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270" windowWidth="18735" windowHeight="12210" tabRatio="751" activeTab="2"/>
  </bookViews>
  <sheets>
    <sheet name="Stavba" sheetId="1" r:id="rId1"/>
    <sheet name="VzorPolozky" sheetId="10" state="hidden" r:id="rId2"/>
    <sheet name="VRN 01 Naklady" sheetId="12" r:id="rId3"/>
    <sheet name="SO 01 01 Pol" sheetId="13" r:id="rId4"/>
    <sheet name="SO 01 02 Pol" sheetId="14" r:id="rId5"/>
    <sheet name="SO 01 03 Pol" sheetId="15" r:id="rId6"/>
    <sheet name="SO 01 04 Rek" sheetId="16" r:id="rId7"/>
    <sheet name="SO 01 05 EI Pol" sheetId="20" r:id="rId8"/>
    <sheet name="SO 01 05 Pol" sheetId="17" r:id="rId9"/>
    <sheet name="SO 02 01 Pol" sheetId="18" r:id="rId10"/>
    <sheet name="SO 02 02 Pol" sheetId="19" r:id="rId11"/>
  </sheets>
  <externalReferences>
    <externalReference r:id="rId12"/>
    <externalReference r:id="rId13"/>
  </externalReferences>
  <definedNames>
    <definedName name="CelkemDPHVypocet" localSheetId="0">Stavba!$H$51</definedName>
    <definedName name="CenaCelkem">Stavba!$G$29</definedName>
    <definedName name="CenaCelkemBezDPH">Stavba!$G$28</definedName>
    <definedName name="CenaCelkemVypocet" localSheetId="0">Stavba!$I$51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Stavba!$D$13:$G$13</definedName>
    <definedName name="DPHSni">Stavba!$G$24</definedName>
    <definedName name="DPHZakl">Stavba!$G$26</definedName>
    <definedName name="dpsc" localSheetId="0">Stavba!$C$13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3">'SO 01 01 Pol'!$1:$7</definedName>
    <definedName name="_xlnm.Print_Titles" localSheetId="4">'SO 01 02 Pol'!$1:$7</definedName>
    <definedName name="_xlnm.Print_Titles" localSheetId="5">'SO 01 03 Pol'!$1:$7</definedName>
    <definedName name="_xlnm.Print_Titles" localSheetId="6">'SO 01 04 Rek'!$1:$7</definedName>
    <definedName name="_xlnm.Print_Titles" localSheetId="7">'SO 01 05 EI Pol'!$118:$118</definedName>
    <definedName name="_xlnm.Print_Titles" localSheetId="8">'SO 01 05 Pol'!$1:$7</definedName>
    <definedName name="_xlnm.Print_Titles" localSheetId="9">'SO 02 01 Pol'!$1:$7</definedName>
    <definedName name="_xlnm.Print_Titles" localSheetId="10">'SO 02 02 Pol'!$1:$7</definedName>
    <definedName name="_xlnm.Print_Titles" localSheetId="2">'VRN 01 Naklady'!$1:$7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3">'SO 01 01 Pol'!$A$1:$W$1111</definedName>
    <definedName name="_xlnm.Print_Area" localSheetId="4">'SO 01 02 Pol'!$A$1:$W$211</definedName>
    <definedName name="_xlnm.Print_Area" localSheetId="5">'SO 01 03 Pol'!$A$1:$W$117</definedName>
    <definedName name="_xlnm.Print_Area" localSheetId="6">'SO 01 04 Rek'!$A$1:$W$17</definedName>
    <definedName name="_xlnm.Print_Area" localSheetId="7">'SO 01 05 EI Pol'!$C$4:$Q$70,'SO 01 05 EI Pol'!$C$76:$Q$103,'SO 01 05 EI Pol'!$C$109:$Q$358</definedName>
    <definedName name="_xlnm.Print_Area" localSheetId="8">'SO 01 05 Pol'!$A$1:$W$138</definedName>
    <definedName name="_xlnm.Print_Area" localSheetId="9">'SO 02 01 Pol'!$A$1:$W$189</definedName>
    <definedName name="_xlnm.Print_Area" localSheetId="10">'SO 02 02 Pol'!$A$1:$W$160</definedName>
    <definedName name="_xlnm.Print_Area" localSheetId="0">Stavba!$A$1:$J$119</definedName>
    <definedName name="_xlnm.Print_Area" localSheetId="2">'VRN 01 Naklady'!$A$1:$W$63</definedName>
    <definedName name="odic" localSheetId="0">Stavba!$I$6</definedName>
    <definedName name="oico" localSheetId="0">Stavba!$I$5</definedName>
    <definedName name="omisto" localSheetId="0">Stavba!$D$7</definedName>
    <definedName name="onazev" localSheetId="0">Stavba!$D$6</definedName>
    <definedName name="opsc" localSheetId="0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Stavba!$F$51</definedName>
    <definedName name="ZakladDPHZakl">Stavba!$G$25</definedName>
    <definedName name="ZakladDPHZaklVypocet" localSheetId="0">Stavba!$G$51</definedName>
    <definedName name="Zaokrouhleni">Stavba!$G$27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BI358" i="20" l="1"/>
  <c r="BH358" i="20"/>
  <c r="BG358" i="20"/>
  <c r="BF358" i="20"/>
  <c r="AD358" i="20"/>
  <c r="AB358" i="20"/>
  <c r="Z358" i="20"/>
  <c r="X358" i="20"/>
  <c r="W358" i="20"/>
  <c r="V358" i="20"/>
  <c r="BK358" i="20" s="1"/>
  <c r="BI357" i="20"/>
  <c r="BH357" i="20"/>
  <c r="BG357" i="20"/>
  <c r="BF357" i="20"/>
  <c r="AD357" i="20"/>
  <c r="AB357" i="20"/>
  <c r="Z357" i="20"/>
  <c r="X357" i="20"/>
  <c r="W357" i="20"/>
  <c r="V357" i="20"/>
  <c r="BK357" i="20" s="1"/>
  <c r="BI356" i="20"/>
  <c r="BH356" i="20"/>
  <c r="BG356" i="20"/>
  <c r="BF356" i="20"/>
  <c r="AD356" i="20"/>
  <c r="AB356" i="20"/>
  <c r="Z356" i="20"/>
  <c r="X356" i="20"/>
  <c r="W356" i="20"/>
  <c r="V356" i="20"/>
  <c r="BK356" i="20" s="1"/>
  <c r="BI355" i="20"/>
  <c r="BH355" i="20"/>
  <c r="BG355" i="20"/>
  <c r="BF355" i="20"/>
  <c r="AD355" i="20"/>
  <c r="AB355" i="20"/>
  <c r="Z355" i="20"/>
  <c r="X355" i="20"/>
  <c r="W355" i="20"/>
  <c r="V355" i="20"/>
  <c r="BK355" i="20" s="1"/>
  <c r="BI354" i="20"/>
  <c r="BH354" i="20"/>
  <c r="BG354" i="20"/>
  <c r="BF354" i="20"/>
  <c r="AD354" i="20"/>
  <c r="AB354" i="20"/>
  <c r="Z354" i="20"/>
  <c r="X354" i="20"/>
  <c r="W354" i="20"/>
  <c r="V354" i="20"/>
  <c r="BK354" i="20" s="1"/>
  <c r="BI353" i="20"/>
  <c r="BH353" i="20"/>
  <c r="BG353" i="20"/>
  <c r="BF353" i="20"/>
  <c r="AD353" i="20"/>
  <c r="AB353" i="20"/>
  <c r="Z353" i="20"/>
  <c r="X353" i="20"/>
  <c r="W353" i="20"/>
  <c r="V353" i="20"/>
  <c r="BK353" i="20" s="1"/>
  <c r="P353" i="20"/>
  <c r="BE353" i="20" s="1"/>
  <c r="BI352" i="20"/>
  <c r="BH352" i="20"/>
  <c r="BG352" i="20"/>
  <c r="BF352" i="20"/>
  <c r="AD352" i="20"/>
  <c r="AB352" i="20"/>
  <c r="Z352" i="20"/>
  <c r="X352" i="20"/>
  <c r="W352" i="20"/>
  <c r="V352" i="20"/>
  <c r="BK352" i="20" s="1"/>
  <c r="BI351" i="20"/>
  <c r="BH351" i="20"/>
  <c r="BG351" i="20"/>
  <c r="BF351" i="20"/>
  <c r="AD351" i="20"/>
  <c r="AB351" i="20"/>
  <c r="Z351" i="20"/>
  <c r="X351" i="20"/>
  <c r="X350" i="20" s="1"/>
  <c r="K99" i="20" s="1"/>
  <c r="W351" i="20"/>
  <c r="V351" i="20"/>
  <c r="BK351" i="20" s="1"/>
  <c r="BI349" i="20"/>
  <c r="BH349" i="20"/>
  <c r="BG349" i="20"/>
  <c r="BF349" i="20"/>
  <c r="AD349" i="20"/>
  <c r="AB349" i="20"/>
  <c r="Z349" i="20"/>
  <c r="X349" i="20"/>
  <c r="W349" i="20"/>
  <c r="V349" i="20"/>
  <c r="BK349" i="20" s="1"/>
  <c r="BI348" i="20"/>
  <c r="BH348" i="20"/>
  <c r="BG348" i="20"/>
  <c r="BF348" i="20"/>
  <c r="AD348" i="20"/>
  <c r="AB348" i="20"/>
  <c r="Z348" i="20"/>
  <c r="X348" i="20"/>
  <c r="W348" i="20"/>
  <c r="V348" i="20"/>
  <c r="BI347" i="20"/>
  <c r="BH347" i="20"/>
  <c r="BG347" i="20"/>
  <c r="BF347" i="20"/>
  <c r="AD347" i="20"/>
  <c r="AB347" i="20"/>
  <c r="Z347" i="20"/>
  <c r="X347" i="20"/>
  <c r="W347" i="20"/>
  <c r="V347" i="20"/>
  <c r="P347" i="20" s="1"/>
  <c r="BE347" i="20" s="1"/>
  <c r="BI346" i="20"/>
  <c r="BH346" i="20"/>
  <c r="BG346" i="20"/>
  <c r="BF346" i="20"/>
  <c r="AD346" i="20"/>
  <c r="AB346" i="20"/>
  <c r="Z346" i="20"/>
  <c r="X346" i="20"/>
  <c r="W346" i="20"/>
  <c r="V346" i="20"/>
  <c r="BK346" i="20" s="1"/>
  <c r="BI345" i="20"/>
  <c r="BH345" i="20"/>
  <c r="BG345" i="20"/>
  <c r="BF345" i="20"/>
  <c r="AD345" i="20"/>
  <c r="AB345" i="20"/>
  <c r="Z345" i="20"/>
  <c r="X345" i="20"/>
  <c r="W345" i="20"/>
  <c r="V345" i="20"/>
  <c r="BK345" i="20" s="1"/>
  <c r="BI344" i="20"/>
  <c r="BH344" i="20"/>
  <c r="BG344" i="20"/>
  <c r="BF344" i="20"/>
  <c r="AD344" i="20"/>
  <c r="AB344" i="20"/>
  <c r="Z344" i="20"/>
  <c r="X344" i="20"/>
  <c r="W344" i="20"/>
  <c r="V344" i="20"/>
  <c r="BK344" i="20" s="1"/>
  <c r="BI343" i="20"/>
  <c r="BH343" i="20"/>
  <c r="BG343" i="20"/>
  <c r="BF343" i="20"/>
  <c r="AD343" i="20"/>
  <c r="AB343" i="20"/>
  <c r="Z343" i="20"/>
  <c r="X343" i="20"/>
  <c r="W343" i="20"/>
  <c r="V343" i="20"/>
  <c r="BK343" i="20" s="1"/>
  <c r="P343" i="20"/>
  <c r="BE343" i="20" s="1"/>
  <c r="BI342" i="20"/>
  <c r="BH342" i="20"/>
  <c r="BG342" i="20"/>
  <c r="BF342" i="20"/>
  <c r="AD342" i="20"/>
  <c r="AB342" i="20"/>
  <c r="Z342" i="20"/>
  <c r="X342" i="20"/>
  <c r="W342" i="20"/>
  <c r="V342" i="20"/>
  <c r="BK342" i="20" s="1"/>
  <c r="BI341" i="20"/>
  <c r="BH341" i="20"/>
  <c r="BG341" i="20"/>
  <c r="BF341" i="20"/>
  <c r="AD341" i="20"/>
  <c r="AB341" i="20"/>
  <c r="Z341" i="20"/>
  <c r="X341" i="20"/>
  <c r="W341" i="20"/>
  <c r="V341" i="20"/>
  <c r="BI340" i="20"/>
  <c r="BH340" i="20"/>
  <c r="BG340" i="20"/>
  <c r="BF340" i="20"/>
  <c r="AD340" i="20"/>
  <c r="AB340" i="20"/>
  <c r="Z340" i="20"/>
  <c r="X340" i="20"/>
  <c r="W340" i="20"/>
  <c r="V340" i="20"/>
  <c r="BK340" i="20" s="1"/>
  <c r="BI339" i="20"/>
  <c r="BH339" i="20"/>
  <c r="BG339" i="20"/>
  <c r="BF339" i="20"/>
  <c r="AD339" i="20"/>
  <c r="AB339" i="20"/>
  <c r="Z339" i="20"/>
  <c r="X339" i="20"/>
  <c r="W339" i="20"/>
  <c r="V339" i="20"/>
  <c r="P339" i="20" s="1"/>
  <c r="BE339" i="20" s="1"/>
  <c r="BI338" i="20"/>
  <c r="BH338" i="20"/>
  <c r="BG338" i="20"/>
  <c r="BF338" i="20"/>
  <c r="AD338" i="20"/>
  <c r="AB338" i="20"/>
  <c r="Z338" i="20"/>
  <c r="X338" i="20"/>
  <c r="W338" i="20"/>
  <c r="V338" i="20"/>
  <c r="BK338" i="20" s="1"/>
  <c r="BI337" i="20"/>
  <c r="BH337" i="20"/>
  <c r="BG337" i="20"/>
  <c r="BF337" i="20"/>
  <c r="AD337" i="20"/>
  <c r="AB337" i="20"/>
  <c r="Z337" i="20"/>
  <c r="X337" i="20"/>
  <c r="W337" i="20"/>
  <c r="V337" i="20"/>
  <c r="BK337" i="20" s="1"/>
  <c r="BI336" i="20"/>
  <c r="BH336" i="20"/>
  <c r="BG336" i="20"/>
  <c r="BF336" i="20"/>
  <c r="AD336" i="20"/>
  <c r="AB336" i="20"/>
  <c r="Z336" i="20"/>
  <c r="X336" i="20"/>
  <c r="W336" i="20"/>
  <c r="V336" i="20"/>
  <c r="BK336" i="20" s="1"/>
  <c r="BI335" i="20"/>
  <c r="BH335" i="20"/>
  <c r="BG335" i="20"/>
  <c r="BF335" i="20"/>
  <c r="AD335" i="20"/>
  <c r="AB335" i="20"/>
  <c r="Z335" i="20"/>
  <c r="X335" i="20"/>
  <c r="W335" i="20"/>
  <c r="V335" i="20"/>
  <c r="BK335" i="20" s="1"/>
  <c r="P335" i="20"/>
  <c r="BE335" i="20" s="1"/>
  <c r="BI334" i="20"/>
  <c r="BH334" i="20"/>
  <c r="BG334" i="20"/>
  <c r="BF334" i="20"/>
  <c r="AD334" i="20"/>
  <c r="AB334" i="20"/>
  <c r="Z334" i="20"/>
  <c r="X334" i="20"/>
  <c r="W334" i="20"/>
  <c r="V334" i="20"/>
  <c r="BK334" i="20" s="1"/>
  <c r="BI333" i="20"/>
  <c r="BH333" i="20"/>
  <c r="BG333" i="20"/>
  <c r="BF333" i="20"/>
  <c r="AD333" i="20"/>
  <c r="AB333" i="20"/>
  <c r="Z333" i="20"/>
  <c r="X333" i="20"/>
  <c r="W333" i="20"/>
  <c r="V333" i="20"/>
  <c r="BK333" i="20" s="1"/>
  <c r="BI332" i="20"/>
  <c r="BH332" i="20"/>
  <c r="BG332" i="20"/>
  <c r="BF332" i="20"/>
  <c r="AD332" i="20"/>
  <c r="AB332" i="20"/>
  <c r="Z332" i="20"/>
  <c r="X332" i="20"/>
  <c r="W332" i="20"/>
  <c r="V332" i="20"/>
  <c r="BK332" i="20" s="1"/>
  <c r="BI331" i="20"/>
  <c r="BH331" i="20"/>
  <c r="BG331" i="20"/>
  <c r="BF331" i="20"/>
  <c r="AD331" i="20"/>
  <c r="AB331" i="20"/>
  <c r="Z331" i="20"/>
  <c r="X331" i="20"/>
  <c r="W331" i="20"/>
  <c r="V331" i="20"/>
  <c r="BK331" i="20" s="1"/>
  <c r="P331" i="20"/>
  <c r="BE331" i="20" s="1"/>
  <c r="BI330" i="20"/>
  <c r="BH330" i="20"/>
  <c r="BG330" i="20"/>
  <c r="BF330" i="20"/>
  <c r="AD330" i="20"/>
  <c r="AB330" i="20"/>
  <c r="Z330" i="20"/>
  <c r="X330" i="20"/>
  <c r="W330" i="20"/>
  <c r="V330" i="20"/>
  <c r="BK330" i="20" s="1"/>
  <c r="BI329" i="20"/>
  <c r="BH329" i="20"/>
  <c r="BG329" i="20"/>
  <c r="BF329" i="20"/>
  <c r="AD329" i="20"/>
  <c r="AB329" i="20"/>
  <c r="Z329" i="20"/>
  <c r="X329" i="20"/>
  <c r="W329" i="20"/>
  <c r="V329" i="20"/>
  <c r="BK329" i="20" s="1"/>
  <c r="BI328" i="20"/>
  <c r="BH328" i="20"/>
  <c r="BG328" i="20"/>
  <c r="BF328" i="20"/>
  <c r="AD328" i="20"/>
  <c r="AB328" i="20"/>
  <c r="Z328" i="20"/>
  <c r="X328" i="20"/>
  <c r="W328" i="20"/>
  <c r="V328" i="20"/>
  <c r="BK328" i="20" s="1"/>
  <c r="BI327" i="20"/>
  <c r="BH327" i="20"/>
  <c r="BG327" i="20"/>
  <c r="BF327" i="20"/>
  <c r="AD327" i="20"/>
  <c r="AB327" i="20"/>
  <c r="Z327" i="20"/>
  <c r="X327" i="20"/>
  <c r="W327" i="20"/>
  <c r="V327" i="20"/>
  <c r="BK327" i="20" s="1"/>
  <c r="P327" i="20"/>
  <c r="BE327" i="20" s="1"/>
  <c r="BI326" i="20"/>
  <c r="BH326" i="20"/>
  <c r="BG326" i="20"/>
  <c r="BF326" i="20"/>
  <c r="AD326" i="20"/>
  <c r="AB326" i="20"/>
  <c r="Z326" i="20"/>
  <c r="X326" i="20"/>
  <c r="W326" i="20"/>
  <c r="V326" i="20"/>
  <c r="BK326" i="20" s="1"/>
  <c r="BI325" i="20"/>
  <c r="BH325" i="20"/>
  <c r="BG325" i="20"/>
  <c r="BF325" i="20"/>
  <c r="AD325" i="20"/>
  <c r="AB325" i="20"/>
  <c r="Z325" i="20"/>
  <c r="X325" i="20"/>
  <c r="W325" i="20"/>
  <c r="V325" i="20"/>
  <c r="BK325" i="20" s="1"/>
  <c r="BI324" i="20"/>
  <c r="BH324" i="20"/>
  <c r="BG324" i="20"/>
  <c r="BF324" i="20"/>
  <c r="AD324" i="20"/>
  <c r="AB324" i="20"/>
  <c r="Z324" i="20"/>
  <c r="X324" i="20"/>
  <c r="W324" i="20"/>
  <c r="V324" i="20"/>
  <c r="BK324" i="20" s="1"/>
  <c r="BI323" i="20"/>
  <c r="BH323" i="20"/>
  <c r="BG323" i="20"/>
  <c r="BF323" i="20"/>
  <c r="AD323" i="20"/>
  <c r="AB323" i="20"/>
  <c r="Z323" i="20"/>
  <c r="X323" i="20"/>
  <c r="W323" i="20"/>
  <c r="V323" i="20"/>
  <c r="BK323" i="20" s="1"/>
  <c r="P323" i="20"/>
  <c r="BE323" i="20" s="1"/>
  <c r="BI322" i="20"/>
  <c r="BH322" i="20"/>
  <c r="BG322" i="20"/>
  <c r="BF322" i="20"/>
  <c r="AD322" i="20"/>
  <c r="AB322" i="20"/>
  <c r="Z322" i="20"/>
  <c r="X322" i="20"/>
  <c r="W322" i="20"/>
  <c r="V322" i="20"/>
  <c r="BK322" i="20" s="1"/>
  <c r="BI321" i="20"/>
  <c r="BH321" i="20"/>
  <c r="BG321" i="20"/>
  <c r="BF321" i="20"/>
  <c r="AD321" i="20"/>
  <c r="AB321" i="20"/>
  <c r="Z321" i="20"/>
  <c r="X321" i="20"/>
  <c r="W321" i="20"/>
  <c r="V321" i="20"/>
  <c r="BK321" i="20" s="1"/>
  <c r="BI320" i="20"/>
  <c r="BH320" i="20"/>
  <c r="BG320" i="20"/>
  <c r="BF320" i="20"/>
  <c r="AD320" i="20"/>
  <c r="AB320" i="20"/>
  <c r="Z320" i="20"/>
  <c r="X320" i="20"/>
  <c r="W320" i="20"/>
  <c r="V320" i="20"/>
  <c r="BK320" i="20" s="1"/>
  <c r="BI319" i="20"/>
  <c r="BH319" i="20"/>
  <c r="BG319" i="20"/>
  <c r="BF319" i="20"/>
  <c r="AD319" i="20"/>
  <c r="AB319" i="20"/>
  <c r="Z319" i="20"/>
  <c r="X319" i="20"/>
  <c r="W319" i="20"/>
  <c r="V319" i="20"/>
  <c r="BK319" i="20" s="1"/>
  <c r="P319" i="20"/>
  <c r="BE319" i="20" s="1"/>
  <c r="BI318" i="20"/>
  <c r="BH318" i="20"/>
  <c r="BG318" i="20"/>
  <c r="BF318" i="20"/>
  <c r="AD318" i="20"/>
  <c r="AB318" i="20"/>
  <c r="Z318" i="20"/>
  <c r="X318" i="20"/>
  <c r="W318" i="20"/>
  <c r="V318" i="20"/>
  <c r="BK318" i="20" s="1"/>
  <c r="BI317" i="20"/>
  <c r="BH317" i="20"/>
  <c r="BG317" i="20"/>
  <c r="BF317" i="20"/>
  <c r="AD317" i="20"/>
  <c r="AB317" i="20"/>
  <c r="Z317" i="20"/>
  <c r="X317" i="20"/>
  <c r="W317" i="20"/>
  <c r="V317" i="20"/>
  <c r="BK317" i="20" s="1"/>
  <c r="BI316" i="20"/>
  <c r="BH316" i="20"/>
  <c r="BG316" i="20"/>
  <c r="BF316" i="20"/>
  <c r="AD316" i="20"/>
  <c r="AB316" i="20"/>
  <c r="Z316" i="20"/>
  <c r="X316" i="20"/>
  <c r="W316" i="20"/>
  <c r="V316" i="20"/>
  <c r="BK316" i="20" s="1"/>
  <c r="BI315" i="20"/>
  <c r="BH315" i="20"/>
  <c r="BG315" i="20"/>
  <c r="BF315" i="20"/>
  <c r="AD315" i="20"/>
  <c r="AB315" i="20"/>
  <c r="Z315" i="20"/>
  <c r="X315" i="20"/>
  <c r="W315" i="20"/>
  <c r="V315" i="20"/>
  <c r="BK315" i="20" s="1"/>
  <c r="P315" i="20"/>
  <c r="BE315" i="20" s="1"/>
  <c r="BI314" i="20"/>
  <c r="BH314" i="20"/>
  <c r="BG314" i="20"/>
  <c r="BF314" i="20"/>
  <c r="AD314" i="20"/>
  <c r="AB314" i="20"/>
  <c r="Z314" i="20"/>
  <c r="X314" i="20"/>
  <c r="W314" i="20"/>
  <c r="V314" i="20"/>
  <c r="BK314" i="20" s="1"/>
  <c r="BI313" i="20"/>
  <c r="BH313" i="20"/>
  <c r="BG313" i="20"/>
  <c r="BF313" i="20"/>
  <c r="AD313" i="20"/>
  <c r="AB313" i="20"/>
  <c r="Z313" i="20"/>
  <c r="X313" i="20"/>
  <c r="W313" i="20"/>
  <c r="V313" i="20"/>
  <c r="BK313" i="20" s="1"/>
  <c r="BI312" i="20"/>
  <c r="BH312" i="20"/>
  <c r="BG312" i="20"/>
  <c r="BF312" i="20"/>
  <c r="AD312" i="20"/>
  <c r="AB312" i="20"/>
  <c r="Z312" i="20"/>
  <c r="X312" i="20"/>
  <c r="W312" i="20"/>
  <c r="V312" i="20"/>
  <c r="BK312" i="20" s="1"/>
  <c r="BI311" i="20"/>
  <c r="BH311" i="20"/>
  <c r="BG311" i="20"/>
  <c r="BF311" i="20"/>
  <c r="AD311" i="20"/>
  <c r="AB311" i="20"/>
  <c r="Z311" i="20"/>
  <c r="X311" i="20"/>
  <c r="W311" i="20"/>
  <c r="V311" i="20"/>
  <c r="BK311" i="20" s="1"/>
  <c r="P311" i="20"/>
  <c r="BE311" i="20" s="1"/>
  <c r="BI310" i="20"/>
  <c r="BH310" i="20"/>
  <c r="BG310" i="20"/>
  <c r="BF310" i="20"/>
  <c r="AD310" i="20"/>
  <c r="AB310" i="20"/>
  <c r="Z310" i="20"/>
  <c r="X310" i="20"/>
  <c r="W310" i="20"/>
  <c r="V310" i="20"/>
  <c r="BK310" i="20" s="1"/>
  <c r="BI309" i="20"/>
  <c r="BH309" i="20"/>
  <c r="BG309" i="20"/>
  <c r="BF309" i="20"/>
  <c r="AD309" i="20"/>
  <c r="AB309" i="20"/>
  <c r="Z309" i="20"/>
  <c r="X309" i="20"/>
  <c r="W309" i="20"/>
  <c r="V309" i="20"/>
  <c r="BK309" i="20" s="1"/>
  <c r="BI308" i="20"/>
  <c r="BH308" i="20"/>
  <c r="BG308" i="20"/>
  <c r="BF308" i="20"/>
  <c r="AD308" i="20"/>
  <c r="AB308" i="20"/>
  <c r="Z308" i="20"/>
  <c r="X308" i="20"/>
  <c r="W308" i="20"/>
  <c r="V308" i="20"/>
  <c r="BK308" i="20" s="1"/>
  <c r="BI307" i="20"/>
  <c r="BH307" i="20"/>
  <c r="BG307" i="20"/>
  <c r="BF307" i="20"/>
  <c r="AD307" i="20"/>
  <c r="AB307" i="20"/>
  <c r="Z307" i="20"/>
  <c r="X307" i="20"/>
  <c r="W307" i="20"/>
  <c r="V307" i="20"/>
  <c r="BK307" i="20" s="1"/>
  <c r="P307" i="20"/>
  <c r="BE307" i="20" s="1"/>
  <c r="BI306" i="20"/>
  <c r="BH306" i="20"/>
  <c r="BG306" i="20"/>
  <c r="BF306" i="20"/>
  <c r="AD306" i="20"/>
  <c r="AB306" i="20"/>
  <c r="Z306" i="20"/>
  <c r="X306" i="20"/>
  <c r="W306" i="20"/>
  <c r="V306" i="20"/>
  <c r="BK306" i="20" s="1"/>
  <c r="BI305" i="20"/>
  <c r="BH305" i="20"/>
  <c r="BG305" i="20"/>
  <c r="BF305" i="20"/>
  <c r="AD305" i="20"/>
  <c r="AB305" i="20"/>
  <c r="Z305" i="20"/>
  <c r="X305" i="20"/>
  <c r="W305" i="20"/>
  <c r="V305" i="20"/>
  <c r="BK305" i="20" s="1"/>
  <c r="BI304" i="20"/>
  <c r="BH304" i="20"/>
  <c r="BG304" i="20"/>
  <c r="BF304" i="20"/>
  <c r="AD304" i="20"/>
  <c r="AB304" i="20"/>
  <c r="Z304" i="20"/>
  <c r="X304" i="20"/>
  <c r="W304" i="20"/>
  <c r="V304" i="20"/>
  <c r="BK304" i="20" s="1"/>
  <c r="BI303" i="20"/>
  <c r="BH303" i="20"/>
  <c r="BG303" i="20"/>
  <c r="BF303" i="20"/>
  <c r="AD303" i="20"/>
  <c r="AB303" i="20"/>
  <c r="Z303" i="20"/>
  <c r="X303" i="20"/>
  <c r="W303" i="20"/>
  <c r="V303" i="20"/>
  <c r="BK303" i="20" s="1"/>
  <c r="P303" i="20"/>
  <c r="BE303" i="20" s="1"/>
  <c r="BI302" i="20"/>
  <c r="BH302" i="20"/>
  <c r="BG302" i="20"/>
  <c r="BF302" i="20"/>
  <c r="AD302" i="20"/>
  <c r="AB302" i="20"/>
  <c r="Z302" i="20"/>
  <c r="X302" i="20"/>
  <c r="W302" i="20"/>
  <c r="V302" i="20"/>
  <c r="BK302" i="20" s="1"/>
  <c r="BI301" i="20"/>
  <c r="BH301" i="20"/>
  <c r="BG301" i="20"/>
  <c r="BF301" i="20"/>
  <c r="AD301" i="20"/>
  <c r="AB301" i="20"/>
  <c r="Z301" i="20"/>
  <c r="X301" i="20"/>
  <c r="W301" i="20"/>
  <c r="V301" i="20"/>
  <c r="BK301" i="20" s="1"/>
  <c r="BI300" i="20"/>
  <c r="BH300" i="20"/>
  <c r="BG300" i="20"/>
  <c r="BF300" i="20"/>
  <c r="AD300" i="20"/>
  <c r="AB300" i="20"/>
  <c r="Z300" i="20"/>
  <c r="X300" i="20"/>
  <c r="W300" i="20"/>
  <c r="V300" i="20"/>
  <c r="BK300" i="20" s="1"/>
  <c r="BI299" i="20"/>
  <c r="BH299" i="20"/>
  <c r="BG299" i="20"/>
  <c r="BF299" i="20"/>
  <c r="AD299" i="20"/>
  <c r="AB299" i="20"/>
  <c r="Z299" i="20"/>
  <c r="X299" i="20"/>
  <c r="W299" i="20"/>
  <c r="V299" i="20"/>
  <c r="BK299" i="20" s="1"/>
  <c r="P299" i="20"/>
  <c r="BE299" i="20" s="1"/>
  <c r="BI298" i="20"/>
  <c r="BH298" i="20"/>
  <c r="BG298" i="20"/>
  <c r="BF298" i="20"/>
  <c r="AD298" i="20"/>
  <c r="AB298" i="20"/>
  <c r="Z298" i="20"/>
  <c r="X298" i="20"/>
  <c r="W298" i="20"/>
  <c r="V298" i="20"/>
  <c r="BK298" i="20" s="1"/>
  <c r="BI297" i="20"/>
  <c r="BH297" i="20"/>
  <c r="BG297" i="20"/>
  <c r="BF297" i="20"/>
  <c r="AD297" i="20"/>
  <c r="AB297" i="20"/>
  <c r="Z297" i="20"/>
  <c r="X297" i="20"/>
  <c r="W297" i="20"/>
  <c r="V297" i="20"/>
  <c r="BK297" i="20" s="1"/>
  <c r="BI296" i="20"/>
  <c r="BH296" i="20"/>
  <c r="BG296" i="20"/>
  <c r="BF296" i="20"/>
  <c r="AD296" i="20"/>
  <c r="AB296" i="20"/>
  <c r="Z296" i="20"/>
  <c r="X296" i="20"/>
  <c r="W296" i="20"/>
  <c r="V296" i="20"/>
  <c r="BK296" i="20" s="1"/>
  <c r="BI295" i="20"/>
  <c r="BH295" i="20"/>
  <c r="BG295" i="20"/>
  <c r="BF295" i="20"/>
  <c r="AD295" i="20"/>
  <c r="AB295" i="20"/>
  <c r="Z295" i="20"/>
  <c r="X295" i="20"/>
  <c r="W295" i="20"/>
  <c r="V295" i="20"/>
  <c r="BK295" i="20" s="1"/>
  <c r="BI294" i="20"/>
  <c r="BH294" i="20"/>
  <c r="BG294" i="20"/>
  <c r="BF294" i="20"/>
  <c r="AD294" i="20"/>
  <c r="AB294" i="20"/>
  <c r="Z294" i="20"/>
  <c r="X294" i="20"/>
  <c r="W294" i="20"/>
  <c r="V294" i="20"/>
  <c r="BK294" i="20" s="1"/>
  <c r="X293" i="20"/>
  <c r="BI292" i="20"/>
  <c r="BH292" i="20"/>
  <c r="BG292" i="20"/>
  <c r="BF292" i="20"/>
  <c r="AD292" i="20"/>
  <c r="AB292" i="20"/>
  <c r="Z292" i="20"/>
  <c r="X292" i="20"/>
  <c r="W292" i="20"/>
  <c r="V292" i="20"/>
  <c r="BK292" i="20" s="1"/>
  <c r="BI291" i="20"/>
  <c r="BH291" i="20"/>
  <c r="BG291" i="20"/>
  <c r="BF291" i="20"/>
  <c r="AD291" i="20"/>
  <c r="AB291" i="20"/>
  <c r="Z291" i="20"/>
  <c r="X291" i="20"/>
  <c r="W291" i="20"/>
  <c r="V291" i="20"/>
  <c r="BK291" i="20" s="1"/>
  <c r="BI290" i="20"/>
  <c r="BH290" i="20"/>
  <c r="BG290" i="20"/>
  <c r="BF290" i="20"/>
  <c r="AD290" i="20"/>
  <c r="AB290" i="20"/>
  <c r="Z290" i="20"/>
  <c r="X290" i="20"/>
  <c r="W290" i="20"/>
  <c r="V290" i="20"/>
  <c r="BK290" i="20" s="1"/>
  <c r="BI289" i="20"/>
  <c r="BH289" i="20"/>
  <c r="BG289" i="20"/>
  <c r="BF289" i="20"/>
  <c r="AD289" i="20"/>
  <c r="AB289" i="20"/>
  <c r="Z289" i="20"/>
  <c r="X289" i="20"/>
  <c r="W289" i="20"/>
  <c r="V289" i="20"/>
  <c r="BK289" i="20" s="1"/>
  <c r="BI288" i="20"/>
  <c r="BH288" i="20"/>
  <c r="BG288" i="20"/>
  <c r="BF288" i="20"/>
  <c r="AD288" i="20"/>
  <c r="AB288" i="20"/>
  <c r="Z288" i="20"/>
  <c r="X288" i="20"/>
  <c r="W288" i="20"/>
  <c r="V288" i="20"/>
  <c r="BK288" i="20" s="1"/>
  <c r="BI287" i="20"/>
  <c r="BH287" i="20"/>
  <c r="BG287" i="20"/>
  <c r="BF287" i="20"/>
  <c r="AD287" i="20"/>
  <c r="AB287" i="20"/>
  <c r="Z287" i="20"/>
  <c r="X287" i="20"/>
  <c r="W287" i="20"/>
  <c r="V287" i="20"/>
  <c r="BK287" i="20" s="1"/>
  <c r="BI286" i="20"/>
  <c r="BH286" i="20"/>
  <c r="BG286" i="20"/>
  <c r="BF286" i="20"/>
  <c r="AD286" i="20"/>
  <c r="AB286" i="20"/>
  <c r="Z286" i="20"/>
  <c r="X286" i="20"/>
  <c r="W286" i="20"/>
  <c r="V286" i="20"/>
  <c r="BK286" i="20" s="1"/>
  <c r="BI285" i="20"/>
  <c r="BH285" i="20"/>
  <c r="BG285" i="20"/>
  <c r="BF285" i="20"/>
  <c r="AD285" i="20"/>
  <c r="AB285" i="20"/>
  <c r="Z285" i="20"/>
  <c r="X285" i="20"/>
  <c r="W285" i="20"/>
  <c r="V285" i="20"/>
  <c r="BK285" i="20" s="1"/>
  <c r="P285" i="20"/>
  <c r="BE285" i="20" s="1"/>
  <c r="BI284" i="20"/>
  <c r="BH284" i="20"/>
  <c r="BG284" i="20"/>
  <c r="BF284" i="20"/>
  <c r="AD284" i="20"/>
  <c r="AB284" i="20"/>
  <c r="Z284" i="20"/>
  <c r="X284" i="20"/>
  <c r="W284" i="20"/>
  <c r="V284" i="20"/>
  <c r="BK284" i="20" s="1"/>
  <c r="BI283" i="20"/>
  <c r="BH283" i="20"/>
  <c r="BG283" i="20"/>
  <c r="BF283" i="20"/>
  <c r="AD283" i="20"/>
  <c r="AB283" i="20"/>
  <c r="Z283" i="20"/>
  <c r="X283" i="20"/>
  <c r="W283" i="20"/>
  <c r="V283" i="20"/>
  <c r="BK283" i="20" s="1"/>
  <c r="BI282" i="20"/>
  <c r="BH282" i="20"/>
  <c r="BG282" i="20"/>
  <c r="BF282" i="20"/>
  <c r="AD282" i="20"/>
  <c r="AB282" i="20"/>
  <c r="Z282" i="20"/>
  <c r="X282" i="20"/>
  <c r="W282" i="20"/>
  <c r="V282" i="20"/>
  <c r="BK282" i="20" s="1"/>
  <c r="BI281" i="20"/>
  <c r="BH281" i="20"/>
  <c r="BG281" i="20"/>
  <c r="BF281" i="20"/>
  <c r="AD281" i="20"/>
  <c r="AB281" i="20"/>
  <c r="Z281" i="20"/>
  <c r="X281" i="20"/>
  <c r="W281" i="20"/>
  <c r="V281" i="20"/>
  <c r="BK281" i="20" s="1"/>
  <c r="P281" i="20"/>
  <c r="BE281" i="20" s="1"/>
  <c r="BI280" i="20"/>
  <c r="BH280" i="20"/>
  <c r="BG280" i="20"/>
  <c r="BF280" i="20"/>
  <c r="AD280" i="20"/>
  <c r="AB280" i="20"/>
  <c r="Z280" i="20"/>
  <c r="X280" i="20"/>
  <c r="W280" i="20"/>
  <c r="V280" i="20"/>
  <c r="BK280" i="20" s="1"/>
  <c r="BI279" i="20"/>
  <c r="BH279" i="20"/>
  <c r="BG279" i="20"/>
  <c r="BF279" i="20"/>
  <c r="AD279" i="20"/>
  <c r="AB279" i="20"/>
  <c r="Z279" i="20"/>
  <c r="X279" i="20"/>
  <c r="W279" i="20"/>
  <c r="V279" i="20"/>
  <c r="BK279" i="20" s="1"/>
  <c r="BI278" i="20"/>
  <c r="BH278" i="20"/>
  <c r="BG278" i="20"/>
  <c r="BF278" i="20"/>
  <c r="AD278" i="20"/>
  <c r="AB278" i="20"/>
  <c r="Z278" i="20"/>
  <c r="X278" i="20"/>
  <c r="W278" i="20"/>
  <c r="V278" i="20"/>
  <c r="BK278" i="20" s="1"/>
  <c r="BI277" i="20"/>
  <c r="BH277" i="20"/>
  <c r="BG277" i="20"/>
  <c r="BF277" i="20"/>
  <c r="AD277" i="20"/>
  <c r="AB277" i="20"/>
  <c r="Z277" i="20"/>
  <c r="X277" i="20"/>
  <c r="W277" i="20"/>
  <c r="V277" i="20"/>
  <c r="BK277" i="20" s="1"/>
  <c r="P277" i="20"/>
  <c r="BE277" i="20" s="1"/>
  <c r="BI276" i="20"/>
  <c r="BH276" i="20"/>
  <c r="BG276" i="20"/>
  <c r="BF276" i="20"/>
  <c r="AD276" i="20"/>
  <c r="AB276" i="20"/>
  <c r="Z276" i="20"/>
  <c r="X276" i="20"/>
  <c r="W276" i="20"/>
  <c r="V276" i="20"/>
  <c r="BK276" i="20" s="1"/>
  <c r="BI275" i="20"/>
  <c r="BH275" i="20"/>
  <c r="BG275" i="20"/>
  <c r="BF275" i="20"/>
  <c r="AD275" i="20"/>
  <c r="AB275" i="20"/>
  <c r="Z275" i="20"/>
  <c r="X275" i="20"/>
  <c r="W275" i="20"/>
  <c r="V275" i="20"/>
  <c r="BK275" i="20" s="1"/>
  <c r="BI274" i="20"/>
  <c r="BH274" i="20"/>
  <c r="BG274" i="20"/>
  <c r="BF274" i="20"/>
  <c r="AD274" i="20"/>
  <c r="AB274" i="20"/>
  <c r="Z274" i="20"/>
  <c r="X274" i="20"/>
  <c r="W274" i="20"/>
  <c r="V274" i="20"/>
  <c r="BK274" i="20" s="1"/>
  <c r="BI273" i="20"/>
  <c r="BH273" i="20"/>
  <c r="BG273" i="20"/>
  <c r="BF273" i="20"/>
  <c r="AD273" i="20"/>
  <c r="AB273" i="20"/>
  <c r="Z273" i="20"/>
  <c r="X273" i="20"/>
  <c r="W273" i="20"/>
  <c r="V273" i="20"/>
  <c r="BK273" i="20" s="1"/>
  <c r="P273" i="20"/>
  <c r="BE273" i="20" s="1"/>
  <c r="BI272" i="20"/>
  <c r="BH272" i="20"/>
  <c r="BG272" i="20"/>
  <c r="BF272" i="20"/>
  <c r="AD272" i="20"/>
  <c r="AB272" i="20"/>
  <c r="Z272" i="20"/>
  <c r="X272" i="20"/>
  <c r="W272" i="20"/>
  <c r="V272" i="20"/>
  <c r="BK272" i="20" s="1"/>
  <c r="BI271" i="20"/>
  <c r="BH271" i="20"/>
  <c r="BG271" i="20"/>
  <c r="BF271" i="20"/>
  <c r="AD271" i="20"/>
  <c r="AB271" i="20"/>
  <c r="Z271" i="20"/>
  <c r="X271" i="20"/>
  <c r="W271" i="20"/>
  <c r="V271" i="20"/>
  <c r="BK271" i="20" s="1"/>
  <c r="BI270" i="20"/>
  <c r="BH270" i="20"/>
  <c r="BG270" i="20"/>
  <c r="BF270" i="20"/>
  <c r="AD270" i="20"/>
  <c r="AB270" i="20"/>
  <c r="Z270" i="20"/>
  <c r="X270" i="20"/>
  <c r="W270" i="20"/>
  <c r="V270" i="20"/>
  <c r="BK270" i="20" s="1"/>
  <c r="BI269" i="20"/>
  <c r="BH269" i="20"/>
  <c r="BG269" i="20"/>
  <c r="BF269" i="20"/>
  <c r="AD269" i="20"/>
  <c r="AB269" i="20"/>
  <c r="Z269" i="20"/>
  <c r="X269" i="20"/>
  <c r="W269" i="20"/>
  <c r="V269" i="20"/>
  <c r="BK269" i="20" s="1"/>
  <c r="P269" i="20"/>
  <c r="BE269" i="20" s="1"/>
  <c r="BI268" i="20"/>
  <c r="BH268" i="20"/>
  <c r="BG268" i="20"/>
  <c r="BF268" i="20"/>
  <c r="AD268" i="20"/>
  <c r="AB268" i="20"/>
  <c r="Z268" i="20"/>
  <c r="X268" i="20"/>
  <c r="W268" i="20"/>
  <c r="V268" i="20"/>
  <c r="BK268" i="20" s="1"/>
  <c r="BI267" i="20"/>
  <c r="BH267" i="20"/>
  <c r="BG267" i="20"/>
  <c r="BF267" i="20"/>
  <c r="AD267" i="20"/>
  <c r="AB267" i="20"/>
  <c r="Z267" i="20"/>
  <c r="X267" i="20"/>
  <c r="W267" i="20"/>
  <c r="V267" i="20"/>
  <c r="BK267" i="20" s="1"/>
  <c r="BI266" i="20"/>
  <c r="BH266" i="20"/>
  <c r="BG266" i="20"/>
  <c r="BF266" i="20"/>
  <c r="AD266" i="20"/>
  <c r="AB266" i="20"/>
  <c r="Z266" i="20"/>
  <c r="X266" i="20"/>
  <c r="W266" i="20"/>
  <c r="V266" i="20"/>
  <c r="BK266" i="20" s="1"/>
  <c r="BI265" i="20"/>
  <c r="BH265" i="20"/>
  <c r="BG265" i="20"/>
  <c r="BF265" i="20"/>
  <c r="AD265" i="20"/>
  <c r="AB265" i="20"/>
  <c r="Z265" i="20"/>
  <c r="X265" i="20"/>
  <c r="W265" i="20"/>
  <c r="V265" i="20"/>
  <c r="BK265" i="20" s="1"/>
  <c r="P265" i="20"/>
  <c r="BE265" i="20" s="1"/>
  <c r="BI264" i="20"/>
  <c r="BH264" i="20"/>
  <c r="BG264" i="20"/>
  <c r="BF264" i="20"/>
  <c r="AD264" i="20"/>
  <c r="AB264" i="20"/>
  <c r="Z264" i="20"/>
  <c r="X264" i="20"/>
  <c r="W264" i="20"/>
  <c r="V264" i="20"/>
  <c r="BK264" i="20" s="1"/>
  <c r="BI263" i="20"/>
  <c r="BH263" i="20"/>
  <c r="BG263" i="20"/>
  <c r="BF263" i="20"/>
  <c r="AD263" i="20"/>
  <c r="AB263" i="20"/>
  <c r="Z263" i="20"/>
  <c r="X263" i="20"/>
  <c r="W263" i="20"/>
  <c r="V263" i="20"/>
  <c r="BK263" i="20" s="1"/>
  <c r="BI262" i="20"/>
  <c r="BH262" i="20"/>
  <c r="BG262" i="20"/>
  <c r="BF262" i="20"/>
  <c r="AD262" i="20"/>
  <c r="AB262" i="20"/>
  <c r="Z262" i="20"/>
  <c r="X262" i="20"/>
  <c r="W262" i="20"/>
  <c r="V262" i="20"/>
  <c r="BK262" i="20" s="1"/>
  <c r="BI261" i="20"/>
  <c r="BH261" i="20"/>
  <c r="BG261" i="20"/>
  <c r="BF261" i="20"/>
  <c r="AD261" i="20"/>
  <c r="AB261" i="20"/>
  <c r="Z261" i="20"/>
  <c r="X261" i="20"/>
  <c r="W261" i="20"/>
  <c r="V261" i="20"/>
  <c r="BK261" i="20" s="1"/>
  <c r="P261" i="20"/>
  <c r="BE261" i="20" s="1"/>
  <c r="BI260" i="20"/>
  <c r="BH260" i="20"/>
  <c r="BG260" i="20"/>
  <c r="BF260" i="20"/>
  <c r="AD260" i="20"/>
  <c r="AB260" i="20"/>
  <c r="Z260" i="20"/>
  <c r="X260" i="20"/>
  <c r="W260" i="20"/>
  <c r="V260" i="20"/>
  <c r="BK260" i="20" s="1"/>
  <c r="BI259" i="20"/>
  <c r="BH259" i="20"/>
  <c r="BG259" i="20"/>
  <c r="BF259" i="20"/>
  <c r="AD259" i="20"/>
  <c r="AB259" i="20"/>
  <c r="Z259" i="20"/>
  <c r="X259" i="20"/>
  <c r="W259" i="20"/>
  <c r="V259" i="20"/>
  <c r="BK259" i="20" s="1"/>
  <c r="BI258" i="20"/>
  <c r="BH258" i="20"/>
  <c r="BG258" i="20"/>
  <c r="BF258" i="20"/>
  <c r="AD258" i="20"/>
  <c r="AB258" i="20"/>
  <c r="Z258" i="20"/>
  <c r="X258" i="20"/>
  <c r="W258" i="20"/>
  <c r="V258" i="20"/>
  <c r="BK258" i="20" s="1"/>
  <c r="BI257" i="20"/>
  <c r="BH257" i="20"/>
  <c r="BG257" i="20"/>
  <c r="BF257" i="20"/>
  <c r="AD257" i="20"/>
  <c r="AB257" i="20"/>
  <c r="Z257" i="20"/>
  <c r="X257" i="20"/>
  <c r="W257" i="20"/>
  <c r="V257" i="20"/>
  <c r="BK257" i="20" s="1"/>
  <c r="P257" i="20"/>
  <c r="BE257" i="20" s="1"/>
  <c r="BI256" i="20"/>
  <c r="BH256" i="20"/>
  <c r="BG256" i="20"/>
  <c r="BF256" i="20"/>
  <c r="AD256" i="20"/>
  <c r="AB256" i="20"/>
  <c r="Z256" i="20"/>
  <c r="X256" i="20"/>
  <c r="W256" i="20"/>
  <c r="V256" i="20"/>
  <c r="BK256" i="20" s="1"/>
  <c r="BI255" i="20"/>
  <c r="BH255" i="20"/>
  <c r="BG255" i="20"/>
  <c r="BF255" i="20"/>
  <c r="AD255" i="20"/>
  <c r="AB255" i="20"/>
  <c r="Z255" i="20"/>
  <c r="X255" i="20"/>
  <c r="W255" i="20"/>
  <c r="V255" i="20"/>
  <c r="BK255" i="20" s="1"/>
  <c r="BI254" i="20"/>
  <c r="BH254" i="20"/>
  <c r="BG254" i="20"/>
  <c r="BF254" i="20"/>
  <c r="AD254" i="20"/>
  <c r="AB254" i="20"/>
  <c r="Z254" i="20"/>
  <c r="X254" i="20"/>
  <c r="W254" i="20"/>
  <c r="V254" i="20"/>
  <c r="BK254" i="20" s="1"/>
  <c r="BI253" i="20"/>
  <c r="BH253" i="20"/>
  <c r="BG253" i="20"/>
  <c r="BF253" i="20"/>
  <c r="AD253" i="20"/>
  <c r="AB253" i="20"/>
  <c r="Z253" i="20"/>
  <c r="X253" i="20"/>
  <c r="W253" i="20"/>
  <c r="V253" i="20"/>
  <c r="BK253" i="20" s="1"/>
  <c r="P253" i="20"/>
  <c r="BE253" i="20" s="1"/>
  <c r="BI252" i="20"/>
  <c r="BH252" i="20"/>
  <c r="BG252" i="20"/>
  <c r="BF252" i="20"/>
  <c r="AD252" i="20"/>
  <c r="AB252" i="20"/>
  <c r="Z252" i="20"/>
  <c r="X252" i="20"/>
  <c r="W252" i="20"/>
  <c r="V252" i="20"/>
  <c r="BK252" i="20" s="1"/>
  <c r="BI251" i="20"/>
  <c r="BH251" i="20"/>
  <c r="BG251" i="20"/>
  <c r="BF251" i="20"/>
  <c r="AD251" i="20"/>
  <c r="AB251" i="20"/>
  <c r="Z251" i="20"/>
  <c r="X251" i="20"/>
  <c r="W251" i="20"/>
  <c r="V251" i="20"/>
  <c r="BK251" i="20" s="1"/>
  <c r="BI250" i="20"/>
  <c r="BH250" i="20"/>
  <c r="BG250" i="20"/>
  <c r="BF250" i="20"/>
  <c r="AD250" i="20"/>
  <c r="AB250" i="20"/>
  <c r="Z250" i="20"/>
  <c r="X250" i="20"/>
  <c r="W250" i="20"/>
  <c r="V250" i="20"/>
  <c r="BK250" i="20" s="1"/>
  <c r="BI249" i="20"/>
  <c r="BH249" i="20"/>
  <c r="BG249" i="20"/>
  <c r="BF249" i="20"/>
  <c r="AD249" i="20"/>
  <c r="AB249" i="20"/>
  <c r="Z249" i="20"/>
  <c r="X249" i="20"/>
  <c r="W249" i="20"/>
  <c r="V249" i="20"/>
  <c r="BK249" i="20" s="1"/>
  <c r="P249" i="20"/>
  <c r="BE249" i="20" s="1"/>
  <c r="BI248" i="20"/>
  <c r="BH248" i="20"/>
  <c r="BG248" i="20"/>
  <c r="BF248" i="20"/>
  <c r="AD248" i="20"/>
  <c r="AB248" i="20"/>
  <c r="Z248" i="20"/>
  <c r="X248" i="20"/>
  <c r="W248" i="20"/>
  <c r="V248" i="20"/>
  <c r="BK248" i="20" s="1"/>
  <c r="BI247" i="20"/>
  <c r="BH247" i="20"/>
  <c r="BG247" i="20"/>
  <c r="BF247" i="20"/>
  <c r="AD247" i="20"/>
  <c r="AB247" i="20"/>
  <c r="Z247" i="20"/>
  <c r="X247" i="20"/>
  <c r="W247" i="20"/>
  <c r="V247" i="20"/>
  <c r="BK247" i="20" s="1"/>
  <c r="BI246" i="20"/>
  <c r="BH246" i="20"/>
  <c r="BG246" i="20"/>
  <c r="BF246" i="20"/>
  <c r="AD246" i="20"/>
  <c r="AB246" i="20"/>
  <c r="Z246" i="20"/>
  <c r="X246" i="20"/>
  <c r="W246" i="20"/>
  <c r="V246" i="20"/>
  <c r="BK246" i="20" s="1"/>
  <c r="BI245" i="20"/>
  <c r="BH245" i="20"/>
  <c r="BG245" i="20"/>
  <c r="BF245" i="20"/>
  <c r="AD245" i="20"/>
  <c r="AB245" i="20"/>
  <c r="Z245" i="20"/>
  <c r="X245" i="20"/>
  <c r="W245" i="20"/>
  <c r="V245" i="20"/>
  <c r="BK245" i="20" s="1"/>
  <c r="P245" i="20"/>
  <c r="BE245" i="20" s="1"/>
  <c r="BI244" i="20"/>
  <c r="BH244" i="20"/>
  <c r="BG244" i="20"/>
  <c r="BF244" i="20"/>
  <c r="AD244" i="20"/>
  <c r="AB244" i="20"/>
  <c r="Z244" i="20"/>
  <c r="X244" i="20"/>
  <c r="W244" i="20"/>
  <c r="V244" i="20"/>
  <c r="BK244" i="20" s="1"/>
  <c r="BI243" i="20"/>
  <c r="BH243" i="20"/>
  <c r="BG243" i="20"/>
  <c r="BF243" i="20"/>
  <c r="AD243" i="20"/>
  <c r="AB243" i="20"/>
  <c r="Z243" i="20"/>
  <c r="X243" i="20"/>
  <c r="W243" i="20"/>
  <c r="V243" i="20"/>
  <c r="BK243" i="20" s="1"/>
  <c r="BI242" i="20"/>
  <c r="BH242" i="20"/>
  <c r="BG242" i="20"/>
  <c r="BF242" i="20"/>
  <c r="AD242" i="20"/>
  <c r="AB242" i="20"/>
  <c r="Z242" i="20"/>
  <c r="X242" i="20"/>
  <c r="W242" i="20"/>
  <c r="V242" i="20"/>
  <c r="BK242" i="20" s="1"/>
  <c r="BI241" i="20"/>
  <c r="BH241" i="20"/>
  <c r="BG241" i="20"/>
  <c r="BF241" i="20"/>
  <c r="AD241" i="20"/>
  <c r="AB241" i="20"/>
  <c r="Z241" i="20"/>
  <c r="X241" i="20"/>
  <c r="W241" i="20"/>
  <c r="V241" i="20"/>
  <c r="BK241" i="20" s="1"/>
  <c r="P241" i="20"/>
  <c r="BE241" i="20" s="1"/>
  <c r="BI240" i="20"/>
  <c r="BH240" i="20"/>
  <c r="BG240" i="20"/>
  <c r="BF240" i="20"/>
  <c r="AD240" i="20"/>
  <c r="AB240" i="20"/>
  <c r="Z240" i="20"/>
  <c r="X240" i="20"/>
  <c r="W240" i="20"/>
  <c r="V240" i="20"/>
  <c r="BK240" i="20" s="1"/>
  <c r="BI239" i="20"/>
  <c r="BH239" i="20"/>
  <c r="BG239" i="20"/>
  <c r="BF239" i="20"/>
  <c r="AD239" i="20"/>
  <c r="AB239" i="20"/>
  <c r="Z239" i="20"/>
  <c r="X239" i="20"/>
  <c r="W239" i="20"/>
  <c r="V239" i="20"/>
  <c r="BK239" i="20" s="1"/>
  <c r="BI238" i="20"/>
  <c r="BH238" i="20"/>
  <c r="BG238" i="20"/>
  <c r="BF238" i="20"/>
  <c r="AD238" i="20"/>
  <c r="AB238" i="20"/>
  <c r="Z238" i="20"/>
  <c r="X238" i="20"/>
  <c r="W238" i="20"/>
  <c r="V238" i="20"/>
  <c r="BK238" i="20" s="1"/>
  <c r="BI237" i="20"/>
  <c r="BH237" i="20"/>
  <c r="BG237" i="20"/>
  <c r="BF237" i="20"/>
  <c r="AD237" i="20"/>
  <c r="AB237" i="20"/>
  <c r="Z237" i="20"/>
  <c r="X237" i="20"/>
  <c r="W237" i="20"/>
  <c r="V237" i="20"/>
  <c r="BK237" i="20" s="1"/>
  <c r="P237" i="20"/>
  <c r="BE237" i="20" s="1"/>
  <c r="BI236" i="20"/>
  <c r="BH236" i="20"/>
  <c r="BG236" i="20"/>
  <c r="BF236" i="20"/>
  <c r="AD236" i="20"/>
  <c r="AB236" i="20"/>
  <c r="Z236" i="20"/>
  <c r="X236" i="20"/>
  <c r="W236" i="20"/>
  <c r="V236" i="20"/>
  <c r="BK236" i="20" s="1"/>
  <c r="BI235" i="20"/>
  <c r="BH235" i="20"/>
  <c r="BG235" i="20"/>
  <c r="BF235" i="20"/>
  <c r="AD235" i="20"/>
  <c r="AB235" i="20"/>
  <c r="Z235" i="20"/>
  <c r="X235" i="20"/>
  <c r="W235" i="20"/>
  <c r="V235" i="20"/>
  <c r="BK235" i="20" s="1"/>
  <c r="BI234" i="20"/>
  <c r="BH234" i="20"/>
  <c r="BG234" i="20"/>
  <c r="BF234" i="20"/>
  <c r="AD234" i="20"/>
  <c r="AB234" i="20"/>
  <c r="Z234" i="20"/>
  <c r="X234" i="20"/>
  <c r="W234" i="20"/>
  <c r="V234" i="20"/>
  <c r="BK234" i="20" s="1"/>
  <c r="BI233" i="20"/>
  <c r="BH233" i="20"/>
  <c r="BG233" i="20"/>
  <c r="BF233" i="20"/>
  <c r="AD233" i="20"/>
  <c r="AB233" i="20"/>
  <c r="Z233" i="20"/>
  <c r="X233" i="20"/>
  <c r="W233" i="20"/>
  <c r="V233" i="20"/>
  <c r="BK233" i="20" s="1"/>
  <c r="P233" i="20"/>
  <c r="BE233" i="20" s="1"/>
  <c r="BI232" i="20"/>
  <c r="BH232" i="20"/>
  <c r="BG232" i="20"/>
  <c r="BF232" i="20"/>
  <c r="AD232" i="20"/>
  <c r="AB232" i="20"/>
  <c r="Z232" i="20"/>
  <c r="X232" i="20"/>
  <c r="W232" i="20"/>
  <c r="V232" i="20"/>
  <c r="BK232" i="20" s="1"/>
  <c r="BI231" i="20"/>
  <c r="BH231" i="20"/>
  <c r="BG231" i="20"/>
  <c r="BF231" i="20"/>
  <c r="AD231" i="20"/>
  <c r="AB231" i="20"/>
  <c r="Z231" i="20"/>
  <c r="X231" i="20"/>
  <c r="W231" i="20"/>
  <c r="V231" i="20"/>
  <c r="BK231" i="20" s="1"/>
  <c r="BI230" i="20"/>
  <c r="BH230" i="20"/>
  <c r="BG230" i="20"/>
  <c r="BF230" i="20"/>
  <c r="AD230" i="20"/>
  <c r="AB230" i="20"/>
  <c r="Z230" i="20"/>
  <c r="X230" i="20"/>
  <c r="W230" i="20"/>
  <c r="V230" i="20"/>
  <c r="BK230" i="20" s="1"/>
  <c r="BI229" i="20"/>
  <c r="BH229" i="20"/>
  <c r="BG229" i="20"/>
  <c r="BF229" i="20"/>
  <c r="AD229" i="20"/>
  <c r="AB229" i="20"/>
  <c r="Z229" i="20"/>
  <c r="X229" i="20"/>
  <c r="W229" i="20"/>
  <c r="V229" i="20"/>
  <c r="BK229" i="20" s="1"/>
  <c r="P229" i="20"/>
  <c r="BE229" i="20" s="1"/>
  <c r="BI228" i="20"/>
  <c r="BH228" i="20"/>
  <c r="BG228" i="20"/>
  <c r="BF228" i="20"/>
  <c r="AD228" i="20"/>
  <c r="AB228" i="20"/>
  <c r="Z228" i="20"/>
  <c r="X228" i="20"/>
  <c r="W228" i="20"/>
  <c r="V228" i="20"/>
  <c r="BK228" i="20" s="1"/>
  <c r="BI227" i="20"/>
  <c r="BH227" i="20"/>
  <c r="BG227" i="20"/>
  <c r="BF227" i="20"/>
  <c r="AD227" i="20"/>
  <c r="AB227" i="20"/>
  <c r="Z227" i="20"/>
  <c r="X227" i="20"/>
  <c r="W227" i="20"/>
  <c r="V227" i="20"/>
  <c r="BK227" i="20" s="1"/>
  <c r="BI226" i="20"/>
  <c r="BH226" i="20"/>
  <c r="BG226" i="20"/>
  <c r="BF226" i="20"/>
  <c r="AD226" i="20"/>
  <c r="AB226" i="20"/>
  <c r="Z226" i="20"/>
  <c r="X226" i="20"/>
  <c r="W226" i="20"/>
  <c r="V226" i="20"/>
  <c r="BK226" i="20" s="1"/>
  <c r="BI225" i="20"/>
  <c r="BH225" i="20"/>
  <c r="BG225" i="20"/>
  <c r="BF225" i="20"/>
  <c r="AD225" i="20"/>
  <c r="AB225" i="20"/>
  <c r="Z225" i="20"/>
  <c r="X225" i="20"/>
  <c r="W225" i="20"/>
  <c r="V225" i="20"/>
  <c r="BK225" i="20" s="1"/>
  <c r="P225" i="20"/>
  <c r="BE225" i="20" s="1"/>
  <c r="BI224" i="20"/>
  <c r="BH224" i="20"/>
  <c r="BG224" i="20"/>
  <c r="BF224" i="20"/>
  <c r="AD224" i="20"/>
  <c r="AB224" i="20"/>
  <c r="Z224" i="20"/>
  <c r="X224" i="20"/>
  <c r="W224" i="20"/>
  <c r="V224" i="20"/>
  <c r="BK224" i="20" s="1"/>
  <c r="BI223" i="20"/>
  <c r="BH223" i="20"/>
  <c r="BG223" i="20"/>
  <c r="BF223" i="20"/>
  <c r="AD223" i="20"/>
  <c r="AB223" i="20"/>
  <c r="Z223" i="20"/>
  <c r="X223" i="20"/>
  <c r="W223" i="20"/>
  <c r="V223" i="20"/>
  <c r="BK223" i="20" s="1"/>
  <c r="BI222" i="20"/>
  <c r="BH222" i="20"/>
  <c r="BG222" i="20"/>
  <c r="BF222" i="20"/>
  <c r="AD222" i="20"/>
  <c r="AB222" i="20"/>
  <c r="Z222" i="20"/>
  <c r="X222" i="20"/>
  <c r="W222" i="20"/>
  <c r="V222" i="20"/>
  <c r="BK222" i="20" s="1"/>
  <c r="BI221" i="20"/>
  <c r="BH221" i="20"/>
  <c r="BG221" i="20"/>
  <c r="BF221" i="20"/>
  <c r="AD221" i="20"/>
  <c r="AB221" i="20"/>
  <c r="Z221" i="20"/>
  <c r="X221" i="20"/>
  <c r="W221" i="20"/>
  <c r="V221" i="20"/>
  <c r="BK221" i="20" s="1"/>
  <c r="P221" i="20"/>
  <c r="BE221" i="20" s="1"/>
  <c r="BI220" i="20"/>
  <c r="BH220" i="20"/>
  <c r="BG220" i="20"/>
  <c r="BF220" i="20"/>
  <c r="AD220" i="20"/>
  <c r="AB220" i="20"/>
  <c r="Z220" i="20"/>
  <c r="X220" i="20"/>
  <c r="W220" i="20"/>
  <c r="V220" i="20"/>
  <c r="BK220" i="20" s="1"/>
  <c r="BI219" i="20"/>
  <c r="BH219" i="20"/>
  <c r="BG219" i="20"/>
  <c r="BF219" i="20"/>
  <c r="AD219" i="20"/>
  <c r="AB219" i="20"/>
  <c r="Z219" i="20"/>
  <c r="X219" i="20"/>
  <c r="W219" i="20"/>
  <c r="V219" i="20"/>
  <c r="BK219" i="20" s="1"/>
  <c r="BI218" i="20"/>
  <c r="BH218" i="20"/>
  <c r="BG218" i="20"/>
  <c r="BF218" i="20"/>
  <c r="AD218" i="20"/>
  <c r="AB218" i="20"/>
  <c r="Z218" i="20"/>
  <c r="X218" i="20"/>
  <c r="W218" i="20"/>
  <c r="V218" i="20"/>
  <c r="BK218" i="20" s="1"/>
  <c r="BI217" i="20"/>
  <c r="BH217" i="20"/>
  <c r="BG217" i="20"/>
  <c r="BF217" i="20"/>
  <c r="AD217" i="20"/>
  <c r="AB217" i="20"/>
  <c r="Z217" i="20"/>
  <c r="X217" i="20"/>
  <c r="W217" i="20"/>
  <c r="V217" i="20"/>
  <c r="BK217" i="20" s="1"/>
  <c r="P217" i="20"/>
  <c r="BE217" i="20" s="1"/>
  <c r="BI216" i="20"/>
  <c r="BH216" i="20"/>
  <c r="BG216" i="20"/>
  <c r="BF216" i="20"/>
  <c r="AD216" i="20"/>
  <c r="AB216" i="20"/>
  <c r="Z216" i="20"/>
  <c r="X216" i="20"/>
  <c r="W216" i="20"/>
  <c r="V216" i="20"/>
  <c r="BK216" i="20" s="1"/>
  <c r="BI215" i="20"/>
  <c r="BH215" i="20"/>
  <c r="BG215" i="20"/>
  <c r="BF215" i="20"/>
  <c r="AD215" i="20"/>
  <c r="AB215" i="20"/>
  <c r="Z215" i="20"/>
  <c r="X215" i="20"/>
  <c r="W215" i="20"/>
  <c r="V215" i="20"/>
  <c r="BK215" i="20" s="1"/>
  <c r="BI214" i="20"/>
  <c r="BH214" i="20"/>
  <c r="BG214" i="20"/>
  <c r="BF214" i="20"/>
  <c r="AD214" i="20"/>
  <c r="AB214" i="20"/>
  <c r="Z214" i="20"/>
  <c r="X214" i="20"/>
  <c r="W214" i="20"/>
  <c r="V214" i="20"/>
  <c r="BK214" i="20" s="1"/>
  <c r="BI213" i="20"/>
  <c r="BH213" i="20"/>
  <c r="BG213" i="20"/>
  <c r="BF213" i="20"/>
  <c r="AD213" i="20"/>
  <c r="AB213" i="20"/>
  <c r="Z213" i="20"/>
  <c r="X213" i="20"/>
  <c r="W213" i="20"/>
  <c r="V213" i="20"/>
  <c r="BK213" i="20" s="1"/>
  <c r="P213" i="20"/>
  <c r="BE213" i="20" s="1"/>
  <c r="BI212" i="20"/>
  <c r="BH212" i="20"/>
  <c r="BG212" i="20"/>
  <c r="BF212" i="20"/>
  <c r="AD212" i="20"/>
  <c r="AB212" i="20"/>
  <c r="Z212" i="20"/>
  <c r="X212" i="20"/>
  <c r="W212" i="20"/>
  <c r="V212" i="20"/>
  <c r="BK212" i="20" s="1"/>
  <c r="BI211" i="20"/>
  <c r="BH211" i="20"/>
  <c r="BG211" i="20"/>
  <c r="BF211" i="20"/>
  <c r="AD211" i="20"/>
  <c r="AB211" i="20"/>
  <c r="Z211" i="20"/>
  <c r="X211" i="20"/>
  <c r="W211" i="20"/>
  <c r="V211" i="20"/>
  <c r="BK211" i="20" s="1"/>
  <c r="BI210" i="20"/>
  <c r="BH210" i="20"/>
  <c r="BG210" i="20"/>
  <c r="BF210" i="20"/>
  <c r="AD210" i="20"/>
  <c r="AB210" i="20"/>
  <c r="Z210" i="20"/>
  <c r="X210" i="20"/>
  <c r="W210" i="20"/>
  <c r="V210" i="20"/>
  <c r="BK210" i="20" s="1"/>
  <c r="BI209" i="20"/>
  <c r="BH209" i="20"/>
  <c r="BG209" i="20"/>
  <c r="BF209" i="20"/>
  <c r="AD209" i="20"/>
  <c r="AB209" i="20"/>
  <c r="Z209" i="20"/>
  <c r="X209" i="20"/>
  <c r="W209" i="20"/>
  <c r="V209" i="20"/>
  <c r="BK209" i="20" s="1"/>
  <c r="P209" i="20"/>
  <c r="BE209" i="20" s="1"/>
  <c r="BI208" i="20"/>
  <c r="BH208" i="20"/>
  <c r="BG208" i="20"/>
  <c r="BF208" i="20"/>
  <c r="AD208" i="20"/>
  <c r="AB208" i="20"/>
  <c r="Z208" i="20"/>
  <c r="X208" i="20"/>
  <c r="W208" i="20"/>
  <c r="V208" i="20"/>
  <c r="BK208" i="20" s="1"/>
  <c r="BI207" i="20"/>
  <c r="BH207" i="20"/>
  <c r="BG207" i="20"/>
  <c r="BF207" i="20"/>
  <c r="AD207" i="20"/>
  <c r="AB207" i="20"/>
  <c r="Z207" i="20"/>
  <c r="X207" i="20"/>
  <c r="W207" i="20"/>
  <c r="V207" i="20"/>
  <c r="BK207" i="20" s="1"/>
  <c r="BI206" i="20"/>
  <c r="BH206" i="20"/>
  <c r="BG206" i="20"/>
  <c r="BF206" i="20"/>
  <c r="AD206" i="20"/>
  <c r="AB206" i="20"/>
  <c r="Z206" i="20"/>
  <c r="X206" i="20"/>
  <c r="W206" i="20"/>
  <c r="V206" i="20"/>
  <c r="BK206" i="20" s="1"/>
  <c r="BI205" i="20"/>
  <c r="BH205" i="20"/>
  <c r="BG205" i="20"/>
  <c r="BF205" i="20"/>
  <c r="AD205" i="20"/>
  <c r="AB205" i="20"/>
  <c r="Z205" i="20"/>
  <c r="X205" i="20"/>
  <c r="W205" i="20"/>
  <c r="V205" i="20"/>
  <c r="BK205" i="20" s="1"/>
  <c r="P205" i="20"/>
  <c r="BE205" i="20" s="1"/>
  <c r="BI204" i="20"/>
  <c r="BH204" i="20"/>
  <c r="BG204" i="20"/>
  <c r="BF204" i="20"/>
  <c r="AD204" i="20"/>
  <c r="AB204" i="20"/>
  <c r="Z204" i="20"/>
  <c r="X204" i="20"/>
  <c r="W204" i="20"/>
  <c r="V204" i="20"/>
  <c r="BK204" i="20" s="1"/>
  <c r="BI203" i="20"/>
  <c r="BH203" i="20"/>
  <c r="BG203" i="20"/>
  <c r="BF203" i="20"/>
  <c r="AD203" i="20"/>
  <c r="AB203" i="20"/>
  <c r="Z203" i="20"/>
  <c r="X203" i="20"/>
  <c r="W203" i="20"/>
  <c r="V203" i="20"/>
  <c r="BK203" i="20" s="1"/>
  <c r="BI202" i="20"/>
  <c r="BH202" i="20"/>
  <c r="BG202" i="20"/>
  <c r="BF202" i="20"/>
  <c r="AD202" i="20"/>
  <c r="AB202" i="20"/>
  <c r="Z202" i="20"/>
  <c r="X202" i="20"/>
  <c r="W202" i="20"/>
  <c r="V202" i="20"/>
  <c r="BK202" i="20" s="1"/>
  <c r="BI201" i="20"/>
  <c r="BH201" i="20"/>
  <c r="BG201" i="20"/>
  <c r="BF201" i="20"/>
  <c r="AD201" i="20"/>
  <c r="AB201" i="20"/>
  <c r="Z201" i="20"/>
  <c r="X201" i="20"/>
  <c r="W201" i="20"/>
  <c r="V201" i="20"/>
  <c r="BK201" i="20" s="1"/>
  <c r="P201" i="20"/>
  <c r="BE201" i="20" s="1"/>
  <c r="BI200" i="20"/>
  <c r="BH200" i="20"/>
  <c r="BG200" i="20"/>
  <c r="BF200" i="20"/>
  <c r="AD200" i="20"/>
  <c r="AB200" i="20"/>
  <c r="Z200" i="20"/>
  <c r="X200" i="20"/>
  <c r="W200" i="20"/>
  <c r="V200" i="20"/>
  <c r="BK200" i="20" s="1"/>
  <c r="BI199" i="20"/>
  <c r="BH199" i="20"/>
  <c r="BG199" i="20"/>
  <c r="BF199" i="20"/>
  <c r="AD199" i="20"/>
  <c r="AB199" i="20"/>
  <c r="Z199" i="20"/>
  <c r="X199" i="20"/>
  <c r="W199" i="20"/>
  <c r="V199" i="20"/>
  <c r="BK199" i="20" s="1"/>
  <c r="BI198" i="20"/>
  <c r="BH198" i="20"/>
  <c r="BG198" i="20"/>
  <c r="BF198" i="20"/>
  <c r="AD198" i="20"/>
  <c r="AB198" i="20"/>
  <c r="Z198" i="20"/>
  <c r="X198" i="20"/>
  <c r="W198" i="20"/>
  <c r="V198" i="20"/>
  <c r="BK198" i="20" s="1"/>
  <c r="BI197" i="20"/>
  <c r="BH197" i="20"/>
  <c r="BG197" i="20"/>
  <c r="BF197" i="20"/>
  <c r="AD197" i="20"/>
  <c r="AB197" i="20"/>
  <c r="Z197" i="20"/>
  <c r="X197" i="20"/>
  <c r="W197" i="20"/>
  <c r="V197" i="20"/>
  <c r="BK197" i="20" s="1"/>
  <c r="P197" i="20"/>
  <c r="BE197" i="20" s="1"/>
  <c r="BI196" i="20"/>
  <c r="BH196" i="20"/>
  <c r="BG196" i="20"/>
  <c r="BF196" i="20"/>
  <c r="AD196" i="20"/>
  <c r="AB196" i="20"/>
  <c r="Z196" i="20"/>
  <c r="X196" i="20"/>
  <c r="W196" i="20"/>
  <c r="V196" i="20"/>
  <c r="BK196" i="20" s="1"/>
  <c r="BI195" i="20"/>
  <c r="BH195" i="20"/>
  <c r="BG195" i="20"/>
  <c r="BF195" i="20"/>
  <c r="AD195" i="20"/>
  <c r="AB195" i="20"/>
  <c r="Z195" i="20"/>
  <c r="X195" i="20"/>
  <c r="W195" i="20"/>
  <c r="V195" i="20"/>
  <c r="BK195" i="20" s="1"/>
  <c r="BI194" i="20"/>
  <c r="BH194" i="20"/>
  <c r="BG194" i="20"/>
  <c r="BF194" i="20"/>
  <c r="AD194" i="20"/>
  <c r="AB194" i="20"/>
  <c r="Z194" i="20"/>
  <c r="X194" i="20"/>
  <c r="W194" i="20"/>
  <c r="V194" i="20"/>
  <c r="BK194" i="20" s="1"/>
  <c r="BI193" i="20"/>
  <c r="BH193" i="20"/>
  <c r="BG193" i="20"/>
  <c r="H35" i="20" s="1"/>
  <c r="BF193" i="20"/>
  <c r="AD193" i="20"/>
  <c r="AD191" i="20" s="1"/>
  <c r="AB193" i="20"/>
  <c r="Z193" i="20"/>
  <c r="Z191" i="20" s="1"/>
  <c r="X193" i="20"/>
  <c r="W193" i="20"/>
  <c r="W191" i="20" s="1"/>
  <c r="V193" i="20"/>
  <c r="BK193" i="20" s="1"/>
  <c r="P193" i="20"/>
  <c r="BE193" i="20" s="1"/>
  <c r="BI192" i="20"/>
  <c r="BH192" i="20"/>
  <c r="BG192" i="20"/>
  <c r="BF192" i="20"/>
  <c r="AD192" i="20"/>
  <c r="AB192" i="20"/>
  <c r="AB191" i="20" s="1"/>
  <c r="Z192" i="20"/>
  <c r="X192" i="20"/>
  <c r="X191" i="20" s="1"/>
  <c r="W192" i="20"/>
  <c r="V192" i="20"/>
  <c r="BK192" i="20" s="1"/>
  <c r="BK191" i="20" s="1"/>
  <c r="BI189" i="20"/>
  <c r="BH189" i="20"/>
  <c r="BG189" i="20"/>
  <c r="BF189" i="20"/>
  <c r="AD189" i="20"/>
  <c r="AB189" i="20"/>
  <c r="Z189" i="20"/>
  <c r="X189" i="20"/>
  <c r="W189" i="20"/>
  <c r="V189" i="20"/>
  <c r="BK189" i="20" s="1"/>
  <c r="BI188" i="20"/>
  <c r="BH188" i="20"/>
  <c r="BG188" i="20"/>
  <c r="BF188" i="20"/>
  <c r="AD188" i="20"/>
  <c r="AB188" i="20"/>
  <c r="Z188" i="20"/>
  <c r="X188" i="20"/>
  <c r="W188" i="20"/>
  <c r="V188" i="20"/>
  <c r="BK188" i="20" s="1"/>
  <c r="BI187" i="20"/>
  <c r="BH187" i="20"/>
  <c r="BG187" i="20"/>
  <c r="BF187" i="20"/>
  <c r="AD187" i="20"/>
  <c r="AB187" i="20"/>
  <c r="Z187" i="20"/>
  <c r="X187" i="20"/>
  <c r="W187" i="20"/>
  <c r="V187" i="20"/>
  <c r="BK187" i="20" s="1"/>
  <c r="BI186" i="20"/>
  <c r="BH186" i="20"/>
  <c r="BG186" i="20"/>
  <c r="BF186" i="20"/>
  <c r="AD186" i="20"/>
  <c r="AB186" i="20"/>
  <c r="Z186" i="20"/>
  <c r="X186" i="20"/>
  <c r="W186" i="20"/>
  <c r="V186" i="20"/>
  <c r="BK186" i="20" s="1"/>
  <c r="BI185" i="20"/>
  <c r="BH185" i="20"/>
  <c r="BG185" i="20"/>
  <c r="BF185" i="20"/>
  <c r="AD185" i="20"/>
  <c r="AB185" i="20"/>
  <c r="Z185" i="20"/>
  <c r="X185" i="20"/>
  <c r="W185" i="20"/>
  <c r="V185" i="20"/>
  <c r="BK185" i="20" s="1"/>
  <c r="BI184" i="20"/>
  <c r="BH184" i="20"/>
  <c r="BG184" i="20"/>
  <c r="BF184" i="20"/>
  <c r="AD184" i="20"/>
  <c r="AB184" i="20"/>
  <c r="Z184" i="20"/>
  <c r="X184" i="20"/>
  <c r="W184" i="20"/>
  <c r="V184" i="20"/>
  <c r="BK184" i="20" s="1"/>
  <c r="BI183" i="20"/>
  <c r="BH183" i="20"/>
  <c r="BG183" i="20"/>
  <c r="BF183" i="20"/>
  <c r="AD183" i="20"/>
  <c r="AB183" i="20"/>
  <c r="Z183" i="20"/>
  <c r="X183" i="20"/>
  <c r="W183" i="20"/>
  <c r="V183" i="20"/>
  <c r="BK183" i="20" s="1"/>
  <c r="P183" i="20"/>
  <c r="BE183" i="20" s="1"/>
  <c r="BI182" i="20"/>
  <c r="BH182" i="20"/>
  <c r="BG182" i="20"/>
  <c r="BF182" i="20"/>
  <c r="AD182" i="20"/>
  <c r="AB182" i="20"/>
  <c r="Z182" i="20"/>
  <c r="X182" i="20"/>
  <c r="W182" i="20"/>
  <c r="V182" i="20"/>
  <c r="BK182" i="20" s="1"/>
  <c r="BI181" i="20"/>
  <c r="BH181" i="20"/>
  <c r="BG181" i="20"/>
  <c r="BF181" i="20"/>
  <c r="AD181" i="20"/>
  <c r="AB181" i="20"/>
  <c r="Z181" i="20"/>
  <c r="X181" i="20"/>
  <c r="W181" i="20"/>
  <c r="V181" i="20"/>
  <c r="BK181" i="20" s="1"/>
  <c r="BI180" i="20"/>
  <c r="BH180" i="20"/>
  <c r="BG180" i="20"/>
  <c r="BF180" i="20"/>
  <c r="AD180" i="20"/>
  <c r="AB180" i="20"/>
  <c r="Z180" i="20"/>
  <c r="X180" i="20"/>
  <c r="W180" i="20"/>
  <c r="V180" i="20"/>
  <c r="BK180" i="20" s="1"/>
  <c r="BI179" i="20"/>
  <c r="BH179" i="20"/>
  <c r="BG179" i="20"/>
  <c r="BF179" i="20"/>
  <c r="AD179" i="20"/>
  <c r="AB179" i="20"/>
  <c r="Z179" i="20"/>
  <c r="X179" i="20"/>
  <c r="W179" i="20"/>
  <c r="V179" i="20"/>
  <c r="BK179" i="20" s="1"/>
  <c r="P179" i="20"/>
  <c r="BE179" i="20" s="1"/>
  <c r="BI178" i="20"/>
  <c r="BH178" i="20"/>
  <c r="BG178" i="20"/>
  <c r="BF178" i="20"/>
  <c r="AD178" i="20"/>
  <c r="AB178" i="20"/>
  <c r="Z178" i="20"/>
  <c r="X178" i="20"/>
  <c r="W178" i="20"/>
  <c r="V178" i="20"/>
  <c r="BK178" i="20" s="1"/>
  <c r="BI177" i="20"/>
  <c r="BH177" i="20"/>
  <c r="BG177" i="20"/>
  <c r="BF177" i="20"/>
  <c r="AD177" i="20"/>
  <c r="AB177" i="20"/>
  <c r="Z177" i="20"/>
  <c r="X177" i="20"/>
  <c r="W177" i="20"/>
  <c r="V177" i="20"/>
  <c r="BK177" i="20" s="1"/>
  <c r="BI176" i="20"/>
  <c r="BH176" i="20"/>
  <c r="BG176" i="20"/>
  <c r="BF176" i="20"/>
  <c r="AD176" i="20"/>
  <c r="AB176" i="20"/>
  <c r="Z176" i="20"/>
  <c r="X176" i="20"/>
  <c r="W176" i="20"/>
  <c r="V176" i="20"/>
  <c r="BK176" i="20" s="1"/>
  <c r="BI175" i="20"/>
  <c r="BH175" i="20"/>
  <c r="BG175" i="20"/>
  <c r="BF175" i="20"/>
  <c r="AD175" i="20"/>
  <c r="AB175" i="20"/>
  <c r="Z175" i="20"/>
  <c r="X175" i="20"/>
  <c r="W175" i="20"/>
  <c r="V175" i="20"/>
  <c r="BK175" i="20" s="1"/>
  <c r="P175" i="20"/>
  <c r="BE175" i="20" s="1"/>
  <c r="BI174" i="20"/>
  <c r="BH174" i="20"/>
  <c r="BG174" i="20"/>
  <c r="BF174" i="20"/>
  <c r="AD174" i="20"/>
  <c r="AB174" i="20"/>
  <c r="Z174" i="20"/>
  <c r="X174" i="20"/>
  <c r="W174" i="20"/>
  <c r="V174" i="20"/>
  <c r="BK174" i="20" s="1"/>
  <c r="BI173" i="20"/>
  <c r="BH173" i="20"/>
  <c r="BG173" i="20"/>
  <c r="BF173" i="20"/>
  <c r="AD173" i="20"/>
  <c r="AB173" i="20"/>
  <c r="Z173" i="20"/>
  <c r="X173" i="20"/>
  <c r="W173" i="20"/>
  <c r="V173" i="20"/>
  <c r="BK173" i="20" s="1"/>
  <c r="BI172" i="20"/>
  <c r="BH172" i="20"/>
  <c r="BG172" i="20"/>
  <c r="BF172" i="20"/>
  <c r="AD172" i="20"/>
  <c r="AB172" i="20"/>
  <c r="Z172" i="20"/>
  <c r="X172" i="20"/>
  <c r="W172" i="20"/>
  <c r="V172" i="20"/>
  <c r="BK172" i="20" s="1"/>
  <c r="BI171" i="20"/>
  <c r="BH171" i="20"/>
  <c r="BG171" i="20"/>
  <c r="BF171" i="20"/>
  <c r="AD171" i="20"/>
  <c r="AB171" i="20"/>
  <c r="Z171" i="20"/>
  <c r="X171" i="20"/>
  <c r="W171" i="20"/>
  <c r="V171" i="20"/>
  <c r="BK171" i="20" s="1"/>
  <c r="P171" i="20"/>
  <c r="BE171" i="20" s="1"/>
  <c r="BI170" i="20"/>
  <c r="BH170" i="20"/>
  <c r="BG170" i="20"/>
  <c r="BF170" i="20"/>
  <c r="AD170" i="20"/>
  <c r="AB170" i="20"/>
  <c r="Z170" i="20"/>
  <c r="X170" i="20"/>
  <c r="W170" i="20"/>
  <c r="V170" i="20"/>
  <c r="BK170" i="20" s="1"/>
  <c r="BI169" i="20"/>
  <c r="BH169" i="20"/>
  <c r="BG169" i="20"/>
  <c r="BF169" i="20"/>
  <c r="AD169" i="20"/>
  <c r="AB169" i="20"/>
  <c r="Z169" i="20"/>
  <c r="X169" i="20"/>
  <c r="W169" i="20"/>
  <c r="V169" i="20"/>
  <c r="BK169" i="20" s="1"/>
  <c r="BI168" i="20"/>
  <c r="BH168" i="20"/>
  <c r="BG168" i="20"/>
  <c r="BF168" i="20"/>
  <c r="AD168" i="20"/>
  <c r="AB168" i="20"/>
  <c r="Z168" i="20"/>
  <c r="X168" i="20"/>
  <c r="W168" i="20"/>
  <c r="V168" i="20"/>
  <c r="BK168" i="20" s="1"/>
  <c r="BI167" i="20"/>
  <c r="BH167" i="20"/>
  <c r="BG167" i="20"/>
  <c r="BF167" i="20"/>
  <c r="AD167" i="20"/>
  <c r="AB167" i="20"/>
  <c r="Z167" i="20"/>
  <c r="X167" i="20"/>
  <c r="W167" i="20"/>
  <c r="V167" i="20"/>
  <c r="BK167" i="20" s="1"/>
  <c r="P167" i="20"/>
  <c r="BE167" i="20" s="1"/>
  <c r="BI166" i="20"/>
  <c r="BH166" i="20"/>
  <c r="BG166" i="20"/>
  <c r="BF166" i="20"/>
  <c r="AD166" i="20"/>
  <c r="AB166" i="20"/>
  <c r="Z166" i="20"/>
  <c r="X166" i="20"/>
  <c r="W166" i="20"/>
  <c r="V166" i="20"/>
  <c r="BK166" i="20" s="1"/>
  <c r="BI165" i="20"/>
  <c r="BH165" i="20"/>
  <c r="BG165" i="20"/>
  <c r="BF165" i="20"/>
  <c r="AD165" i="20"/>
  <c r="AD163" i="20" s="1"/>
  <c r="AB165" i="20"/>
  <c r="Z165" i="20"/>
  <c r="Z163" i="20" s="1"/>
  <c r="X165" i="20"/>
  <c r="W165" i="20"/>
  <c r="V165" i="20"/>
  <c r="BK165" i="20" s="1"/>
  <c r="BI164" i="20"/>
  <c r="BH164" i="20"/>
  <c r="BG164" i="20"/>
  <c r="BF164" i="20"/>
  <c r="AD164" i="20"/>
  <c r="AB164" i="20"/>
  <c r="AB163" i="20" s="1"/>
  <c r="Z164" i="20"/>
  <c r="X164" i="20"/>
  <c r="W164" i="20"/>
  <c r="V164" i="20"/>
  <c r="BK164" i="20" s="1"/>
  <c r="X163" i="20"/>
  <c r="BI162" i="20"/>
  <c r="BH162" i="20"/>
  <c r="BG162" i="20"/>
  <c r="BF162" i="20"/>
  <c r="AD162" i="20"/>
  <c r="AB162" i="20"/>
  <c r="AB160" i="20" s="1"/>
  <c r="Z162" i="20"/>
  <c r="X162" i="20"/>
  <c r="W162" i="20"/>
  <c r="V162" i="20"/>
  <c r="BK162" i="20" s="1"/>
  <c r="BI161" i="20"/>
  <c r="BH161" i="20"/>
  <c r="BG161" i="20"/>
  <c r="BF161" i="20"/>
  <c r="AD161" i="20"/>
  <c r="AD160" i="20" s="1"/>
  <c r="AB161" i="20"/>
  <c r="Z161" i="20"/>
  <c r="X161" i="20"/>
  <c r="W161" i="20"/>
  <c r="W160" i="20" s="1"/>
  <c r="H94" i="20" s="1"/>
  <c r="V161" i="20"/>
  <c r="BK161" i="20" s="1"/>
  <c r="Z160" i="20"/>
  <c r="BI159" i="20"/>
  <c r="BH159" i="20"/>
  <c r="BG159" i="20"/>
  <c r="BF159" i="20"/>
  <c r="AD159" i="20"/>
  <c r="AB159" i="20"/>
  <c r="Z159" i="20"/>
  <c r="X159" i="20"/>
  <c r="W159" i="20"/>
  <c r="V159" i="20"/>
  <c r="P159" i="20" s="1"/>
  <c r="BE159" i="20" s="1"/>
  <c r="BI158" i="20"/>
  <c r="BH158" i="20"/>
  <c r="BG158" i="20"/>
  <c r="BF158" i="20"/>
  <c r="AD158" i="20"/>
  <c r="AB158" i="20"/>
  <c r="Z158" i="20"/>
  <c r="Z156" i="20" s="1"/>
  <c r="X158" i="20"/>
  <c r="W158" i="20"/>
  <c r="V158" i="20"/>
  <c r="BK158" i="20" s="1"/>
  <c r="BI157" i="20"/>
  <c r="BH157" i="20"/>
  <c r="BG157" i="20"/>
  <c r="BF157" i="20"/>
  <c r="AD157" i="20"/>
  <c r="AB157" i="20"/>
  <c r="Z157" i="20"/>
  <c r="X157" i="20"/>
  <c r="W157" i="20"/>
  <c r="V157" i="20"/>
  <c r="P157" i="20" s="1"/>
  <c r="BE157" i="20" s="1"/>
  <c r="AD156" i="20"/>
  <c r="W156" i="20"/>
  <c r="BI155" i="20"/>
  <c r="BH155" i="20"/>
  <c r="BG155" i="20"/>
  <c r="BF155" i="20"/>
  <c r="AD155" i="20"/>
  <c r="AD153" i="20" s="1"/>
  <c r="AB155" i="20"/>
  <c r="Z155" i="20"/>
  <c r="Z153" i="20" s="1"/>
  <c r="X155" i="20"/>
  <c r="W155" i="20"/>
  <c r="V155" i="20"/>
  <c r="BK155" i="20" s="1"/>
  <c r="P155" i="20"/>
  <c r="BE155" i="20" s="1"/>
  <c r="BI154" i="20"/>
  <c r="BH154" i="20"/>
  <c r="BG154" i="20"/>
  <c r="BF154" i="20"/>
  <c r="AD154" i="20"/>
  <c r="AB154" i="20"/>
  <c r="AB153" i="20" s="1"/>
  <c r="Z154" i="20"/>
  <c r="X154" i="20"/>
  <c r="X153" i="20" s="1"/>
  <c r="K92" i="20" s="1"/>
  <c r="W154" i="20"/>
  <c r="V154" i="20"/>
  <c r="BK154" i="20" s="1"/>
  <c r="BI152" i="20"/>
  <c r="BH152" i="20"/>
  <c r="BG152" i="20"/>
  <c r="BF152" i="20"/>
  <c r="AD152" i="20"/>
  <c r="AB152" i="20"/>
  <c r="Z152" i="20"/>
  <c r="X152" i="20"/>
  <c r="W152" i="20"/>
  <c r="V152" i="20"/>
  <c r="BK152" i="20" s="1"/>
  <c r="BI151" i="20"/>
  <c r="BH151" i="20"/>
  <c r="BG151" i="20"/>
  <c r="BF151" i="20"/>
  <c r="AD151" i="20"/>
  <c r="AB151" i="20"/>
  <c r="Z151" i="20"/>
  <c r="X151" i="20"/>
  <c r="W151" i="20"/>
  <c r="V151" i="20"/>
  <c r="BK151" i="20" s="1"/>
  <c r="BI150" i="20"/>
  <c r="BH150" i="20"/>
  <c r="BG150" i="20"/>
  <c r="BF150" i="20"/>
  <c r="AD150" i="20"/>
  <c r="AB150" i="20"/>
  <c r="Z150" i="20"/>
  <c r="X150" i="20"/>
  <c r="W150" i="20"/>
  <c r="V150" i="20"/>
  <c r="BK150" i="20" s="1"/>
  <c r="BI149" i="20"/>
  <c r="BH149" i="20"/>
  <c r="BG149" i="20"/>
  <c r="BF149" i="20"/>
  <c r="AD149" i="20"/>
  <c r="AB149" i="20"/>
  <c r="Z149" i="20"/>
  <c r="X149" i="20"/>
  <c r="W149" i="20"/>
  <c r="V149" i="20"/>
  <c r="BK149" i="20" s="1"/>
  <c r="P149" i="20"/>
  <c r="BE149" i="20" s="1"/>
  <c r="BI148" i="20"/>
  <c r="BH148" i="20"/>
  <c r="BG148" i="20"/>
  <c r="BF148" i="20"/>
  <c r="AD148" i="20"/>
  <c r="AB148" i="20"/>
  <c r="Z148" i="20"/>
  <c r="X148" i="20"/>
  <c r="W148" i="20"/>
  <c r="V148" i="20"/>
  <c r="BK148" i="20" s="1"/>
  <c r="BI147" i="20"/>
  <c r="BH147" i="20"/>
  <c r="BG147" i="20"/>
  <c r="BF147" i="20"/>
  <c r="AD147" i="20"/>
  <c r="AB147" i="20"/>
  <c r="Z147" i="20"/>
  <c r="X147" i="20"/>
  <c r="W147" i="20"/>
  <c r="V147" i="20"/>
  <c r="BK147" i="20" s="1"/>
  <c r="BI146" i="20"/>
  <c r="BH146" i="20"/>
  <c r="BG146" i="20"/>
  <c r="BF146" i="20"/>
  <c r="AD146" i="20"/>
  <c r="AB146" i="20"/>
  <c r="Z146" i="20"/>
  <c r="X146" i="20"/>
  <c r="W146" i="20"/>
  <c r="V146" i="20"/>
  <c r="BK146" i="20" s="1"/>
  <c r="BI145" i="20"/>
  <c r="BH145" i="20"/>
  <c r="BG145" i="20"/>
  <c r="BF145" i="20"/>
  <c r="AD145" i="20"/>
  <c r="AB145" i="20"/>
  <c r="Z145" i="20"/>
  <c r="X145" i="20"/>
  <c r="W145" i="20"/>
  <c r="V145" i="20"/>
  <c r="BK145" i="20" s="1"/>
  <c r="P145" i="20"/>
  <c r="BE145" i="20" s="1"/>
  <c r="BI144" i="20"/>
  <c r="BH144" i="20"/>
  <c r="BG144" i="20"/>
  <c r="BF144" i="20"/>
  <c r="AD144" i="20"/>
  <c r="AB144" i="20"/>
  <c r="Z144" i="20"/>
  <c r="X144" i="20"/>
  <c r="W144" i="20"/>
  <c r="V144" i="20"/>
  <c r="BK144" i="20" s="1"/>
  <c r="BI143" i="20"/>
  <c r="BH143" i="20"/>
  <c r="BG143" i="20"/>
  <c r="BF143" i="20"/>
  <c r="AD143" i="20"/>
  <c r="AB143" i="20"/>
  <c r="Z143" i="20"/>
  <c r="X143" i="20"/>
  <c r="W143" i="20"/>
  <c r="V143" i="20"/>
  <c r="BK143" i="20" s="1"/>
  <c r="BI142" i="20"/>
  <c r="BH142" i="20"/>
  <c r="BG142" i="20"/>
  <c r="BF142" i="20"/>
  <c r="AD142" i="20"/>
  <c r="AB142" i="20"/>
  <c r="Z142" i="20"/>
  <c r="X142" i="20"/>
  <c r="W142" i="20"/>
  <c r="V142" i="20"/>
  <c r="BK142" i="20" s="1"/>
  <c r="BI141" i="20"/>
  <c r="BH141" i="20"/>
  <c r="BG141" i="20"/>
  <c r="BF141" i="20"/>
  <c r="AD141" i="20"/>
  <c r="AB141" i="20"/>
  <c r="Z141" i="20"/>
  <c r="X141" i="20"/>
  <c r="W141" i="20"/>
  <c r="V141" i="20"/>
  <c r="BK141" i="20" s="1"/>
  <c r="P141" i="20"/>
  <c r="BE141" i="20" s="1"/>
  <c r="BI140" i="20"/>
  <c r="BH140" i="20"/>
  <c r="BG140" i="20"/>
  <c r="BF140" i="20"/>
  <c r="AD140" i="20"/>
  <c r="AB140" i="20"/>
  <c r="Z140" i="20"/>
  <c r="X140" i="20"/>
  <c r="W140" i="20"/>
  <c r="V140" i="20"/>
  <c r="BK140" i="20" s="1"/>
  <c r="BI139" i="20"/>
  <c r="BH139" i="20"/>
  <c r="BG139" i="20"/>
  <c r="BF139" i="20"/>
  <c r="AD139" i="20"/>
  <c r="AB139" i="20"/>
  <c r="Z139" i="20"/>
  <c r="X139" i="20"/>
  <c r="W139" i="20"/>
  <c r="V139" i="20"/>
  <c r="BK139" i="20" s="1"/>
  <c r="BI138" i="20"/>
  <c r="BH138" i="20"/>
  <c r="BG138" i="20"/>
  <c r="BF138" i="20"/>
  <c r="AD138" i="20"/>
  <c r="AB138" i="20"/>
  <c r="Z138" i="20"/>
  <c r="X138" i="20"/>
  <c r="W138" i="20"/>
  <c r="V138" i="20"/>
  <c r="BK138" i="20" s="1"/>
  <c r="BI137" i="20"/>
  <c r="BH137" i="20"/>
  <c r="BG137" i="20"/>
  <c r="BF137" i="20"/>
  <c r="AD137" i="20"/>
  <c r="AB137" i="20"/>
  <c r="Z137" i="20"/>
  <c r="X137" i="20"/>
  <c r="W137" i="20"/>
  <c r="V137" i="20"/>
  <c r="BK137" i="20" s="1"/>
  <c r="P137" i="20"/>
  <c r="BE137" i="20" s="1"/>
  <c r="BI136" i="20"/>
  <c r="BH136" i="20"/>
  <c r="BG136" i="20"/>
  <c r="BF136" i="20"/>
  <c r="AD136" i="20"/>
  <c r="AB136" i="20"/>
  <c r="Z136" i="20"/>
  <c r="X136" i="20"/>
  <c r="W136" i="20"/>
  <c r="V136" i="20"/>
  <c r="BK136" i="20" s="1"/>
  <c r="BI135" i="20"/>
  <c r="BH135" i="20"/>
  <c r="BG135" i="20"/>
  <c r="BF135" i="20"/>
  <c r="AD135" i="20"/>
  <c r="AB135" i="20"/>
  <c r="Z135" i="20"/>
  <c r="X135" i="20"/>
  <c r="W135" i="20"/>
  <c r="V135" i="20"/>
  <c r="BK135" i="20" s="1"/>
  <c r="BI134" i="20"/>
  <c r="BH134" i="20"/>
  <c r="BG134" i="20"/>
  <c r="BF134" i="20"/>
  <c r="AD134" i="20"/>
  <c r="AB134" i="20"/>
  <c r="AB132" i="20" s="1"/>
  <c r="Z134" i="20"/>
  <c r="X134" i="20"/>
  <c r="W134" i="20"/>
  <c r="V134" i="20"/>
  <c r="BK134" i="20" s="1"/>
  <c r="BI133" i="20"/>
  <c r="BH133" i="20"/>
  <c r="BG133" i="20"/>
  <c r="BF133" i="20"/>
  <c r="AD133" i="20"/>
  <c r="AD132" i="20" s="1"/>
  <c r="AB133" i="20"/>
  <c r="Z133" i="20"/>
  <c r="X133" i="20"/>
  <c r="W133" i="20"/>
  <c r="W132" i="20" s="1"/>
  <c r="H91" i="20" s="1"/>
  <c r="V133" i="20"/>
  <c r="BK133" i="20" s="1"/>
  <c r="P133" i="20"/>
  <c r="BE133" i="20" s="1"/>
  <c r="Z132" i="20"/>
  <c r="BI131" i="20"/>
  <c r="BH131" i="20"/>
  <c r="BG131" i="20"/>
  <c r="BF131" i="20"/>
  <c r="AD131" i="20"/>
  <c r="AB131" i="20"/>
  <c r="Z131" i="20"/>
  <c r="X131" i="20"/>
  <c r="W131" i="20"/>
  <c r="V131" i="20"/>
  <c r="P131" i="20" s="1"/>
  <c r="BE131" i="20" s="1"/>
  <c r="BI130" i="20"/>
  <c r="BH130" i="20"/>
  <c r="BG130" i="20"/>
  <c r="BF130" i="20"/>
  <c r="AD130" i="20"/>
  <c r="AB130" i="20"/>
  <c r="Z130" i="20"/>
  <c r="X130" i="20"/>
  <c r="W130" i="20"/>
  <c r="V130" i="20"/>
  <c r="BK130" i="20" s="1"/>
  <c r="BI129" i="20"/>
  <c r="BH129" i="20"/>
  <c r="BG129" i="20"/>
  <c r="BF129" i="20"/>
  <c r="AD129" i="20"/>
  <c r="AB129" i="20"/>
  <c r="Z129" i="20"/>
  <c r="X129" i="20"/>
  <c r="W129" i="20"/>
  <c r="V129" i="20"/>
  <c r="P129" i="20" s="1"/>
  <c r="BE129" i="20" s="1"/>
  <c r="BI128" i="20"/>
  <c r="BH128" i="20"/>
  <c r="BG128" i="20"/>
  <c r="BF128" i="20"/>
  <c r="AD128" i="20"/>
  <c r="AB128" i="20"/>
  <c r="Z128" i="20"/>
  <c r="X128" i="20"/>
  <c r="W128" i="20"/>
  <c r="V128" i="20"/>
  <c r="BK128" i="20" s="1"/>
  <c r="BI127" i="20"/>
  <c r="BH127" i="20"/>
  <c r="BG127" i="20"/>
  <c r="BF127" i="20"/>
  <c r="AD127" i="20"/>
  <c r="AB127" i="20"/>
  <c r="Z127" i="20"/>
  <c r="X127" i="20"/>
  <c r="W127" i="20"/>
  <c r="V127" i="20"/>
  <c r="P127" i="20" s="1"/>
  <c r="BE127" i="20" s="1"/>
  <c r="BI126" i="20"/>
  <c r="BH126" i="20"/>
  <c r="BG126" i="20"/>
  <c r="BF126" i="20"/>
  <c r="AD126" i="20"/>
  <c r="AB126" i="20"/>
  <c r="Z126" i="20"/>
  <c r="Z124" i="20" s="1"/>
  <c r="X126" i="20"/>
  <c r="W126" i="20"/>
  <c r="V126" i="20"/>
  <c r="BK126" i="20" s="1"/>
  <c r="BI125" i="20"/>
  <c r="BH125" i="20"/>
  <c r="BG125" i="20"/>
  <c r="BF125" i="20"/>
  <c r="AD125" i="20"/>
  <c r="AB125" i="20"/>
  <c r="Z125" i="20"/>
  <c r="X125" i="20"/>
  <c r="W125" i="20"/>
  <c r="V125" i="20"/>
  <c r="P125" i="20" s="1"/>
  <c r="BE125" i="20" s="1"/>
  <c r="AD124" i="20"/>
  <c r="W124" i="20"/>
  <c r="BI123" i="20"/>
  <c r="BH123" i="20"/>
  <c r="BG123" i="20"/>
  <c r="BF123" i="20"/>
  <c r="AD123" i="20"/>
  <c r="AD121" i="20" s="1"/>
  <c r="AB123" i="20"/>
  <c r="Z123" i="20"/>
  <c r="Z121" i="20" s="1"/>
  <c r="X123" i="20"/>
  <c r="W123" i="20"/>
  <c r="V123" i="20"/>
  <c r="BK123" i="20" s="1"/>
  <c r="P123" i="20"/>
  <c r="BE123" i="20" s="1"/>
  <c r="BI122" i="20"/>
  <c r="BH122" i="20"/>
  <c r="BG122" i="20"/>
  <c r="BF122" i="20"/>
  <c r="AD122" i="20"/>
  <c r="AB122" i="20"/>
  <c r="AB121" i="20" s="1"/>
  <c r="Z122" i="20"/>
  <c r="X122" i="20"/>
  <c r="X121" i="20" s="1"/>
  <c r="W122" i="20"/>
  <c r="V122" i="20"/>
  <c r="BK122" i="20" s="1"/>
  <c r="F113" i="20"/>
  <c r="F111" i="20"/>
  <c r="K98" i="20"/>
  <c r="K95" i="20"/>
  <c r="H93" i="20"/>
  <c r="H90" i="20"/>
  <c r="F80" i="20"/>
  <c r="F78" i="20"/>
  <c r="M29" i="20"/>
  <c r="O20" i="20"/>
  <c r="E20" i="20"/>
  <c r="M116" i="20" s="1"/>
  <c r="O19" i="20"/>
  <c r="O17" i="20"/>
  <c r="E17" i="20"/>
  <c r="M82" i="20" s="1"/>
  <c r="O16" i="20"/>
  <c r="O14" i="20"/>
  <c r="E14" i="20"/>
  <c r="F83" i="20" s="1"/>
  <c r="O13" i="20"/>
  <c r="O11" i="20"/>
  <c r="E11" i="20"/>
  <c r="F115" i="20" s="1"/>
  <c r="O10" i="20"/>
  <c r="O8" i="20"/>
  <c r="M113" i="20" s="1"/>
  <c r="P357" i="20" l="1"/>
  <c r="BE357" i="20" s="1"/>
  <c r="P297" i="20"/>
  <c r="BE297" i="20" s="1"/>
  <c r="P301" i="20"/>
  <c r="BE301" i="20" s="1"/>
  <c r="P305" i="20"/>
  <c r="BE305" i="20" s="1"/>
  <c r="P309" i="20"/>
  <c r="BE309" i="20" s="1"/>
  <c r="P313" i="20"/>
  <c r="BE313" i="20" s="1"/>
  <c r="P317" i="20"/>
  <c r="BE317" i="20" s="1"/>
  <c r="P321" i="20"/>
  <c r="BE321" i="20" s="1"/>
  <c r="P325" i="20"/>
  <c r="BE325" i="20" s="1"/>
  <c r="P329" i="20"/>
  <c r="BE329" i="20" s="1"/>
  <c r="P333" i="20"/>
  <c r="BE333" i="20" s="1"/>
  <c r="P337" i="20"/>
  <c r="BE337" i="20" s="1"/>
  <c r="P345" i="20"/>
  <c r="BE345" i="20" s="1"/>
  <c r="P295" i="20"/>
  <c r="BE295" i="20" s="1"/>
  <c r="P289" i="20"/>
  <c r="BE289" i="20" s="1"/>
  <c r="P195" i="20"/>
  <c r="BE195" i="20" s="1"/>
  <c r="P199" i="20"/>
  <c r="BE199" i="20" s="1"/>
  <c r="P203" i="20"/>
  <c r="BE203" i="20" s="1"/>
  <c r="P207" i="20"/>
  <c r="BE207" i="20" s="1"/>
  <c r="P211" i="20"/>
  <c r="BE211" i="20" s="1"/>
  <c r="P215" i="20"/>
  <c r="BE215" i="20" s="1"/>
  <c r="P219" i="20"/>
  <c r="BE219" i="20" s="1"/>
  <c r="P223" i="20"/>
  <c r="BE223" i="20" s="1"/>
  <c r="P227" i="20"/>
  <c r="BE227" i="20" s="1"/>
  <c r="P231" i="20"/>
  <c r="BE231" i="20" s="1"/>
  <c r="P235" i="20"/>
  <c r="BE235" i="20" s="1"/>
  <c r="P239" i="20"/>
  <c r="BE239" i="20" s="1"/>
  <c r="P243" i="20"/>
  <c r="BE243" i="20" s="1"/>
  <c r="P247" i="20"/>
  <c r="BE247" i="20" s="1"/>
  <c r="P251" i="20"/>
  <c r="BE251" i="20" s="1"/>
  <c r="P255" i="20"/>
  <c r="BE255" i="20" s="1"/>
  <c r="P259" i="20"/>
  <c r="BE259" i="20" s="1"/>
  <c r="P263" i="20"/>
  <c r="BE263" i="20" s="1"/>
  <c r="P267" i="20"/>
  <c r="BE267" i="20" s="1"/>
  <c r="P271" i="20"/>
  <c r="BE271" i="20" s="1"/>
  <c r="P275" i="20"/>
  <c r="BE275" i="20" s="1"/>
  <c r="P279" i="20"/>
  <c r="BE279" i="20" s="1"/>
  <c r="P283" i="20"/>
  <c r="BE283" i="20" s="1"/>
  <c r="P287" i="20"/>
  <c r="BE287" i="20" s="1"/>
  <c r="P291" i="20"/>
  <c r="BE291" i="20" s="1"/>
  <c r="P187" i="20"/>
  <c r="BE187" i="20" s="1"/>
  <c r="P165" i="20"/>
  <c r="BE165" i="20" s="1"/>
  <c r="W163" i="20"/>
  <c r="H95" i="20" s="1"/>
  <c r="P169" i="20"/>
  <c r="BE169" i="20" s="1"/>
  <c r="P173" i="20"/>
  <c r="BE173" i="20" s="1"/>
  <c r="P177" i="20"/>
  <c r="BE177" i="20" s="1"/>
  <c r="P181" i="20"/>
  <c r="BE181" i="20" s="1"/>
  <c r="P185" i="20"/>
  <c r="BE185" i="20" s="1"/>
  <c r="P189" i="20"/>
  <c r="BE189" i="20" s="1"/>
  <c r="X160" i="20"/>
  <c r="K94" i="20" s="1"/>
  <c r="P161" i="20"/>
  <c r="BE161" i="20" s="1"/>
  <c r="W153" i="20"/>
  <c r="H92" i="20" s="1"/>
  <c r="X132" i="20"/>
  <c r="K91" i="20" s="1"/>
  <c r="P135" i="20"/>
  <c r="BE135" i="20" s="1"/>
  <c r="P139" i="20"/>
  <c r="BE139" i="20" s="1"/>
  <c r="P143" i="20"/>
  <c r="BE143" i="20" s="1"/>
  <c r="P147" i="20"/>
  <c r="BE147" i="20" s="1"/>
  <c r="P151" i="20"/>
  <c r="BE151" i="20" s="1"/>
  <c r="H34" i="20"/>
  <c r="W121" i="20"/>
  <c r="H37" i="20"/>
  <c r="X190" i="20"/>
  <c r="K96" i="20" s="1"/>
  <c r="K97" i="20"/>
  <c r="BK121" i="20"/>
  <c r="Z120" i="20"/>
  <c r="BK131" i="20"/>
  <c r="BK157" i="20"/>
  <c r="BK156" i="20" s="1"/>
  <c r="M156" i="20" s="1"/>
  <c r="M93" i="20" s="1"/>
  <c r="BK159" i="20"/>
  <c r="BK163" i="20"/>
  <c r="M163" i="20" s="1"/>
  <c r="M95" i="20" s="1"/>
  <c r="BK341" i="20"/>
  <c r="P341" i="20"/>
  <c r="BE341" i="20" s="1"/>
  <c r="BK347" i="20"/>
  <c r="M83" i="20"/>
  <c r="AD120" i="20"/>
  <c r="BK125" i="20"/>
  <c r="BK127" i="20"/>
  <c r="BK129" i="20"/>
  <c r="BK153" i="20"/>
  <c r="M153" i="20" s="1"/>
  <c r="M92" i="20" s="1"/>
  <c r="K89" i="20"/>
  <c r="F116" i="20"/>
  <c r="M34" i="20"/>
  <c r="H36" i="20"/>
  <c r="X124" i="20"/>
  <c r="K90" i="20" s="1"/>
  <c r="AB124" i="20"/>
  <c r="X156" i="20"/>
  <c r="K93" i="20" s="1"/>
  <c r="AB156" i="20"/>
  <c r="AB293" i="20"/>
  <c r="AB190" i="20" s="1"/>
  <c r="W293" i="20"/>
  <c r="H98" i="20" s="1"/>
  <c r="Z293" i="20"/>
  <c r="Z190" i="20" s="1"/>
  <c r="AD293" i="20"/>
  <c r="AD190" i="20" s="1"/>
  <c r="BK339" i="20"/>
  <c r="BK348" i="20"/>
  <c r="P348" i="20"/>
  <c r="BE348" i="20" s="1"/>
  <c r="AB350" i="20"/>
  <c r="W350" i="20"/>
  <c r="H99" i="20" s="1"/>
  <c r="Z350" i="20"/>
  <c r="AD350" i="20"/>
  <c r="M191" i="20"/>
  <c r="M97" i="20" s="1"/>
  <c r="BK132" i="20"/>
  <c r="M132" i="20" s="1"/>
  <c r="M91" i="20" s="1"/>
  <c r="BK160" i="20"/>
  <c r="M160" i="20" s="1"/>
  <c r="M94" i="20" s="1"/>
  <c r="M121" i="20"/>
  <c r="M89" i="20" s="1"/>
  <c r="H89" i="20"/>
  <c r="W120" i="20"/>
  <c r="AB120" i="20"/>
  <c r="W190" i="20"/>
  <c r="H96" i="20" s="1"/>
  <c r="H97" i="20"/>
  <c r="BK350" i="20"/>
  <c r="M350" i="20" s="1"/>
  <c r="M99" i="20" s="1"/>
  <c r="F82" i="20"/>
  <c r="M115" i="20"/>
  <c r="P122" i="20"/>
  <c r="BE122" i="20" s="1"/>
  <c r="P128" i="20"/>
  <c r="BE128" i="20" s="1"/>
  <c r="P134" i="20"/>
  <c r="BE134" i="20" s="1"/>
  <c r="P138" i="20"/>
  <c r="BE138" i="20" s="1"/>
  <c r="P142" i="20"/>
  <c r="BE142" i="20" s="1"/>
  <c r="P146" i="20"/>
  <c r="BE146" i="20" s="1"/>
  <c r="P150" i="20"/>
  <c r="BE150" i="20" s="1"/>
  <c r="P158" i="20"/>
  <c r="BE158" i="20" s="1"/>
  <c r="P166" i="20"/>
  <c r="BE166" i="20" s="1"/>
  <c r="P170" i="20"/>
  <c r="BE170" i="20" s="1"/>
  <c r="P174" i="20"/>
  <c r="BE174" i="20" s="1"/>
  <c r="P178" i="20"/>
  <c r="BE178" i="20" s="1"/>
  <c r="P182" i="20"/>
  <c r="BE182" i="20" s="1"/>
  <c r="P186" i="20"/>
  <c r="BE186" i="20" s="1"/>
  <c r="P194" i="20"/>
  <c r="BE194" i="20" s="1"/>
  <c r="P198" i="20"/>
  <c r="BE198" i="20" s="1"/>
  <c r="P202" i="20"/>
  <c r="BE202" i="20" s="1"/>
  <c r="P206" i="20"/>
  <c r="BE206" i="20" s="1"/>
  <c r="P210" i="20"/>
  <c r="BE210" i="20" s="1"/>
  <c r="P214" i="20"/>
  <c r="BE214" i="20" s="1"/>
  <c r="P218" i="20"/>
  <c r="BE218" i="20" s="1"/>
  <c r="P222" i="20"/>
  <c r="BE222" i="20" s="1"/>
  <c r="P226" i="20"/>
  <c r="BE226" i="20" s="1"/>
  <c r="P230" i="20"/>
  <c r="BE230" i="20" s="1"/>
  <c r="P234" i="20"/>
  <c r="BE234" i="20" s="1"/>
  <c r="P238" i="20"/>
  <c r="BE238" i="20" s="1"/>
  <c r="P242" i="20"/>
  <c r="BE242" i="20" s="1"/>
  <c r="P246" i="20"/>
  <c r="BE246" i="20" s="1"/>
  <c r="P250" i="20"/>
  <c r="BE250" i="20" s="1"/>
  <c r="P254" i="20"/>
  <c r="BE254" i="20" s="1"/>
  <c r="P258" i="20"/>
  <c r="BE258" i="20" s="1"/>
  <c r="P262" i="20"/>
  <c r="BE262" i="20" s="1"/>
  <c r="P266" i="20"/>
  <c r="BE266" i="20" s="1"/>
  <c r="P270" i="20"/>
  <c r="BE270" i="20" s="1"/>
  <c r="P274" i="20"/>
  <c r="BE274" i="20" s="1"/>
  <c r="P278" i="20"/>
  <c r="BE278" i="20" s="1"/>
  <c r="P282" i="20"/>
  <c r="BE282" i="20" s="1"/>
  <c r="P286" i="20"/>
  <c r="BE286" i="20" s="1"/>
  <c r="P290" i="20"/>
  <c r="BE290" i="20" s="1"/>
  <c r="P296" i="20"/>
  <c r="BE296" i="20" s="1"/>
  <c r="P300" i="20"/>
  <c r="BE300" i="20" s="1"/>
  <c r="P304" i="20"/>
  <c r="BE304" i="20" s="1"/>
  <c r="P308" i="20"/>
  <c r="BE308" i="20" s="1"/>
  <c r="P312" i="20"/>
  <c r="BE312" i="20" s="1"/>
  <c r="P316" i="20"/>
  <c r="BE316" i="20" s="1"/>
  <c r="P320" i="20"/>
  <c r="BE320" i="20" s="1"/>
  <c r="P324" i="20"/>
  <c r="BE324" i="20" s="1"/>
  <c r="P328" i="20"/>
  <c r="BE328" i="20" s="1"/>
  <c r="P332" i="20"/>
  <c r="BE332" i="20" s="1"/>
  <c r="P336" i="20"/>
  <c r="BE336" i="20" s="1"/>
  <c r="P340" i="20"/>
  <c r="BE340" i="20" s="1"/>
  <c r="P344" i="20"/>
  <c r="BE344" i="20" s="1"/>
  <c r="P354" i="20"/>
  <c r="BE354" i="20" s="1"/>
  <c r="P358" i="20"/>
  <c r="BE358" i="20" s="1"/>
  <c r="M80" i="20"/>
  <c r="P126" i="20"/>
  <c r="BE126" i="20" s="1"/>
  <c r="P130" i="20"/>
  <c r="BE130" i="20" s="1"/>
  <c r="P136" i="20"/>
  <c r="BE136" i="20" s="1"/>
  <c r="P140" i="20"/>
  <c r="BE140" i="20" s="1"/>
  <c r="P144" i="20"/>
  <c r="BE144" i="20" s="1"/>
  <c r="P148" i="20"/>
  <c r="BE148" i="20" s="1"/>
  <c r="P152" i="20"/>
  <c r="BE152" i="20" s="1"/>
  <c r="P154" i="20"/>
  <c r="BE154" i="20" s="1"/>
  <c r="P162" i="20"/>
  <c r="BE162" i="20" s="1"/>
  <c r="P164" i="20"/>
  <c r="BE164" i="20" s="1"/>
  <c r="P168" i="20"/>
  <c r="BE168" i="20" s="1"/>
  <c r="P172" i="20"/>
  <c r="BE172" i="20" s="1"/>
  <c r="P176" i="20"/>
  <c r="BE176" i="20" s="1"/>
  <c r="P180" i="20"/>
  <c r="BE180" i="20" s="1"/>
  <c r="P184" i="20"/>
  <c r="BE184" i="20" s="1"/>
  <c r="P188" i="20"/>
  <c r="BE188" i="20" s="1"/>
  <c r="P192" i="20"/>
  <c r="BE192" i="20" s="1"/>
  <c r="P196" i="20"/>
  <c r="BE196" i="20" s="1"/>
  <c r="P200" i="20"/>
  <c r="BE200" i="20" s="1"/>
  <c r="P204" i="20"/>
  <c r="BE204" i="20" s="1"/>
  <c r="P208" i="20"/>
  <c r="BE208" i="20" s="1"/>
  <c r="P212" i="20"/>
  <c r="BE212" i="20" s="1"/>
  <c r="P216" i="20"/>
  <c r="BE216" i="20" s="1"/>
  <c r="P220" i="20"/>
  <c r="BE220" i="20" s="1"/>
  <c r="P224" i="20"/>
  <c r="BE224" i="20" s="1"/>
  <c r="P228" i="20"/>
  <c r="BE228" i="20" s="1"/>
  <c r="P232" i="20"/>
  <c r="BE232" i="20" s="1"/>
  <c r="P236" i="20"/>
  <c r="BE236" i="20" s="1"/>
  <c r="P240" i="20"/>
  <c r="BE240" i="20" s="1"/>
  <c r="P244" i="20"/>
  <c r="BE244" i="20" s="1"/>
  <c r="P248" i="20"/>
  <c r="BE248" i="20" s="1"/>
  <c r="P252" i="20"/>
  <c r="BE252" i="20" s="1"/>
  <c r="P256" i="20"/>
  <c r="BE256" i="20" s="1"/>
  <c r="P260" i="20"/>
  <c r="BE260" i="20" s="1"/>
  <c r="P264" i="20"/>
  <c r="BE264" i="20" s="1"/>
  <c r="P268" i="20"/>
  <c r="BE268" i="20" s="1"/>
  <c r="P272" i="20"/>
  <c r="BE272" i="20" s="1"/>
  <c r="P276" i="20"/>
  <c r="BE276" i="20" s="1"/>
  <c r="P280" i="20"/>
  <c r="BE280" i="20" s="1"/>
  <c r="P284" i="20"/>
  <c r="BE284" i="20" s="1"/>
  <c r="P288" i="20"/>
  <c r="BE288" i="20" s="1"/>
  <c r="P292" i="20"/>
  <c r="BE292" i="20" s="1"/>
  <c r="P294" i="20"/>
  <c r="BE294" i="20" s="1"/>
  <c r="P298" i="20"/>
  <c r="BE298" i="20" s="1"/>
  <c r="P302" i="20"/>
  <c r="BE302" i="20" s="1"/>
  <c r="P306" i="20"/>
  <c r="BE306" i="20" s="1"/>
  <c r="P310" i="20"/>
  <c r="BE310" i="20" s="1"/>
  <c r="P314" i="20"/>
  <c r="BE314" i="20" s="1"/>
  <c r="P318" i="20"/>
  <c r="BE318" i="20" s="1"/>
  <c r="P322" i="20"/>
  <c r="BE322" i="20" s="1"/>
  <c r="P326" i="20"/>
  <c r="BE326" i="20" s="1"/>
  <c r="P330" i="20"/>
  <c r="BE330" i="20" s="1"/>
  <c r="P334" i="20"/>
  <c r="BE334" i="20" s="1"/>
  <c r="P338" i="20"/>
  <c r="BE338" i="20" s="1"/>
  <c r="P342" i="20"/>
  <c r="BE342" i="20" s="1"/>
  <c r="P346" i="20"/>
  <c r="BE346" i="20" s="1"/>
  <c r="P352" i="20"/>
  <c r="BE352" i="20" s="1"/>
  <c r="P356" i="20"/>
  <c r="BE356" i="20" s="1"/>
  <c r="P349" i="20"/>
  <c r="BE349" i="20" s="1"/>
  <c r="P351" i="20"/>
  <c r="BE351" i="20" s="1"/>
  <c r="P355" i="20"/>
  <c r="BE355" i="20" s="1"/>
  <c r="BK293" i="20" l="1"/>
  <c r="M293" i="20" s="1"/>
  <c r="M98" i="20" s="1"/>
  <c r="AB119" i="20"/>
  <c r="AD119" i="20"/>
  <c r="Z119" i="20"/>
  <c r="BK124" i="20"/>
  <c r="M124" i="20" s="1"/>
  <c r="M90" i="20" s="1"/>
  <c r="X120" i="20"/>
  <c r="H33" i="20"/>
  <c r="M33" i="20"/>
  <c r="BK190" i="20"/>
  <c r="M190" i="20" s="1"/>
  <c r="M96" i="20" s="1"/>
  <c r="BK120" i="20"/>
  <c r="H88" i="20"/>
  <c r="W119" i="20"/>
  <c r="H87" i="20" s="1"/>
  <c r="M27" i="20" s="1"/>
  <c r="X119" i="20" l="1"/>
  <c r="K87" i="20" s="1"/>
  <c r="M28" i="20" s="1"/>
  <c r="K88" i="20"/>
  <c r="BK119" i="20"/>
  <c r="M119" i="20" s="1"/>
  <c r="M87" i="20" s="1"/>
  <c r="M120" i="20"/>
  <c r="M88" i="20" s="1"/>
  <c r="L103" i="20" l="1"/>
  <c r="M26" i="20"/>
  <c r="M31" i="20" s="1"/>
  <c r="L39" i="20" l="1"/>
  <c r="F9" i="16"/>
  <c r="BA141" i="19"/>
  <c r="BA130" i="19"/>
  <c r="BA125" i="19"/>
  <c r="BA119" i="19"/>
  <c r="BA95" i="19"/>
  <c r="BA59" i="19"/>
  <c r="BA52" i="19"/>
  <c r="BA44" i="19"/>
  <c r="BA42" i="19"/>
  <c r="BA40" i="19"/>
  <c r="BA38" i="19"/>
  <c r="BA36" i="19"/>
  <c r="BA32" i="19"/>
  <c r="BA30" i="19"/>
  <c r="BA28" i="19"/>
  <c r="BA23" i="19"/>
  <c r="BA18" i="19"/>
  <c r="BA16" i="19"/>
  <c r="BA14" i="19"/>
  <c r="BA12" i="19"/>
  <c r="BA10" i="19"/>
  <c r="G9" i="19"/>
  <c r="M9" i="19" s="1"/>
  <c r="I9" i="19"/>
  <c r="K9" i="19"/>
  <c r="O9" i="19"/>
  <c r="Q9" i="19"/>
  <c r="V9" i="19"/>
  <c r="G11" i="19"/>
  <c r="M11" i="19" s="1"/>
  <c r="I11" i="19"/>
  <c r="K11" i="19"/>
  <c r="O11" i="19"/>
  <c r="Q11" i="19"/>
  <c r="V11" i="19"/>
  <c r="G13" i="19"/>
  <c r="M13" i="19" s="1"/>
  <c r="I13" i="19"/>
  <c r="K13" i="19"/>
  <c r="O13" i="19"/>
  <c r="Q13" i="19"/>
  <c r="V13" i="19"/>
  <c r="G15" i="19"/>
  <c r="I15" i="19"/>
  <c r="K15" i="19"/>
  <c r="O15" i="19"/>
  <c r="Q15" i="19"/>
  <c r="V15" i="19"/>
  <c r="G17" i="19"/>
  <c r="M17" i="19" s="1"/>
  <c r="I17" i="19"/>
  <c r="K17" i="19"/>
  <c r="O17" i="19"/>
  <c r="Q17" i="19"/>
  <c r="V17" i="19"/>
  <c r="G19" i="19"/>
  <c r="M19" i="19" s="1"/>
  <c r="I19" i="19"/>
  <c r="K19" i="19"/>
  <c r="O19" i="19"/>
  <c r="Q19" i="19"/>
  <c r="V19" i="19"/>
  <c r="G22" i="19"/>
  <c r="M22" i="19" s="1"/>
  <c r="I22" i="19"/>
  <c r="K22" i="19"/>
  <c r="O22" i="19"/>
  <c r="Q22" i="19"/>
  <c r="V22" i="19"/>
  <c r="G25" i="19"/>
  <c r="M25" i="19" s="1"/>
  <c r="I25" i="19"/>
  <c r="K25" i="19"/>
  <c r="O25" i="19"/>
  <c r="Q25" i="19"/>
  <c r="V25" i="19"/>
  <c r="G27" i="19"/>
  <c r="M27" i="19" s="1"/>
  <c r="I27" i="19"/>
  <c r="K27" i="19"/>
  <c r="O27" i="19"/>
  <c r="Q27" i="19"/>
  <c r="V27" i="19"/>
  <c r="G29" i="19"/>
  <c r="M29" i="19" s="1"/>
  <c r="I29" i="19"/>
  <c r="K29" i="19"/>
  <c r="O29" i="19"/>
  <c r="Q29" i="19"/>
  <c r="V29" i="19"/>
  <c r="G31" i="19"/>
  <c r="M31" i="19" s="1"/>
  <c r="I31" i="19"/>
  <c r="K31" i="19"/>
  <c r="O31" i="19"/>
  <c r="Q31" i="19"/>
  <c r="V31" i="19"/>
  <c r="G33" i="19"/>
  <c r="M33" i="19" s="1"/>
  <c r="I33" i="19"/>
  <c r="K33" i="19"/>
  <c r="O33" i="19"/>
  <c r="Q33" i="19"/>
  <c r="V33" i="19"/>
  <c r="G35" i="19"/>
  <c r="M35" i="19" s="1"/>
  <c r="I35" i="19"/>
  <c r="K35" i="19"/>
  <c r="O35" i="19"/>
  <c r="Q35" i="19"/>
  <c r="V35" i="19"/>
  <c r="G37" i="19"/>
  <c r="M37" i="19" s="1"/>
  <c r="I37" i="19"/>
  <c r="K37" i="19"/>
  <c r="O37" i="19"/>
  <c r="Q37" i="19"/>
  <c r="V37" i="19"/>
  <c r="G39" i="19"/>
  <c r="M39" i="19" s="1"/>
  <c r="I39" i="19"/>
  <c r="K39" i="19"/>
  <c r="O39" i="19"/>
  <c r="Q39" i="19"/>
  <c r="V39" i="19"/>
  <c r="G41" i="19"/>
  <c r="M41" i="19" s="1"/>
  <c r="I41" i="19"/>
  <c r="K41" i="19"/>
  <c r="O41" i="19"/>
  <c r="Q41" i="19"/>
  <c r="V41" i="19"/>
  <c r="G43" i="19"/>
  <c r="M43" i="19" s="1"/>
  <c r="I43" i="19"/>
  <c r="K43" i="19"/>
  <c r="O43" i="19"/>
  <c r="Q43" i="19"/>
  <c r="V43" i="19"/>
  <c r="G45" i="19"/>
  <c r="M45" i="19" s="1"/>
  <c r="I45" i="19"/>
  <c r="K45" i="19"/>
  <c r="O45" i="19"/>
  <c r="Q45" i="19"/>
  <c r="V45" i="19"/>
  <c r="G47" i="19"/>
  <c r="M47" i="19" s="1"/>
  <c r="I47" i="19"/>
  <c r="K47" i="19"/>
  <c r="O47" i="19"/>
  <c r="Q47" i="19"/>
  <c r="V47" i="19"/>
  <c r="G49" i="19"/>
  <c r="M49" i="19" s="1"/>
  <c r="I49" i="19"/>
  <c r="K49" i="19"/>
  <c r="O49" i="19"/>
  <c r="Q49" i="19"/>
  <c r="V49" i="19"/>
  <c r="G51" i="19"/>
  <c r="M51" i="19" s="1"/>
  <c r="I51" i="19"/>
  <c r="K51" i="19"/>
  <c r="O51" i="19"/>
  <c r="Q51" i="19"/>
  <c r="V51" i="19"/>
  <c r="G53" i="19"/>
  <c r="M53" i="19" s="1"/>
  <c r="I53" i="19"/>
  <c r="K53" i="19"/>
  <c r="O53" i="19"/>
  <c r="Q53" i="19"/>
  <c r="V53" i="19"/>
  <c r="G55" i="19"/>
  <c r="M55" i="19" s="1"/>
  <c r="I55" i="19"/>
  <c r="K55" i="19"/>
  <c r="O55" i="19"/>
  <c r="Q55" i="19"/>
  <c r="V55" i="19"/>
  <c r="G58" i="19"/>
  <c r="M58" i="19" s="1"/>
  <c r="M57" i="19" s="1"/>
  <c r="I58" i="19"/>
  <c r="I57" i="19" s="1"/>
  <c r="K58" i="19"/>
  <c r="K57" i="19" s="1"/>
  <c r="O58" i="19"/>
  <c r="O57" i="19" s="1"/>
  <c r="Q58" i="19"/>
  <c r="Q57" i="19" s="1"/>
  <c r="V58" i="19"/>
  <c r="V57" i="19" s="1"/>
  <c r="V60" i="19"/>
  <c r="G61" i="19"/>
  <c r="M61" i="19" s="1"/>
  <c r="I61" i="19"/>
  <c r="I60" i="19" s="1"/>
  <c r="K61" i="19"/>
  <c r="K60" i="19" s="1"/>
  <c r="O61" i="19"/>
  <c r="Q61" i="19"/>
  <c r="V61" i="19"/>
  <c r="G63" i="19"/>
  <c r="G60" i="19" s="1"/>
  <c r="I63" i="19"/>
  <c r="K63" i="19"/>
  <c r="O63" i="19"/>
  <c r="O60" i="19" s="1"/>
  <c r="Q63" i="19"/>
  <c r="V63" i="19"/>
  <c r="G66" i="19"/>
  <c r="M66" i="19" s="1"/>
  <c r="I66" i="19"/>
  <c r="I65" i="19" s="1"/>
  <c r="K66" i="19"/>
  <c r="O66" i="19"/>
  <c r="Q66" i="19"/>
  <c r="Q65" i="19" s="1"/>
  <c r="V66" i="19"/>
  <c r="G68" i="19"/>
  <c r="M68" i="19" s="1"/>
  <c r="I68" i="19"/>
  <c r="K68" i="19"/>
  <c r="O68" i="19"/>
  <c r="O65" i="19" s="1"/>
  <c r="Q68" i="19"/>
  <c r="V68" i="19"/>
  <c r="G71" i="19"/>
  <c r="M71" i="19" s="1"/>
  <c r="I71" i="19"/>
  <c r="K71" i="19"/>
  <c r="O71" i="19"/>
  <c r="Q71" i="19"/>
  <c r="V71" i="19"/>
  <c r="G73" i="19"/>
  <c r="M73" i="19" s="1"/>
  <c r="I73" i="19"/>
  <c r="K73" i="19"/>
  <c r="O73" i="19"/>
  <c r="Q73" i="19"/>
  <c r="V73" i="19"/>
  <c r="G75" i="19"/>
  <c r="M75" i="19" s="1"/>
  <c r="I75" i="19"/>
  <c r="K75" i="19"/>
  <c r="O75" i="19"/>
  <c r="Q75" i="19"/>
  <c r="V75" i="19"/>
  <c r="G77" i="19"/>
  <c r="I77" i="19"/>
  <c r="K77" i="19"/>
  <c r="O77" i="19"/>
  <c r="Q77" i="19"/>
  <c r="V77" i="19"/>
  <c r="G78" i="19"/>
  <c r="M78" i="19" s="1"/>
  <c r="I78" i="19"/>
  <c r="K78" i="19"/>
  <c r="O78" i="19"/>
  <c r="Q78" i="19"/>
  <c r="V78" i="19"/>
  <c r="G80" i="19"/>
  <c r="M80" i="19" s="1"/>
  <c r="I80" i="19"/>
  <c r="K80" i="19"/>
  <c r="O80" i="19"/>
  <c r="Q80" i="19"/>
  <c r="V80" i="19"/>
  <c r="G82" i="19"/>
  <c r="M82" i="19" s="1"/>
  <c r="I82" i="19"/>
  <c r="K82" i="19"/>
  <c r="O82" i="19"/>
  <c r="Q82" i="19"/>
  <c r="V82" i="19"/>
  <c r="G83" i="19"/>
  <c r="M83" i="19" s="1"/>
  <c r="I83" i="19"/>
  <c r="K83" i="19"/>
  <c r="O83" i="19"/>
  <c r="Q83" i="19"/>
  <c r="V83" i="19"/>
  <c r="G85" i="19"/>
  <c r="M85" i="19" s="1"/>
  <c r="I85" i="19"/>
  <c r="K85" i="19"/>
  <c r="O85" i="19"/>
  <c r="Q85" i="19"/>
  <c r="V85" i="19"/>
  <c r="G87" i="19"/>
  <c r="M87" i="19" s="1"/>
  <c r="I87" i="19"/>
  <c r="K87" i="19"/>
  <c r="O87" i="19"/>
  <c r="Q87" i="19"/>
  <c r="V87" i="19"/>
  <c r="G89" i="19"/>
  <c r="M89" i="19" s="1"/>
  <c r="I89" i="19"/>
  <c r="K89" i="19"/>
  <c r="O89" i="19"/>
  <c r="Q89" i="19"/>
  <c r="V89" i="19"/>
  <c r="G91" i="19"/>
  <c r="M91" i="19" s="1"/>
  <c r="I91" i="19"/>
  <c r="K91" i="19"/>
  <c r="O91" i="19"/>
  <c r="Q91" i="19"/>
  <c r="V91" i="19"/>
  <c r="G93" i="19"/>
  <c r="M93" i="19" s="1"/>
  <c r="I93" i="19"/>
  <c r="K93" i="19"/>
  <c r="O93" i="19"/>
  <c r="Q93" i="19"/>
  <c r="V93" i="19"/>
  <c r="G94" i="19"/>
  <c r="M94" i="19" s="1"/>
  <c r="I94" i="19"/>
  <c r="K94" i="19"/>
  <c r="O94" i="19"/>
  <c r="Q94" i="19"/>
  <c r="V94" i="19"/>
  <c r="G96" i="19"/>
  <c r="M96" i="19" s="1"/>
  <c r="I96" i="19"/>
  <c r="K96" i="19"/>
  <c r="O96" i="19"/>
  <c r="Q96" i="19"/>
  <c r="V96" i="19"/>
  <c r="G97" i="19"/>
  <c r="M97" i="19" s="1"/>
  <c r="I97" i="19"/>
  <c r="K97" i="19"/>
  <c r="O97" i="19"/>
  <c r="Q97" i="19"/>
  <c r="V97" i="19"/>
  <c r="G99" i="19"/>
  <c r="M99" i="19" s="1"/>
  <c r="I99" i="19"/>
  <c r="K99" i="19"/>
  <c r="O99" i="19"/>
  <c r="Q99" i="19"/>
  <c r="V99" i="19"/>
  <c r="G101" i="19"/>
  <c r="M101" i="19" s="1"/>
  <c r="I101" i="19"/>
  <c r="K101" i="19"/>
  <c r="O101" i="19"/>
  <c r="Q101" i="19"/>
  <c r="V101" i="19"/>
  <c r="G103" i="19"/>
  <c r="M103" i="19" s="1"/>
  <c r="I103" i="19"/>
  <c r="K103" i="19"/>
  <c r="O103" i="19"/>
  <c r="Q103" i="19"/>
  <c r="V103" i="19"/>
  <c r="G105" i="19"/>
  <c r="M105" i="19" s="1"/>
  <c r="I105" i="19"/>
  <c r="K105" i="19"/>
  <c r="O105" i="19"/>
  <c r="Q105" i="19"/>
  <c r="V105" i="19"/>
  <c r="G107" i="19"/>
  <c r="M107" i="19" s="1"/>
  <c r="I107" i="19"/>
  <c r="K107" i="19"/>
  <c r="O107" i="19"/>
  <c r="Q107" i="19"/>
  <c r="V107" i="19"/>
  <c r="G109" i="19"/>
  <c r="M109" i="19" s="1"/>
  <c r="I109" i="19"/>
  <c r="K109" i="19"/>
  <c r="O109" i="19"/>
  <c r="Q109" i="19"/>
  <c r="V109" i="19"/>
  <c r="G111" i="19"/>
  <c r="M111" i="19" s="1"/>
  <c r="I111" i="19"/>
  <c r="K111" i="19"/>
  <c r="O111" i="19"/>
  <c r="Q111" i="19"/>
  <c r="V111" i="19"/>
  <c r="G113" i="19"/>
  <c r="M113" i="19" s="1"/>
  <c r="I113" i="19"/>
  <c r="K113" i="19"/>
  <c r="O113" i="19"/>
  <c r="Q113" i="19"/>
  <c r="V113" i="19"/>
  <c r="G115" i="19"/>
  <c r="M115" i="19" s="1"/>
  <c r="I115" i="19"/>
  <c r="K115" i="19"/>
  <c r="O115" i="19"/>
  <c r="Q115" i="19"/>
  <c r="V115" i="19"/>
  <c r="G118" i="19"/>
  <c r="M118" i="19" s="1"/>
  <c r="I118" i="19"/>
  <c r="K118" i="19"/>
  <c r="O118" i="19"/>
  <c r="Q118" i="19"/>
  <c r="V118" i="19"/>
  <c r="G120" i="19"/>
  <c r="I120" i="19"/>
  <c r="K120" i="19"/>
  <c r="O120" i="19"/>
  <c r="Q120" i="19"/>
  <c r="V120" i="19"/>
  <c r="G122" i="19"/>
  <c r="M122" i="19" s="1"/>
  <c r="I122" i="19"/>
  <c r="K122" i="19"/>
  <c r="O122" i="19"/>
  <c r="Q122" i="19"/>
  <c r="V122" i="19"/>
  <c r="G124" i="19"/>
  <c r="M124" i="19" s="1"/>
  <c r="I124" i="19"/>
  <c r="K124" i="19"/>
  <c r="O124" i="19"/>
  <c r="Q124" i="19"/>
  <c r="V124" i="19"/>
  <c r="V117" i="19" s="1"/>
  <c r="G127" i="19"/>
  <c r="I127" i="19"/>
  <c r="K127" i="19"/>
  <c r="O127" i="19"/>
  <c r="Q127" i="19"/>
  <c r="V127" i="19"/>
  <c r="G129" i="19"/>
  <c r="M129" i="19" s="1"/>
  <c r="I129" i="19"/>
  <c r="K129" i="19"/>
  <c r="O129" i="19"/>
  <c r="Q129" i="19"/>
  <c r="V129" i="19"/>
  <c r="G131" i="19"/>
  <c r="M131" i="19" s="1"/>
  <c r="I131" i="19"/>
  <c r="K131" i="19"/>
  <c r="O131" i="19"/>
  <c r="Q131" i="19"/>
  <c r="V131" i="19"/>
  <c r="G133" i="19"/>
  <c r="M133" i="19" s="1"/>
  <c r="I133" i="19"/>
  <c r="K133" i="19"/>
  <c r="O133" i="19"/>
  <c r="Q133" i="19"/>
  <c r="V133" i="19"/>
  <c r="G135" i="19"/>
  <c r="M135" i="19" s="1"/>
  <c r="I135" i="19"/>
  <c r="K135" i="19"/>
  <c r="O135" i="19"/>
  <c r="Q135" i="19"/>
  <c r="V135" i="19"/>
  <c r="G138" i="19"/>
  <c r="M138" i="19" s="1"/>
  <c r="I138" i="19"/>
  <c r="I137" i="19" s="1"/>
  <c r="K138" i="19"/>
  <c r="O138" i="19"/>
  <c r="O137" i="19" s="1"/>
  <c r="Q138" i="19"/>
  <c r="V138" i="19"/>
  <c r="V137" i="19" s="1"/>
  <c r="G140" i="19"/>
  <c r="M140" i="19" s="1"/>
  <c r="I140" i="19"/>
  <c r="K140" i="19"/>
  <c r="O140" i="19"/>
  <c r="Q140" i="19"/>
  <c r="Q137" i="19" s="1"/>
  <c r="V140" i="19"/>
  <c r="G143" i="19"/>
  <c r="I143" i="19"/>
  <c r="K143" i="19"/>
  <c r="O143" i="19"/>
  <c r="O142" i="19" s="1"/>
  <c r="Q143" i="19"/>
  <c r="V143" i="19"/>
  <c r="G145" i="19"/>
  <c r="M145" i="19" s="1"/>
  <c r="I145" i="19"/>
  <c r="K145" i="19"/>
  <c r="O145" i="19"/>
  <c r="Q145" i="19"/>
  <c r="V145" i="19"/>
  <c r="V142" i="19" s="1"/>
  <c r="G148" i="19"/>
  <c r="I148" i="19"/>
  <c r="K148" i="19"/>
  <c r="O148" i="19"/>
  <c r="O147" i="19" s="1"/>
  <c r="Q148" i="19"/>
  <c r="V148" i="19"/>
  <c r="V147" i="19" s="1"/>
  <c r="G150" i="19"/>
  <c r="M150" i="19" s="1"/>
  <c r="I150" i="19"/>
  <c r="I147" i="19" s="1"/>
  <c r="K150" i="19"/>
  <c r="O150" i="19"/>
  <c r="Q150" i="19"/>
  <c r="V150" i="19"/>
  <c r="G151" i="19"/>
  <c r="M151" i="19" s="1"/>
  <c r="I151" i="19"/>
  <c r="K151" i="19"/>
  <c r="O151" i="19"/>
  <c r="Q151" i="19"/>
  <c r="V151" i="19"/>
  <c r="AE154" i="19"/>
  <c r="F50" i="1" s="1"/>
  <c r="BA178" i="18"/>
  <c r="BA175" i="18"/>
  <c r="BA173" i="18"/>
  <c r="BA160" i="18"/>
  <c r="BA103" i="18"/>
  <c r="BA77" i="18"/>
  <c r="BA66" i="18"/>
  <c r="BA64" i="18"/>
  <c r="BA54" i="18"/>
  <c r="BA52" i="18"/>
  <c r="BA49" i="18"/>
  <c r="BA37" i="18"/>
  <c r="BA35" i="18"/>
  <c r="BA33" i="18"/>
  <c r="BA29" i="18"/>
  <c r="BA25" i="18"/>
  <c r="BA10" i="18"/>
  <c r="G9" i="18"/>
  <c r="M9" i="18" s="1"/>
  <c r="I9" i="18"/>
  <c r="K9" i="18"/>
  <c r="O9" i="18"/>
  <c r="Q9" i="18"/>
  <c r="V9" i="18"/>
  <c r="G11" i="18"/>
  <c r="M11" i="18" s="1"/>
  <c r="I11" i="18"/>
  <c r="K11" i="18"/>
  <c r="O11" i="18"/>
  <c r="Q11" i="18"/>
  <c r="V11" i="18"/>
  <c r="G16" i="18"/>
  <c r="M16" i="18" s="1"/>
  <c r="I16" i="18"/>
  <c r="K16" i="18"/>
  <c r="O16" i="18"/>
  <c r="Q16" i="18"/>
  <c r="V16" i="18"/>
  <c r="G18" i="18"/>
  <c r="I18" i="18"/>
  <c r="K18" i="18"/>
  <c r="O18" i="18"/>
  <c r="Q18" i="18"/>
  <c r="V18" i="18"/>
  <c r="G20" i="18"/>
  <c r="M20" i="18" s="1"/>
  <c r="I20" i="18"/>
  <c r="K20" i="18"/>
  <c r="O20" i="18"/>
  <c r="Q20" i="18"/>
  <c r="V20" i="18"/>
  <c r="G22" i="18"/>
  <c r="M22" i="18" s="1"/>
  <c r="I22" i="18"/>
  <c r="K22" i="18"/>
  <c r="O22" i="18"/>
  <c r="Q22" i="18"/>
  <c r="V22" i="18"/>
  <c r="G24" i="18"/>
  <c r="M24" i="18" s="1"/>
  <c r="I24" i="18"/>
  <c r="K24" i="18"/>
  <c r="O24" i="18"/>
  <c r="Q24" i="18"/>
  <c r="V24" i="18"/>
  <c r="G26" i="18"/>
  <c r="M26" i="18" s="1"/>
  <c r="I26" i="18"/>
  <c r="K26" i="18"/>
  <c r="O26" i="18"/>
  <c r="Q26" i="18"/>
  <c r="V26" i="18"/>
  <c r="G28" i="18"/>
  <c r="M28" i="18" s="1"/>
  <c r="I28" i="18"/>
  <c r="K28" i="18"/>
  <c r="O28" i="18"/>
  <c r="Q28" i="18"/>
  <c r="V28" i="18"/>
  <c r="G30" i="18"/>
  <c r="M30" i="18" s="1"/>
  <c r="I30" i="18"/>
  <c r="K30" i="18"/>
  <c r="O30" i="18"/>
  <c r="Q30" i="18"/>
  <c r="V30" i="18"/>
  <c r="G32" i="18"/>
  <c r="M32" i="18" s="1"/>
  <c r="I32" i="18"/>
  <c r="K32" i="18"/>
  <c r="O32" i="18"/>
  <c r="Q32" i="18"/>
  <c r="V32" i="18"/>
  <c r="G34" i="18"/>
  <c r="M34" i="18" s="1"/>
  <c r="I34" i="18"/>
  <c r="K34" i="18"/>
  <c r="O34" i="18"/>
  <c r="Q34" i="18"/>
  <c r="V34" i="18"/>
  <c r="G36" i="18"/>
  <c r="M36" i="18" s="1"/>
  <c r="I36" i="18"/>
  <c r="K36" i="18"/>
  <c r="O36" i="18"/>
  <c r="Q36" i="18"/>
  <c r="V36" i="18"/>
  <c r="G38" i="18"/>
  <c r="M38" i="18" s="1"/>
  <c r="I38" i="18"/>
  <c r="K38" i="18"/>
  <c r="O38" i="18"/>
  <c r="Q38" i="18"/>
  <c r="V38" i="18"/>
  <c r="G40" i="18"/>
  <c r="M40" i="18" s="1"/>
  <c r="I40" i="18"/>
  <c r="K40" i="18"/>
  <c r="O40" i="18"/>
  <c r="Q40" i="18"/>
  <c r="V40" i="18"/>
  <c r="G42" i="18"/>
  <c r="M42" i="18" s="1"/>
  <c r="I42" i="18"/>
  <c r="K42" i="18"/>
  <c r="O42" i="18"/>
  <c r="Q42" i="18"/>
  <c r="V42" i="18"/>
  <c r="G48" i="18"/>
  <c r="M48" i="18" s="1"/>
  <c r="I48" i="18"/>
  <c r="K48" i="18"/>
  <c r="O48" i="18"/>
  <c r="Q48" i="18"/>
  <c r="V48" i="18"/>
  <c r="G51" i="18"/>
  <c r="M51" i="18" s="1"/>
  <c r="I51" i="18"/>
  <c r="K51" i="18"/>
  <c r="O51" i="18"/>
  <c r="Q51" i="18"/>
  <c r="V51" i="18"/>
  <c r="G53" i="18"/>
  <c r="M53" i="18" s="1"/>
  <c r="I53" i="18"/>
  <c r="K53" i="18"/>
  <c r="O53" i="18"/>
  <c r="Q53" i="18"/>
  <c r="V53" i="18"/>
  <c r="G57" i="18"/>
  <c r="M57" i="18" s="1"/>
  <c r="I57" i="18"/>
  <c r="K57" i="18"/>
  <c r="O57" i="18"/>
  <c r="Q57" i="18"/>
  <c r="V57" i="18"/>
  <c r="G59" i="18"/>
  <c r="M59" i="18" s="1"/>
  <c r="I59" i="18"/>
  <c r="K59" i="18"/>
  <c r="O59" i="18"/>
  <c r="Q59" i="18"/>
  <c r="V59" i="18"/>
  <c r="G60" i="18"/>
  <c r="M60" i="18" s="1"/>
  <c r="I60" i="18"/>
  <c r="K60" i="18"/>
  <c r="O60" i="18"/>
  <c r="Q60" i="18"/>
  <c r="V60" i="18"/>
  <c r="G63" i="18"/>
  <c r="I63" i="18"/>
  <c r="K63" i="18"/>
  <c r="O63" i="18"/>
  <c r="Q63" i="18"/>
  <c r="V63" i="18"/>
  <c r="G65" i="18"/>
  <c r="M65" i="18" s="1"/>
  <c r="I65" i="18"/>
  <c r="K65" i="18"/>
  <c r="O65" i="18"/>
  <c r="Q65" i="18"/>
  <c r="V65" i="18"/>
  <c r="G67" i="18"/>
  <c r="M67" i="18" s="1"/>
  <c r="I67" i="18"/>
  <c r="K67" i="18"/>
  <c r="O67" i="18"/>
  <c r="Q67" i="18"/>
  <c r="V67" i="18"/>
  <c r="G70" i="18"/>
  <c r="I70" i="18"/>
  <c r="K70" i="18"/>
  <c r="O70" i="18"/>
  <c r="Q70" i="18"/>
  <c r="V70" i="18"/>
  <c r="G72" i="18"/>
  <c r="M72" i="18" s="1"/>
  <c r="I72" i="18"/>
  <c r="K72" i="18"/>
  <c r="O72" i="18"/>
  <c r="Q72" i="18"/>
  <c r="V72" i="18"/>
  <c r="G74" i="18"/>
  <c r="M74" i="18" s="1"/>
  <c r="I74" i="18"/>
  <c r="K74" i="18"/>
  <c r="O74" i="18"/>
  <c r="Q74" i="18"/>
  <c r="V74" i="18"/>
  <c r="G89" i="18"/>
  <c r="I89" i="18"/>
  <c r="K89" i="18"/>
  <c r="O89" i="18"/>
  <c r="Q89" i="18"/>
  <c r="V89" i="18"/>
  <c r="G94" i="18"/>
  <c r="M94" i="18" s="1"/>
  <c r="I94" i="18"/>
  <c r="K94" i="18"/>
  <c r="O94" i="18"/>
  <c r="Q94" i="18"/>
  <c r="V94" i="18"/>
  <c r="G96" i="18"/>
  <c r="M96" i="18" s="1"/>
  <c r="I96" i="18"/>
  <c r="K96" i="18"/>
  <c r="O96" i="18"/>
  <c r="Q96" i="18"/>
  <c r="V96" i="18"/>
  <c r="G97" i="18"/>
  <c r="M97" i="18" s="1"/>
  <c r="I97" i="18"/>
  <c r="K97" i="18"/>
  <c r="O97" i="18"/>
  <c r="Q97" i="18"/>
  <c r="V97" i="18"/>
  <c r="G98" i="18"/>
  <c r="M98" i="18" s="1"/>
  <c r="I98" i="18"/>
  <c r="K98" i="18"/>
  <c r="O98" i="18"/>
  <c r="Q98" i="18"/>
  <c r="V98" i="18"/>
  <c r="G100" i="18"/>
  <c r="M100" i="18" s="1"/>
  <c r="I100" i="18"/>
  <c r="K100" i="18"/>
  <c r="O100" i="18"/>
  <c r="Q100" i="18"/>
  <c r="V100" i="18"/>
  <c r="G102" i="18"/>
  <c r="M102" i="18" s="1"/>
  <c r="I102" i="18"/>
  <c r="K102" i="18"/>
  <c r="O102" i="18"/>
  <c r="Q102" i="18"/>
  <c r="V102" i="18"/>
  <c r="G104" i="18"/>
  <c r="I104" i="18"/>
  <c r="K104" i="18"/>
  <c r="M104" i="18"/>
  <c r="O104" i="18"/>
  <c r="Q104" i="18"/>
  <c r="V104" i="18"/>
  <c r="G107" i="18"/>
  <c r="M107" i="18" s="1"/>
  <c r="I107" i="18"/>
  <c r="K107" i="18"/>
  <c r="O107" i="18"/>
  <c r="Q107" i="18"/>
  <c r="V107" i="18"/>
  <c r="G109" i="18"/>
  <c r="M109" i="18" s="1"/>
  <c r="I109" i="18"/>
  <c r="K109" i="18"/>
  <c r="O109" i="18"/>
  <c r="Q109" i="18"/>
  <c r="V109" i="18"/>
  <c r="G112" i="18"/>
  <c r="M112" i="18" s="1"/>
  <c r="I112" i="18"/>
  <c r="K112" i="18"/>
  <c r="O112" i="18"/>
  <c r="Q112" i="18"/>
  <c r="V112" i="18"/>
  <c r="G115" i="18"/>
  <c r="M115" i="18" s="1"/>
  <c r="I115" i="18"/>
  <c r="K115" i="18"/>
  <c r="O115" i="18"/>
  <c r="Q115" i="18"/>
  <c r="V115" i="18"/>
  <c r="G117" i="18"/>
  <c r="M117" i="18" s="1"/>
  <c r="I117" i="18"/>
  <c r="K117" i="18"/>
  <c r="O117" i="18"/>
  <c r="Q117" i="18"/>
  <c r="V117" i="18"/>
  <c r="G119" i="18"/>
  <c r="M119" i="18" s="1"/>
  <c r="I119" i="18"/>
  <c r="K119" i="18"/>
  <c r="O119" i="18"/>
  <c r="Q119" i="18"/>
  <c r="V119" i="18"/>
  <c r="G121" i="18"/>
  <c r="M121" i="18" s="1"/>
  <c r="I121" i="18"/>
  <c r="K121" i="18"/>
  <c r="O121" i="18"/>
  <c r="Q121" i="18"/>
  <c r="V121" i="18"/>
  <c r="G123" i="18"/>
  <c r="M123" i="18" s="1"/>
  <c r="I123" i="18"/>
  <c r="K123" i="18"/>
  <c r="O123" i="18"/>
  <c r="Q123" i="18"/>
  <c r="V123" i="18"/>
  <c r="G125" i="18"/>
  <c r="M125" i="18" s="1"/>
  <c r="I125" i="18"/>
  <c r="K125" i="18"/>
  <c r="O125" i="18"/>
  <c r="Q125" i="18"/>
  <c r="V125" i="18"/>
  <c r="G127" i="18"/>
  <c r="M127" i="18" s="1"/>
  <c r="I127" i="18"/>
  <c r="K127" i="18"/>
  <c r="O127" i="18"/>
  <c r="Q127" i="18"/>
  <c r="V127" i="18"/>
  <c r="G129" i="18"/>
  <c r="M129" i="18" s="1"/>
  <c r="I129" i="18"/>
  <c r="K129" i="18"/>
  <c r="O129" i="18"/>
  <c r="Q129" i="18"/>
  <c r="V129" i="18"/>
  <c r="G131" i="18"/>
  <c r="M131" i="18" s="1"/>
  <c r="I131" i="18"/>
  <c r="K131" i="18"/>
  <c r="O131" i="18"/>
  <c r="Q131" i="18"/>
  <c r="V131" i="18"/>
  <c r="G133" i="18"/>
  <c r="M133" i="18" s="1"/>
  <c r="I133" i="18"/>
  <c r="K133" i="18"/>
  <c r="O133" i="18"/>
  <c r="Q133" i="18"/>
  <c r="V133" i="18"/>
  <c r="G135" i="18"/>
  <c r="M135" i="18" s="1"/>
  <c r="I135" i="18"/>
  <c r="K135" i="18"/>
  <c r="O135" i="18"/>
  <c r="Q135" i="18"/>
  <c r="V135" i="18"/>
  <c r="G136" i="18"/>
  <c r="M136" i="18" s="1"/>
  <c r="I136" i="18"/>
  <c r="K136" i="18"/>
  <c r="O136" i="18"/>
  <c r="Q136" i="18"/>
  <c r="V136" i="18"/>
  <c r="G138" i="18"/>
  <c r="M138" i="18" s="1"/>
  <c r="I138" i="18"/>
  <c r="K138" i="18"/>
  <c r="O138" i="18"/>
  <c r="Q138" i="18"/>
  <c r="V138" i="18"/>
  <c r="G139" i="18"/>
  <c r="M139" i="18" s="1"/>
  <c r="I139" i="18"/>
  <c r="K139" i="18"/>
  <c r="O139" i="18"/>
  <c r="Q139" i="18"/>
  <c r="V139" i="18"/>
  <c r="G141" i="18"/>
  <c r="M141" i="18" s="1"/>
  <c r="I141" i="18"/>
  <c r="K141" i="18"/>
  <c r="O141" i="18"/>
  <c r="Q141" i="18"/>
  <c r="V141" i="18"/>
  <c r="G143" i="18"/>
  <c r="M143" i="18" s="1"/>
  <c r="I143" i="18"/>
  <c r="K143" i="18"/>
  <c r="O143" i="18"/>
  <c r="Q143" i="18"/>
  <c r="V143" i="18"/>
  <c r="G145" i="18"/>
  <c r="M145" i="18" s="1"/>
  <c r="I145" i="18"/>
  <c r="K145" i="18"/>
  <c r="O145" i="18"/>
  <c r="Q145" i="18"/>
  <c r="V145" i="18"/>
  <c r="G147" i="18"/>
  <c r="M147" i="18" s="1"/>
  <c r="I147" i="18"/>
  <c r="K147" i="18"/>
  <c r="O147" i="18"/>
  <c r="Q147" i="18"/>
  <c r="V147" i="18"/>
  <c r="G149" i="18"/>
  <c r="M149" i="18" s="1"/>
  <c r="I149" i="18"/>
  <c r="K149" i="18"/>
  <c r="O149" i="18"/>
  <c r="Q149" i="18"/>
  <c r="V149" i="18"/>
  <c r="G150" i="18"/>
  <c r="M150" i="18" s="1"/>
  <c r="I150" i="18"/>
  <c r="K150" i="18"/>
  <c r="O150" i="18"/>
  <c r="Q150" i="18"/>
  <c r="V150" i="18"/>
  <c r="G151" i="18"/>
  <c r="M151" i="18" s="1"/>
  <c r="I151" i="18"/>
  <c r="K151" i="18"/>
  <c r="O151" i="18"/>
  <c r="Q151" i="18"/>
  <c r="V151" i="18"/>
  <c r="G153" i="18"/>
  <c r="M153" i="18" s="1"/>
  <c r="I153" i="18"/>
  <c r="K153" i="18"/>
  <c r="O153" i="18"/>
  <c r="Q153" i="18"/>
  <c r="V153" i="18"/>
  <c r="G155" i="18"/>
  <c r="M155" i="18" s="1"/>
  <c r="I155" i="18"/>
  <c r="K155" i="18"/>
  <c r="O155" i="18"/>
  <c r="Q155" i="18"/>
  <c r="V155" i="18"/>
  <c r="G157" i="18"/>
  <c r="M157" i="18" s="1"/>
  <c r="I157" i="18"/>
  <c r="K157" i="18"/>
  <c r="O157" i="18"/>
  <c r="Q157" i="18"/>
  <c r="V157" i="18"/>
  <c r="G159" i="18"/>
  <c r="M159" i="18" s="1"/>
  <c r="I159" i="18"/>
  <c r="K159" i="18"/>
  <c r="O159" i="18"/>
  <c r="Q159" i="18"/>
  <c r="V159" i="18"/>
  <c r="G166" i="18"/>
  <c r="M166" i="18" s="1"/>
  <c r="I166" i="18"/>
  <c r="K166" i="18"/>
  <c r="O166" i="18"/>
  <c r="Q166" i="18"/>
  <c r="V166" i="18"/>
  <c r="G168" i="18"/>
  <c r="M168" i="18" s="1"/>
  <c r="I168" i="18"/>
  <c r="K168" i="18"/>
  <c r="O168" i="18"/>
  <c r="Q168" i="18"/>
  <c r="V168" i="18"/>
  <c r="G170" i="18"/>
  <c r="M170" i="18" s="1"/>
  <c r="I170" i="18"/>
  <c r="K170" i="18"/>
  <c r="O170" i="18"/>
  <c r="Q170" i="18"/>
  <c r="V170" i="18"/>
  <c r="G172" i="18"/>
  <c r="I172" i="18"/>
  <c r="I171" i="18" s="1"/>
  <c r="K172" i="18"/>
  <c r="O172" i="18"/>
  <c r="Q172" i="18"/>
  <c r="Q171" i="18" s="1"/>
  <c r="V172" i="18"/>
  <c r="G174" i="18"/>
  <c r="M174" i="18" s="1"/>
  <c r="I174" i="18"/>
  <c r="K174" i="18"/>
  <c r="O174" i="18"/>
  <c r="O171" i="18" s="1"/>
  <c r="Q174" i="18"/>
  <c r="V174" i="18"/>
  <c r="G177" i="18"/>
  <c r="G176" i="18" s="1"/>
  <c r="I177" i="18"/>
  <c r="I176" i="18" s="1"/>
  <c r="K177" i="18"/>
  <c r="K176" i="18" s="1"/>
  <c r="O177" i="18"/>
  <c r="O176" i="18" s="1"/>
  <c r="Q177" i="18"/>
  <c r="Q176" i="18" s="1"/>
  <c r="V177" i="18"/>
  <c r="V176" i="18" s="1"/>
  <c r="G180" i="18"/>
  <c r="G179" i="18" s="1"/>
  <c r="I180" i="18"/>
  <c r="I179" i="18" s="1"/>
  <c r="K180" i="18"/>
  <c r="K179" i="18" s="1"/>
  <c r="O180" i="18"/>
  <c r="O179" i="18" s="1"/>
  <c r="Q180" i="18"/>
  <c r="Q179" i="18" s="1"/>
  <c r="V180" i="18"/>
  <c r="V179" i="18" s="1"/>
  <c r="AE183" i="18"/>
  <c r="F49" i="1" s="1"/>
  <c r="BA10" i="17"/>
  <c r="G9" i="17"/>
  <c r="M9" i="17" s="1"/>
  <c r="I9" i="17"/>
  <c r="K9" i="17"/>
  <c r="O9" i="17"/>
  <c r="Q9" i="17"/>
  <c r="V9" i="17"/>
  <c r="G11" i="17"/>
  <c r="M11" i="17" s="1"/>
  <c r="I11" i="17"/>
  <c r="K11" i="17"/>
  <c r="O11" i="17"/>
  <c r="Q11" i="17"/>
  <c r="V11" i="17"/>
  <c r="G12" i="17"/>
  <c r="M12" i="17" s="1"/>
  <c r="I12" i="17"/>
  <c r="K12" i="17"/>
  <c r="O12" i="17"/>
  <c r="Q12" i="17"/>
  <c r="V12" i="17"/>
  <c r="G13" i="17"/>
  <c r="I13" i="17"/>
  <c r="K13" i="17"/>
  <c r="O13" i="17"/>
  <c r="Q13" i="17"/>
  <c r="V13" i="17"/>
  <c r="G14" i="17"/>
  <c r="M14" i="17" s="1"/>
  <c r="I14" i="17"/>
  <c r="K14" i="17"/>
  <c r="O14" i="17"/>
  <c r="Q14" i="17"/>
  <c r="V14" i="17"/>
  <c r="G15" i="17"/>
  <c r="I15" i="17"/>
  <c r="K15" i="17"/>
  <c r="M15" i="17"/>
  <c r="O15" i="17"/>
  <c r="Q15" i="17"/>
  <c r="V15" i="17"/>
  <c r="G16" i="17"/>
  <c r="M16" i="17" s="1"/>
  <c r="I16" i="17"/>
  <c r="K16" i="17"/>
  <c r="O16" i="17"/>
  <c r="Q16" i="17"/>
  <c r="V16" i="17"/>
  <c r="G17" i="17"/>
  <c r="M17" i="17" s="1"/>
  <c r="I17" i="17"/>
  <c r="K17" i="17"/>
  <c r="O17" i="17"/>
  <c r="Q17" i="17"/>
  <c r="V17" i="17"/>
  <c r="G18" i="17"/>
  <c r="M18" i="17" s="1"/>
  <c r="I18" i="17"/>
  <c r="K18" i="17"/>
  <c r="O18" i="17"/>
  <c r="Q18" i="17"/>
  <c r="V18" i="17"/>
  <c r="G19" i="17"/>
  <c r="M19" i="17" s="1"/>
  <c r="I19" i="17"/>
  <c r="K19" i="17"/>
  <c r="O19" i="17"/>
  <c r="Q19" i="17"/>
  <c r="V19" i="17"/>
  <c r="G20" i="17"/>
  <c r="M20" i="17" s="1"/>
  <c r="I20" i="17"/>
  <c r="K20" i="17"/>
  <c r="O20" i="17"/>
  <c r="Q20" i="17"/>
  <c r="V20" i="17"/>
  <c r="G21" i="17"/>
  <c r="M21" i="17" s="1"/>
  <c r="I21" i="17"/>
  <c r="K21" i="17"/>
  <c r="O21" i="17"/>
  <c r="Q21" i="17"/>
  <c r="V21" i="17"/>
  <c r="G22" i="17"/>
  <c r="M22" i="17" s="1"/>
  <c r="I22" i="17"/>
  <c r="K22" i="17"/>
  <c r="O22" i="17"/>
  <c r="Q22" i="17"/>
  <c r="V22" i="17"/>
  <c r="G23" i="17"/>
  <c r="M23" i="17" s="1"/>
  <c r="I23" i="17"/>
  <c r="K23" i="17"/>
  <c r="O23" i="17"/>
  <c r="Q23" i="17"/>
  <c r="V23" i="17"/>
  <c r="G24" i="17"/>
  <c r="I24" i="17"/>
  <c r="K24" i="17"/>
  <c r="M24" i="17"/>
  <c r="O24" i="17"/>
  <c r="Q24" i="17"/>
  <c r="V24" i="17"/>
  <c r="G25" i="17"/>
  <c r="M25" i="17" s="1"/>
  <c r="I25" i="17"/>
  <c r="K25" i="17"/>
  <c r="O25" i="17"/>
  <c r="Q25" i="17"/>
  <c r="V25" i="17"/>
  <c r="G26" i="17"/>
  <c r="M26" i="17" s="1"/>
  <c r="I26" i="17"/>
  <c r="K26" i="17"/>
  <c r="O26" i="17"/>
  <c r="Q26" i="17"/>
  <c r="V26" i="17"/>
  <c r="G27" i="17"/>
  <c r="M27" i="17" s="1"/>
  <c r="I27" i="17"/>
  <c r="K27" i="17"/>
  <c r="O27" i="17"/>
  <c r="Q27" i="17"/>
  <c r="V27" i="17"/>
  <c r="G28" i="17"/>
  <c r="M28" i="17" s="1"/>
  <c r="I28" i="17"/>
  <c r="K28" i="17"/>
  <c r="O28" i="17"/>
  <c r="Q28" i="17"/>
  <c r="V28" i="17"/>
  <c r="G29" i="17"/>
  <c r="M29" i="17" s="1"/>
  <c r="I29" i="17"/>
  <c r="K29" i="17"/>
  <c r="O29" i="17"/>
  <c r="Q29" i="17"/>
  <c r="V29" i="17"/>
  <c r="G30" i="17"/>
  <c r="M30" i="17" s="1"/>
  <c r="I30" i="17"/>
  <c r="K30" i="17"/>
  <c r="O30" i="17"/>
  <c r="Q30" i="17"/>
  <c r="V30" i="17"/>
  <c r="G31" i="17"/>
  <c r="M31" i="17" s="1"/>
  <c r="I31" i="17"/>
  <c r="K31" i="17"/>
  <c r="O31" i="17"/>
  <c r="Q31" i="17"/>
  <c r="V31" i="17"/>
  <c r="G32" i="17"/>
  <c r="M32" i="17" s="1"/>
  <c r="I32" i="17"/>
  <c r="K32" i="17"/>
  <c r="O32" i="17"/>
  <c r="Q32" i="17"/>
  <c r="V32" i="17"/>
  <c r="G33" i="17"/>
  <c r="M33" i="17" s="1"/>
  <c r="I33" i="17"/>
  <c r="K33" i="17"/>
  <c r="O33" i="17"/>
  <c r="Q33" i="17"/>
  <c r="V33" i="17"/>
  <c r="G34" i="17"/>
  <c r="M34" i="17" s="1"/>
  <c r="I34" i="17"/>
  <c r="K34" i="17"/>
  <c r="O34" i="17"/>
  <c r="Q34" i="17"/>
  <c r="V34" i="17"/>
  <c r="G35" i="17"/>
  <c r="M35" i="17" s="1"/>
  <c r="I35" i="17"/>
  <c r="K35" i="17"/>
  <c r="O35" i="17"/>
  <c r="Q35" i="17"/>
  <c r="V35" i="17"/>
  <c r="G36" i="17"/>
  <c r="M36" i="17" s="1"/>
  <c r="I36" i="17"/>
  <c r="K36" i="17"/>
  <c r="O36" i="17"/>
  <c r="Q36" i="17"/>
  <c r="V36" i="17"/>
  <c r="G37" i="17"/>
  <c r="M37" i="17" s="1"/>
  <c r="I37" i="17"/>
  <c r="K37" i="17"/>
  <c r="O37" i="17"/>
  <c r="Q37" i="17"/>
  <c r="V37" i="17"/>
  <c r="G38" i="17"/>
  <c r="M38" i="17" s="1"/>
  <c r="I38" i="17"/>
  <c r="K38" i="17"/>
  <c r="O38" i="17"/>
  <c r="Q38" i="17"/>
  <c r="V38" i="17"/>
  <c r="G39" i="17"/>
  <c r="M39" i="17" s="1"/>
  <c r="I39" i="17"/>
  <c r="K39" i="17"/>
  <c r="O39" i="17"/>
  <c r="Q39" i="17"/>
  <c r="V39" i="17"/>
  <c r="G40" i="17"/>
  <c r="I40" i="17"/>
  <c r="K40" i="17"/>
  <c r="M40" i="17"/>
  <c r="O40" i="17"/>
  <c r="Q40" i="17"/>
  <c r="V40" i="17"/>
  <c r="G41" i="17"/>
  <c r="M41" i="17" s="1"/>
  <c r="I41" i="17"/>
  <c r="K41" i="17"/>
  <c r="O41" i="17"/>
  <c r="Q41" i="17"/>
  <c r="V41" i="17"/>
  <c r="G42" i="17"/>
  <c r="M42" i="17" s="1"/>
  <c r="I42" i="17"/>
  <c r="K42" i="17"/>
  <c r="O42" i="17"/>
  <c r="Q42" i="17"/>
  <c r="V42" i="17"/>
  <c r="G43" i="17"/>
  <c r="M43" i="17" s="1"/>
  <c r="I43" i="17"/>
  <c r="K43" i="17"/>
  <c r="O43" i="17"/>
  <c r="Q43" i="17"/>
  <c r="V43" i="17"/>
  <c r="G44" i="17"/>
  <c r="M44" i="17" s="1"/>
  <c r="I44" i="17"/>
  <c r="K44" i="17"/>
  <c r="O44" i="17"/>
  <c r="Q44" i="17"/>
  <c r="V44" i="17"/>
  <c r="G45" i="17"/>
  <c r="M45" i="17" s="1"/>
  <c r="I45" i="17"/>
  <c r="K45" i="17"/>
  <c r="O45" i="17"/>
  <c r="Q45" i="17"/>
  <c r="V45" i="17"/>
  <c r="G46" i="17"/>
  <c r="M46" i="17" s="1"/>
  <c r="I46" i="17"/>
  <c r="K46" i="17"/>
  <c r="O46" i="17"/>
  <c r="Q46" i="17"/>
  <c r="V46" i="17"/>
  <c r="G47" i="17"/>
  <c r="I47" i="17"/>
  <c r="K47" i="17"/>
  <c r="M47" i="17"/>
  <c r="O47" i="17"/>
  <c r="Q47" i="17"/>
  <c r="V47" i="17"/>
  <c r="G48" i="17"/>
  <c r="M48" i="17" s="1"/>
  <c r="I48" i="17"/>
  <c r="K48" i="17"/>
  <c r="O48" i="17"/>
  <c r="Q48" i="17"/>
  <c r="V48" i="17"/>
  <c r="G49" i="17"/>
  <c r="M49" i="17" s="1"/>
  <c r="I49" i="17"/>
  <c r="K49" i="17"/>
  <c r="O49" i="17"/>
  <c r="Q49" i="17"/>
  <c r="V49" i="17"/>
  <c r="G50" i="17"/>
  <c r="M50" i="17" s="1"/>
  <c r="I50" i="17"/>
  <c r="K50" i="17"/>
  <c r="O50" i="17"/>
  <c r="Q50" i="17"/>
  <c r="V50" i="17"/>
  <c r="G51" i="17"/>
  <c r="M51" i="17" s="1"/>
  <c r="I51" i="17"/>
  <c r="K51" i="17"/>
  <c r="O51" i="17"/>
  <c r="Q51" i="17"/>
  <c r="V51" i="17"/>
  <c r="G52" i="17"/>
  <c r="M52" i="17" s="1"/>
  <c r="I52" i="17"/>
  <c r="K52" i="17"/>
  <c r="O52" i="17"/>
  <c r="Q52" i="17"/>
  <c r="V52" i="17"/>
  <c r="G53" i="17"/>
  <c r="M53" i="17" s="1"/>
  <c r="I53" i="17"/>
  <c r="K53" i="17"/>
  <c r="O53" i="17"/>
  <c r="Q53" i="17"/>
  <c r="V53" i="17"/>
  <c r="G54" i="17"/>
  <c r="M54" i="17" s="1"/>
  <c r="I54" i="17"/>
  <c r="K54" i="17"/>
  <c r="O54" i="17"/>
  <c r="Q54" i="17"/>
  <c r="V54" i="17"/>
  <c r="G55" i="17"/>
  <c r="M55" i="17" s="1"/>
  <c r="I55" i="17"/>
  <c r="K55" i="17"/>
  <c r="O55" i="17"/>
  <c r="Q55" i="17"/>
  <c r="V55" i="17"/>
  <c r="G56" i="17"/>
  <c r="I56" i="17"/>
  <c r="K56" i="17"/>
  <c r="M56" i="17"/>
  <c r="O56" i="17"/>
  <c r="Q56" i="17"/>
  <c r="V56" i="17"/>
  <c r="G57" i="17"/>
  <c r="M57" i="17" s="1"/>
  <c r="I57" i="17"/>
  <c r="K57" i="17"/>
  <c r="O57" i="17"/>
  <c r="Q57" i="17"/>
  <c r="V57" i="17"/>
  <c r="G58" i="17"/>
  <c r="M58" i="17" s="1"/>
  <c r="I58" i="17"/>
  <c r="K58" i="17"/>
  <c r="O58" i="17"/>
  <c r="Q58" i="17"/>
  <c r="V58" i="17"/>
  <c r="G59" i="17"/>
  <c r="M59" i="17" s="1"/>
  <c r="I59" i="17"/>
  <c r="K59" i="17"/>
  <c r="O59" i="17"/>
  <c r="Q59" i="17"/>
  <c r="V59" i="17"/>
  <c r="G60" i="17"/>
  <c r="M60" i="17" s="1"/>
  <c r="I60" i="17"/>
  <c r="K60" i="17"/>
  <c r="O60" i="17"/>
  <c r="Q60" i="17"/>
  <c r="V60" i="17"/>
  <c r="G61" i="17"/>
  <c r="M61" i="17" s="1"/>
  <c r="I61" i="17"/>
  <c r="K61" i="17"/>
  <c r="O61" i="17"/>
  <c r="Q61" i="17"/>
  <c r="V61" i="17"/>
  <c r="G62" i="17"/>
  <c r="I62" i="17"/>
  <c r="K62" i="17"/>
  <c r="M62" i="17"/>
  <c r="O62" i="17"/>
  <c r="Q62" i="17"/>
  <c r="V62" i="17"/>
  <c r="G63" i="17"/>
  <c r="M63" i="17" s="1"/>
  <c r="I63" i="17"/>
  <c r="K63" i="17"/>
  <c r="O63" i="17"/>
  <c r="Q63" i="17"/>
  <c r="V63" i="17"/>
  <c r="G64" i="17"/>
  <c r="M64" i="17" s="1"/>
  <c r="I64" i="17"/>
  <c r="K64" i="17"/>
  <c r="O64" i="17"/>
  <c r="Q64" i="17"/>
  <c r="V64" i="17"/>
  <c r="G65" i="17"/>
  <c r="M65" i="17" s="1"/>
  <c r="I65" i="17"/>
  <c r="K65" i="17"/>
  <c r="O65" i="17"/>
  <c r="Q65" i="17"/>
  <c r="V65" i="17"/>
  <c r="G66" i="17"/>
  <c r="M66" i="17" s="1"/>
  <c r="I66" i="17"/>
  <c r="K66" i="17"/>
  <c r="O66" i="17"/>
  <c r="Q66" i="17"/>
  <c r="V66" i="17"/>
  <c r="G67" i="17"/>
  <c r="M67" i="17" s="1"/>
  <c r="I67" i="17"/>
  <c r="K67" i="17"/>
  <c r="O67" i="17"/>
  <c r="Q67" i="17"/>
  <c r="V67" i="17"/>
  <c r="G68" i="17"/>
  <c r="M68" i="17" s="1"/>
  <c r="I68" i="17"/>
  <c r="K68" i="17"/>
  <c r="O68" i="17"/>
  <c r="Q68" i="17"/>
  <c r="V68" i="17"/>
  <c r="G69" i="17"/>
  <c r="M69" i="17" s="1"/>
  <c r="I69" i="17"/>
  <c r="K69" i="17"/>
  <c r="O69" i="17"/>
  <c r="Q69" i="17"/>
  <c r="V69" i="17"/>
  <c r="G70" i="17"/>
  <c r="M70" i="17" s="1"/>
  <c r="I70" i="17"/>
  <c r="K70" i="17"/>
  <c r="O70" i="17"/>
  <c r="Q70" i="17"/>
  <c r="V70" i="17"/>
  <c r="G71" i="17"/>
  <c r="M71" i="17" s="1"/>
  <c r="I71" i="17"/>
  <c r="K71" i="17"/>
  <c r="O71" i="17"/>
  <c r="Q71" i="17"/>
  <c r="V71" i="17"/>
  <c r="G72" i="17"/>
  <c r="M72" i="17" s="1"/>
  <c r="I72" i="17"/>
  <c r="K72" i="17"/>
  <c r="O72" i="17"/>
  <c r="Q72" i="17"/>
  <c r="V72" i="17"/>
  <c r="G73" i="17"/>
  <c r="M73" i="17" s="1"/>
  <c r="I73" i="17"/>
  <c r="K73" i="17"/>
  <c r="O73" i="17"/>
  <c r="Q73" i="17"/>
  <c r="V73" i="17"/>
  <c r="G74" i="17"/>
  <c r="M74" i="17" s="1"/>
  <c r="I74" i="17"/>
  <c r="K74" i="17"/>
  <c r="O74" i="17"/>
  <c r="Q74" i="17"/>
  <c r="V74" i="17"/>
  <c r="G75" i="17"/>
  <c r="M75" i="17" s="1"/>
  <c r="I75" i="17"/>
  <c r="K75" i="17"/>
  <c r="O75" i="17"/>
  <c r="Q75" i="17"/>
  <c r="V75" i="17"/>
  <c r="G76" i="17"/>
  <c r="M76" i="17" s="1"/>
  <c r="I76" i="17"/>
  <c r="K76" i="17"/>
  <c r="O76" i="17"/>
  <c r="Q76" i="17"/>
  <c r="V76" i="17"/>
  <c r="G77" i="17"/>
  <c r="M77" i="17" s="1"/>
  <c r="I77" i="17"/>
  <c r="K77" i="17"/>
  <c r="O77" i="17"/>
  <c r="Q77" i="17"/>
  <c r="V77" i="17"/>
  <c r="G78" i="17"/>
  <c r="M78" i="17" s="1"/>
  <c r="I78" i="17"/>
  <c r="K78" i="17"/>
  <c r="O78" i="17"/>
  <c r="Q78" i="17"/>
  <c r="V78" i="17"/>
  <c r="G79" i="17"/>
  <c r="M79" i="17" s="1"/>
  <c r="I79" i="17"/>
  <c r="K79" i="17"/>
  <c r="O79" i="17"/>
  <c r="Q79" i="17"/>
  <c r="V79" i="17"/>
  <c r="G80" i="17"/>
  <c r="I80" i="17"/>
  <c r="K80" i="17"/>
  <c r="M80" i="17"/>
  <c r="O80" i="17"/>
  <c r="Q80" i="17"/>
  <c r="V80" i="17"/>
  <c r="G81" i="17"/>
  <c r="M81" i="17" s="1"/>
  <c r="I81" i="17"/>
  <c r="K81" i="17"/>
  <c r="O81" i="17"/>
  <c r="Q81" i="17"/>
  <c r="V81" i="17"/>
  <c r="G82" i="17"/>
  <c r="M82" i="17" s="1"/>
  <c r="I82" i="17"/>
  <c r="K82" i="17"/>
  <c r="O82" i="17"/>
  <c r="Q82" i="17"/>
  <c r="V82" i="17"/>
  <c r="G83" i="17"/>
  <c r="M83" i="17" s="1"/>
  <c r="I83" i="17"/>
  <c r="K83" i="17"/>
  <c r="O83" i="17"/>
  <c r="Q83" i="17"/>
  <c r="V83" i="17"/>
  <c r="G84" i="17"/>
  <c r="M84" i="17" s="1"/>
  <c r="I84" i="17"/>
  <c r="K84" i="17"/>
  <c r="O84" i="17"/>
  <c r="Q84" i="17"/>
  <c r="V84" i="17"/>
  <c r="G85" i="17"/>
  <c r="M85" i="17" s="1"/>
  <c r="I85" i="17"/>
  <c r="K85" i="17"/>
  <c r="O85" i="17"/>
  <c r="Q85" i="17"/>
  <c r="V85" i="17"/>
  <c r="G86" i="17"/>
  <c r="M86" i="17" s="1"/>
  <c r="I86" i="17"/>
  <c r="K86" i="17"/>
  <c r="O86" i="17"/>
  <c r="Q86" i="17"/>
  <c r="V86" i="17"/>
  <c r="G88" i="17"/>
  <c r="M88" i="17" s="1"/>
  <c r="I88" i="17"/>
  <c r="K88" i="17"/>
  <c r="O88" i="17"/>
  <c r="Q88" i="17"/>
  <c r="V88" i="17"/>
  <c r="G89" i="17"/>
  <c r="I89" i="17"/>
  <c r="K89" i="17"/>
  <c r="O89" i="17"/>
  <c r="Q89" i="17"/>
  <c r="V89" i="17"/>
  <c r="G90" i="17"/>
  <c r="M90" i="17" s="1"/>
  <c r="I90" i="17"/>
  <c r="K90" i="17"/>
  <c r="O90" i="17"/>
  <c r="Q90" i="17"/>
  <c r="V90" i="17"/>
  <c r="G91" i="17"/>
  <c r="M91" i="17" s="1"/>
  <c r="I91" i="17"/>
  <c r="K91" i="17"/>
  <c r="O91" i="17"/>
  <c r="Q91" i="17"/>
  <c r="V91" i="17"/>
  <c r="G92" i="17"/>
  <c r="M92" i="17" s="1"/>
  <c r="I92" i="17"/>
  <c r="K92" i="17"/>
  <c r="O92" i="17"/>
  <c r="Q92" i="17"/>
  <c r="V92" i="17"/>
  <c r="G93" i="17"/>
  <c r="M93" i="17" s="1"/>
  <c r="I93" i="17"/>
  <c r="K93" i="17"/>
  <c r="O93" i="17"/>
  <c r="Q93" i="17"/>
  <c r="V93" i="17"/>
  <c r="G94" i="17"/>
  <c r="M94" i="17" s="1"/>
  <c r="I94" i="17"/>
  <c r="K94" i="17"/>
  <c r="O94" i="17"/>
  <c r="Q94" i="17"/>
  <c r="V94" i="17"/>
  <c r="G96" i="17"/>
  <c r="M96" i="17" s="1"/>
  <c r="I96" i="17"/>
  <c r="K96" i="17"/>
  <c r="O96" i="17"/>
  <c r="Q96" i="17"/>
  <c r="V96" i="17"/>
  <c r="G97" i="17"/>
  <c r="M97" i="17" s="1"/>
  <c r="I97" i="17"/>
  <c r="K97" i="17"/>
  <c r="O97" i="17"/>
  <c r="Q97" i="17"/>
  <c r="V97" i="17"/>
  <c r="G98" i="17"/>
  <c r="M98" i="17" s="1"/>
  <c r="I98" i="17"/>
  <c r="K98" i="17"/>
  <c r="O98" i="17"/>
  <c r="Q98" i="17"/>
  <c r="V98" i="17"/>
  <c r="G99" i="17"/>
  <c r="I99" i="17"/>
  <c r="K99" i="17"/>
  <c r="O99" i="17"/>
  <c r="Q99" i="17"/>
  <c r="V99" i="17"/>
  <c r="G100" i="17"/>
  <c r="M100" i="17" s="1"/>
  <c r="I100" i="17"/>
  <c r="K100" i="17"/>
  <c r="O100" i="17"/>
  <c r="Q100" i="17"/>
  <c r="V100" i="17"/>
  <c r="G101" i="17"/>
  <c r="M101" i="17" s="1"/>
  <c r="I101" i="17"/>
  <c r="K101" i="17"/>
  <c r="O101" i="17"/>
  <c r="Q101" i="17"/>
  <c r="V101" i="17"/>
  <c r="G102" i="17"/>
  <c r="M102" i="17" s="1"/>
  <c r="I102" i="17"/>
  <c r="K102" i="17"/>
  <c r="O102" i="17"/>
  <c r="Q102" i="17"/>
  <c r="V102" i="17"/>
  <c r="G103" i="17"/>
  <c r="M103" i="17" s="1"/>
  <c r="I103" i="17"/>
  <c r="K103" i="17"/>
  <c r="O103" i="17"/>
  <c r="Q103" i="17"/>
  <c r="V103" i="17"/>
  <c r="G104" i="17"/>
  <c r="M104" i="17" s="1"/>
  <c r="I104" i="17"/>
  <c r="K104" i="17"/>
  <c r="O104" i="17"/>
  <c r="Q104" i="17"/>
  <c r="V104" i="17"/>
  <c r="G105" i="17"/>
  <c r="M105" i="17" s="1"/>
  <c r="I105" i="17"/>
  <c r="K105" i="17"/>
  <c r="O105" i="17"/>
  <c r="Q105" i="17"/>
  <c r="V105" i="17"/>
  <c r="G106" i="17"/>
  <c r="M106" i="17" s="1"/>
  <c r="I106" i="17"/>
  <c r="K106" i="17"/>
  <c r="O106" i="17"/>
  <c r="Q106" i="17"/>
  <c r="V106" i="17"/>
  <c r="G107" i="17"/>
  <c r="M107" i="17" s="1"/>
  <c r="I107" i="17"/>
  <c r="K107" i="17"/>
  <c r="O107" i="17"/>
  <c r="Q107" i="17"/>
  <c r="V107" i="17"/>
  <c r="G108" i="17"/>
  <c r="M108" i="17" s="1"/>
  <c r="I108" i="17"/>
  <c r="K108" i="17"/>
  <c r="O108" i="17"/>
  <c r="Q108" i="17"/>
  <c r="V108" i="17"/>
  <c r="G109" i="17"/>
  <c r="M109" i="17" s="1"/>
  <c r="I109" i="17"/>
  <c r="K109" i="17"/>
  <c r="O109" i="17"/>
  <c r="Q109" i="17"/>
  <c r="V109" i="17"/>
  <c r="G110" i="17"/>
  <c r="M110" i="17" s="1"/>
  <c r="I110" i="17"/>
  <c r="K110" i="17"/>
  <c r="O110" i="17"/>
  <c r="Q110" i="17"/>
  <c r="V110" i="17"/>
  <c r="G111" i="17"/>
  <c r="M111" i="17" s="1"/>
  <c r="I111" i="17"/>
  <c r="K111" i="17"/>
  <c r="O111" i="17"/>
  <c r="Q111" i="17"/>
  <c r="V111" i="17"/>
  <c r="G112" i="17"/>
  <c r="M112" i="17" s="1"/>
  <c r="I112" i="17"/>
  <c r="K112" i="17"/>
  <c r="O112" i="17"/>
  <c r="Q112" i="17"/>
  <c r="V112" i="17"/>
  <c r="G113" i="17"/>
  <c r="M113" i="17" s="1"/>
  <c r="I113" i="17"/>
  <c r="K113" i="17"/>
  <c r="O113" i="17"/>
  <c r="Q113" i="17"/>
  <c r="V113" i="17"/>
  <c r="G114" i="17"/>
  <c r="M114" i="17" s="1"/>
  <c r="I114" i="17"/>
  <c r="K114" i="17"/>
  <c r="O114" i="17"/>
  <c r="Q114" i="17"/>
  <c r="V114" i="17"/>
  <c r="G115" i="17"/>
  <c r="M115" i="17" s="1"/>
  <c r="I115" i="17"/>
  <c r="K115" i="17"/>
  <c r="O115" i="17"/>
  <c r="Q115" i="17"/>
  <c r="V115" i="17"/>
  <c r="G116" i="17"/>
  <c r="M116" i="17" s="1"/>
  <c r="I116" i="17"/>
  <c r="K116" i="17"/>
  <c r="O116" i="17"/>
  <c r="Q116" i="17"/>
  <c r="V116" i="17"/>
  <c r="G117" i="17"/>
  <c r="M117" i="17" s="1"/>
  <c r="I117" i="17"/>
  <c r="K117" i="17"/>
  <c r="O117" i="17"/>
  <c r="Q117" i="17"/>
  <c r="V117" i="17"/>
  <c r="G118" i="17"/>
  <c r="M118" i="17" s="1"/>
  <c r="I118" i="17"/>
  <c r="K118" i="17"/>
  <c r="O118" i="17"/>
  <c r="Q118" i="17"/>
  <c r="V118" i="17"/>
  <c r="G120" i="17"/>
  <c r="M120" i="17" s="1"/>
  <c r="I120" i="17"/>
  <c r="K120" i="17"/>
  <c r="O120" i="17"/>
  <c r="Q120" i="17"/>
  <c r="V120" i="17"/>
  <c r="G121" i="17"/>
  <c r="M121" i="17" s="1"/>
  <c r="I121" i="17"/>
  <c r="K121" i="17"/>
  <c r="O121" i="17"/>
  <c r="Q121" i="17"/>
  <c r="V121" i="17"/>
  <c r="G122" i="17"/>
  <c r="M122" i="17" s="1"/>
  <c r="I122" i="17"/>
  <c r="K122" i="17"/>
  <c r="O122" i="17"/>
  <c r="Q122" i="17"/>
  <c r="V122" i="17"/>
  <c r="G123" i="17"/>
  <c r="I123" i="17"/>
  <c r="K123" i="17"/>
  <c r="O123" i="17"/>
  <c r="Q123" i="17"/>
  <c r="V123" i="17"/>
  <c r="G124" i="17"/>
  <c r="M124" i="17" s="1"/>
  <c r="I124" i="17"/>
  <c r="K124" i="17"/>
  <c r="O124" i="17"/>
  <c r="Q124" i="17"/>
  <c r="V124" i="17"/>
  <c r="G125" i="17"/>
  <c r="M125" i="17" s="1"/>
  <c r="I125" i="17"/>
  <c r="K125" i="17"/>
  <c r="O125" i="17"/>
  <c r="Q125" i="17"/>
  <c r="V125" i="17"/>
  <c r="G126" i="17"/>
  <c r="M126" i="17" s="1"/>
  <c r="I126" i="17"/>
  <c r="K126" i="17"/>
  <c r="O126" i="17"/>
  <c r="Q126" i="17"/>
  <c r="V126" i="17"/>
  <c r="G127" i="17"/>
  <c r="M127" i="17" s="1"/>
  <c r="I127" i="17"/>
  <c r="K127" i="17"/>
  <c r="O127" i="17"/>
  <c r="Q127" i="17"/>
  <c r="V127" i="17"/>
  <c r="G128" i="17"/>
  <c r="M128" i="17" s="1"/>
  <c r="I128" i="17"/>
  <c r="K128" i="17"/>
  <c r="O128" i="17"/>
  <c r="Q128" i="17"/>
  <c r="V128" i="17"/>
  <c r="G129" i="17"/>
  <c r="M129" i="17" s="1"/>
  <c r="I129" i="17"/>
  <c r="K129" i="17"/>
  <c r="O129" i="17"/>
  <c r="Q129" i="17"/>
  <c r="V129" i="17"/>
  <c r="G130" i="17"/>
  <c r="M130" i="17" s="1"/>
  <c r="I130" i="17"/>
  <c r="K130" i="17"/>
  <c r="O130" i="17"/>
  <c r="Q130" i="17"/>
  <c r="V130" i="17"/>
  <c r="AE132" i="17"/>
  <c r="F47" i="1" s="1"/>
  <c r="G9" i="16"/>
  <c r="M9" i="16" s="1"/>
  <c r="M8" i="16" s="1"/>
  <c r="I9" i="16"/>
  <c r="I8" i="16" s="1"/>
  <c r="K9" i="16"/>
  <c r="K8" i="16" s="1"/>
  <c r="O9" i="16"/>
  <c r="O8" i="16" s="1"/>
  <c r="Q9" i="16"/>
  <c r="Q8" i="16" s="1"/>
  <c r="V9" i="16"/>
  <c r="V8" i="16" s="1"/>
  <c r="AF11" i="16"/>
  <c r="G9" i="15"/>
  <c r="M9" i="15" s="1"/>
  <c r="I9" i="15"/>
  <c r="K9" i="15"/>
  <c r="O9" i="15"/>
  <c r="Q9" i="15"/>
  <c r="V9" i="15"/>
  <c r="G10" i="15"/>
  <c r="M10" i="15" s="1"/>
  <c r="I10" i="15"/>
  <c r="K10" i="15"/>
  <c r="O10" i="15"/>
  <c r="Q10" i="15"/>
  <c r="V10" i="15"/>
  <c r="G11" i="15"/>
  <c r="M11" i="15" s="1"/>
  <c r="I11" i="15"/>
  <c r="K11" i="15"/>
  <c r="O11" i="15"/>
  <c r="Q11" i="15"/>
  <c r="V11" i="15"/>
  <c r="G12" i="15"/>
  <c r="M12" i="15" s="1"/>
  <c r="I12" i="15"/>
  <c r="K12" i="15"/>
  <c r="O12" i="15"/>
  <c r="Q12" i="15"/>
  <c r="V12" i="15"/>
  <c r="G13" i="15"/>
  <c r="M13" i="15" s="1"/>
  <c r="I13" i="15"/>
  <c r="K13" i="15"/>
  <c r="O13" i="15"/>
  <c r="Q13" i="15"/>
  <c r="V13" i="15"/>
  <c r="G14" i="15"/>
  <c r="M14" i="15" s="1"/>
  <c r="I14" i="15"/>
  <c r="K14" i="15"/>
  <c r="O14" i="15"/>
  <c r="Q14" i="15"/>
  <c r="V14" i="15"/>
  <c r="G15" i="15"/>
  <c r="M15" i="15" s="1"/>
  <c r="I15" i="15"/>
  <c r="K15" i="15"/>
  <c r="O15" i="15"/>
  <c r="Q15" i="15"/>
  <c r="V15" i="15"/>
  <c r="G16" i="15"/>
  <c r="M16" i="15" s="1"/>
  <c r="I16" i="15"/>
  <c r="K16" i="15"/>
  <c r="O16" i="15"/>
  <c r="Q16" i="15"/>
  <c r="V16" i="15"/>
  <c r="G17" i="15"/>
  <c r="M17" i="15" s="1"/>
  <c r="I17" i="15"/>
  <c r="K17" i="15"/>
  <c r="O17" i="15"/>
  <c r="Q17" i="15"/>
  <c r="V17" i="15"/>
  <c r="G18" i="15"/>
  <c r="M18" i="15" s="1"/>
  <c r="I18" i="15"/>
  <c r="K18" i="15"/>
  <c r="O18" i="15"/>
  <c r="Q18" i="15"/>
  <c r="V18" i="15"/>
  <c r="G20" i="15"/>
  <c r="M20" i="15" s="1"/>
  <c r="I20" i="15"/>
  <c r="K20" i="15"/>
  <c r="O20" i="15"/>
  <c r="Q20" i="15"/>
  <c r="V20" i="15"/>
  <c r="G21" i="15"/>
  <c r="M21" i="15" s="1"/>
  <c r="I21" i="15"/>
  <c r="K21" i="15"/>
  <c r="O21" i="15"/>
  <c r="Q21" i="15"/>
  <c r="V21" i="15"/>
  <c r="G22" i="15"/>
  <c r="M22" i="15" s="1"/>
  <c r="I22" i="15"/>
  <c r="K22" i="15"/>
  <c r="O22" i="15"/>
  <c r="Q22" i="15"/>
  <c r="V22" i="15"/>
  <c r="G23" i="15"/>
  <c r="M23" i="15" s="1"/>
  <c r="I23" i="15"/>
  <c r="K23" i="15"/>
  <c r="O23" i="15"/>
  <c r="Q23" i="15"/>
  <c r="V23" i="15"/>
  <c r="G24" i="15"/>
  <c r="M24" i="15" s="1"/>
  <c r="I24" i="15"/>
  <c r="K24" i="15"/>
  <c r="O24" i="15"/>
  <c r="Q24" i="15"/>
  <c r="V24" i="15"/>
  <c r="G25" i="15"/>
  <c r="M25" i="15" s="1"/>
  <c r="I25" i="15"/>
  <c r="K25" i="15"/>
  <c r="O25" i="15"/>
  <c r="Q25" i="15"/>
  <c r="V25" i="15"/>
  <c r="G26" i="15"/>
  <c r="M26" i="15" s="1"/>
  <c r="I26" i="15"/>
  <c r="K26" i="15"/>
  <c r="O26" i="15"/>
  <c r="Q26" i="15"/>
  <c r="V26" i="15"/>
  <c r="G27" i="15"/>
  <c r="M27" i="15" s="1"/>
  <c r="I27" i="15"/>
  <c r="K27" i="15"/>
  <c r="O27" i="15"/>
  <c r="Q27" i="15"/>
  <c r="V27" i="15"/>
  <c r="G28" i="15"/>
  <c r="M28" i="15" s="1"/>
  <c r="I28" i="15"/>
  <c r="K28" i="15"/>
  <c r="O28" i="15"/>
  <c r="Q28" i="15"/>
  <c r="V28" i="15"/>
  <c r="G30" i="15"/>
  <c r="M30" i="15" s="1"/>
  <c r="I30" i="15"/>
  <c r="K30" i="15"/>
  <c r="O30" i="15"/>
  <c r="Q30" i="15"/>
  <c r="V30" i="15"/>
  <c r="G32" i="15"/>
  <c r="M32" i="15" s="1"/>
  <c r="I32" i="15"/>
  <c r="K32" i="15"/>
  <c r="O32" i="15"/>
  <c r="Q32" i="15"/>
  <c r="V32" i="15"/>
  <c r="G34" i="15"/>
  <c r="M34" i="15" s="1"/>
  <c r="I34" i="15"/>
  <c r="K34" i="15"/>
  <c r="O34" i="15"/>
  <c r="Q34" i="15"/>
  <c r="V34" i="15"/>
  <c r="G36" i="15"/>
  <c r="M36" i="15" s="1"/>
  <c r="I36" i="15"/>
  <c r="K36" i="15"/>
  <c r="O36" i="15"/>
  <c r="Q36" i="15"/>
  <c r="V36" i="15"/>
  <c r="G38" i="15"/>
  <c r="M38" i="15" s="1"/>
  <c r="I38" i="15"/>
  <c r="K38" i="15"/>
  <c r="O38" i="15"/>
  <c r="Q38" i="15"/>
  <c r="V38" i="15"/>
  <c r="G39" i="15"/>
  <c r="M39" i="15" s="1"/>
  <c r="I39" i="15"/>
  <c r="K39" i="15"/>
  <c r="O39" i="15"/>
  <c r="Q39" i="15"/>
  <c r="V39" i="15"/>
  <c r="G42" i="15"/>
  <c r="M42" i="15" s="1"/>
  <c r="I42" i="15"/>
  <c r="K42" i="15"/>
  <c r="O42" i="15"/>
  <c r="Q42" i="15"/>
  <c r="V42" i="15"/>
  <c r="G45" i="15"/>
  <c r="M45" i="15" s="1"/>
  <c r="I45" i="15"/>
  <c r="K45" i="15"/>
  <c r="O45" i="15"/>
  <c r="Q45" i="15"/>
  <c r="V45" i="15"/>
  <c r="G48" i="15"/>
  <c r="M48" i="15" s="1"/>
  <c r="I48" i="15"/>
  <c r="K48" i="15"/>
  <c r="O48" i="15"/>
  <c r="Q48" i="15"/>
  <c r="V48" i="15"/>
  <c r="G51" i="15"/>
  <c r="M51" i="15" s="1"/>
  <c r="I51" i="15"/>
  <c r="K51" i="15"/>
  <c r="O51" i="15"/>
  <c r="Q51" i="15"/>
  <c r="V51" i="15"/>
  <c r="G54" i="15"/>
  <c r="M54" i="15" s="1"/>
  <c r="I54" i="15"/>
  <c r="K54" i="15"/>
  <c r="O54" i="15"/>
  <c r="Q54" i="15"/>
  <c r="V54" i="15"/>
  <c r="G57" i="15"/>
  <c r="M57" i="15" s="1"/>
  <c r="I57" i="15"/>
  <c r="K57" i="15"/>
  <c r="O57" i="15"/>
  <c r="Q57" i="15"/>
  <c r="V57" i="15"/>
  <c r="G59" i="15"/>
  <c r="M59" i="15" s="1"/>
  <c r="I59" i="15"/>
  <c r="K59" i="15"/>
  <c r="O59" i="15"/>
  <c r="Q59" i="15"/>
  <c r="V59" i="15"/>
  <c r="G61" i="15"/>
  <c r="M61" i="15" s="1"/>
  <c r="I61" i="15"/>
  <c r="K61" i="15"/>
  <c r="O61" i="15"/>
  <c r="Q61" i="15"/>
  <c r="V61" i="15"/>
  <c r="G62" i="15"/>
  <c r="M62" i="15" s="1"/>
  <c r="I62" i="15"/>
  <c r="K62" i="15"/>
  <c r="O62" i="15"/>
  <c r="Q62" i="15"/>
  <c r="V62" i="15"/>
  <c r="G63" i="15"/>
  <c r="M63" i="15" s="1"/>
  <c r="I63" i="15"/>
  <c r="K63" i="15"/>
  <c r="O63" i="15"/>
  <c r="Q63" i="15"/>
  <c r="V63" i="15"/>
  <c r="G64" i="15"/>
  <c r="M64" i="15" s="1"/>
  <c r="I64" i="15"/>
  <c r="K64" i="15"/>
  <c r="O64" i="15"/>
  <c r="Q64" i="15"/>
  <c r="V64" i="15"/>
  <c r="G65" i="15"/>
  <c r="M65" i="15" s="1"/>
  <c r="I65" i="15"/>
  <c r="K65" i="15"/>
  <c r="O65" i="15"/>
  <c r="Q65" i="15"/>
  <c r="V65" i="15"/>
  <c r="G66" i="15"/>
  <c r="M66" i="15" s="1"/>
  <c r="I66" i="15"/>
  <c r="K66" i="15"/>
  <c r="O66" i="15"/>
  <c r="Q66" i="15"/>
  <c r="V66" i="15"/>
  <c r="G67" i="15"/>
  <c r="M67" i="15" s="1"/>
  <c r="I67" i="15"/>
  <c r="K67" i="15"/>
  <c r="O67" i="15"/>
  <c r="Q67" i="15"/>
  <c r="V67" i="15"/>
  <c r="G68" i="15"/>
  <c r="I68" i="15"/>
  <c r="K68" i="15"/>
  <c r="M68" i="15"/>
  <c r="O68" i="15"/>
  <c r="Q68" i="15"/>
  <c r="V68" i="15"/>
  <c r="G69" i="15"/>
  <c r="M69" i="15" s="1"/>
  <c r="I69" i="15"/>
  <c r="K69" i="15"/>
  <c r="O69" i="15"/>
  <c r="Q69" i="15"/>
  <c r="V69" i="15"/>
  <c r="G70" i="15"/>
  <c r="M70" i="15" s="1"/>
  <c r="I70" i="15"/>
  <c r="K70" i="15"/>
  <c r="O70" i="15"/>
  <c r="Q70" i="15"/>
  <c r="V70" i="15"/>
  <c r="G71" i="15"/>
  <c r="M71" i="15" s="1"/>
  <c r="I71" i="15"/>
  <c r="K71" i="15"/>
  <c r="O71" i="15"/>
  <c r="Q71" i="15"/>
  <c r="V71" i="15"/>
  <c r="G73" i="15"/>
  <c r="M73" i="15" s="1"/>
  <c r="I73" i="15"/>
  <c r="K73" i="15"/>
  <c r="O73" i="15"/>
  <c r="Q73" i="15"/>
  <c r="V73" i="15"/>
  <c r="G74" i="15"/>
  <c r="M74" i="15" s="1"/>
  <c r="I74" i="15"/>
  <c r="K74" i="15"/>
  <c r="O74" i="15"/>
  <c r="Q74" i="15"/>
  <c r="V74" i="15"/>
  <c r="G75" i="15"/>
  <c r="M75" i="15" s="1"/>
  <c r="I75" i="15"/>
  <c r="K75" i="15"/>
  <c r="O75" i="15"/>
  <c r="Q75" i="15"/>
  <c r="V75" i="15"/>
  <c r="G76" i="15"/>
  <c r="M76" i="15" s="1"/>
  <c r="I76" i="15"/>
  <c r="K76" i="15"/>
  <c r="O76" i="15"/>
  <c r="Q76" i="15"/>
  <c r="V76" i="15"/>
  <c r="G77" i="15"/>
  <c r="M77" i="15" s="1"/>
  <c r="I77" i="15"/>
  <c r="K77" i="15"/>
  <c r="O77" i="15"/>
  <c r="Q77" i="15"/>
  <c r="V77" i="15"/>
  <c r="G78" i="15"/>
  <c r="M78" i="15" s="1"/>
  <c r="I78" i="15"/>
  <c r="K78" i="15"/>
  <c r="O78" i="15"/>
  <c r="Q78" i="15"/>
  <c r="V78" i="15"/>
  <c r="G79" i="15"/>
  <c r="M79" i="15" s="1"/>
  <c r="I79" i="15"/>
  <c r="K79" i="15"/>
  <c r="O79" i="15"/>
  <c r="Q79" i="15"/>
  <c r="V79" i="15"/>
  <c r="G80" i="15"/>
  <c r="M80" i="15" s="1"/>
  <c r="I80" i="15"/>
  <c r="K80" i="15"/>
  <c r="O80" i="15"/>
  <c r="Q80" i="15"/>
  <c r="V80" i="15"/>
  <c r="G81" i="15"/>
  <c r="M81" i="15" s="1"/>
  <c r="I81" i="15"/>
  <c r="K81" i="15"/>
  <c r="O81" i="15"/>
  <c r="Q81" i="15"/>
  <c r="V81" i="15"/>
  <c r="G82" i="15"/>
  <c r="M82" i="15" s="1"/>
  <c r="I82" i="15"/>
  <c r="K82" i="15"/>
  <c r="O82" i="15"/>
  <c r="Q82" i="15"/>
  <c r="V82" i="15"/>
  <c r="G83" i="15"/>
  <c r="M83" i="15" s="1"/>
  <c r="I83" i="15"/>
  <c r="K83" i="15"/>
  <c r="O83" i="15"/>
  <c r="Q83" i="15"/>
  <c r="V83" i="15"/>
  <c r="G84" i="15"/>
  <c r="M84" i="15" s="1"/>
  <c r="I84" i="15"/>
  <c r="K84" i="15"/>
  <c r="O84" i="15"/>
  <c r="Q84" i="15"/>
  <c r="V84" i="15"/>
  <c r="G86" i="15"/>
  <c r="M86" i="15" s="1"/>
  <c r="I86" i="15"/>
  <c r="K86" i="15"/>
  <c r="O86" i="15"/>
  <c r="Q86" i="15"/>
  <c r="V86" i="15"/>
  <c r="G87" i="15"/>
  <c r="M87" i="15" s="1"/>
  <c r="I87" i="15"/>
  <c r="K87" i="15"/>
  <c r="O87" i="15"/>
  <c r="Q87" i="15"/>
  <c r="V87" i="15"/>
  <c r="G88" i="15"/>
  <c r="M88" i="15" s="1"/>
  <c r="I88" i="15"/>
  <c r="K88" i="15"/>
  <c r="O88" i="15"/>
  <c r="Q88" i="15"/>
  <c r="V88" i="15"/>
  <c r="G89" i="15"/>
  <c r="I89" i="15"/>
  <c r="K89" i="15"/>
  <c r="M89" i="15"/>
  <c r="O89" i="15"/>
  <c r="Q89" i="15"/>
  <c r="V89" i="15"/>
  <c r="G90" i="15"/>
  <c r="M90" i="15" s="1"/>
  <c r="I90" i="15"/>
  <c r="K90" i="15"/>
  <c r="O90" i="15"/>
  <c r="Q90" i="15"/>
  <c r="V90" i="15"/>
  <c r="G91" i="15"/>
  <c r="M91" i="15" s="1"/>
  <c r="I91" i="15"/>
  <c r="K91" i="15"/>
  <c r="O91" i="15"/>
  <c r="Q91" i="15"/>
  <c r="V91" i="15"/>
  <c r="G92" i="15"/>
  <c r="M92" i="15" s="1"/>
  <c r="I92" i="15"/>
  <c r="K92" i="15"/>
  <c r="O92" i="15"/>
  <c r="Q92" i="15"/>
  <c r="V92" i="15"/>
  <c r="G93" i="15"/>
  <c r="M93" i="15" s="1"/>
  <c r="I93" i="15"/>
  <c r="K93" i="15"/>
  <c r="O93" i="15"/>
  <c r="Q93" i="15"/>
  <c r="V93" i="15"/>
  <c r="G94" i="15"/>
  <c r="M94" i="15" s="1"/>
  <c r="I94" i="15"/>
  <c r="K94" i="15"/>
  <c r="O94" i="15"/>
  <c r="Q94" i="15"/>
  <c r="V94" i="15"/>
  <c r="G95" i="15"/>
  <c r="I95" i="15"/>
  <c r="K95" i="15"/>
  <c r="M95" i="15"/>
  <c r="O95" i="15"/>
  <c r="Q95" i="15"/>
  <c r="V95" i="15"/>
  <c r="G96" i="15"/>
  <c r="M96" i="15" s="1"/>
  <c r="I96" i="15"/>
  <c r="K96" i="15"/>
  <c r="O96" i="15"/>
  <c r="Q96" i="15"/>
  <c r="V96" i="15"/>
  <c r="G97" i="15"/>
  <c r="M97" i="15" s="1"/>
  <c r="I97" i="15"/>
  <c r="K97" i="15"/>
  <c r="O97" i="15"/>
  <c r="Q97" i="15"/>
  <c r="V97" i="15"/>
  <c r="G98" i="15"/>
  <c r="M98" i="15" s="1"/>
  <c r="I98" i="15"/>
  <c r="K98" i="15"/>
  <c r="O98" i="15"/>
  <c r="Q98" i="15"/>
  <c r="V98" i="15"/>
  <c r="G99" i="15"/>
  <c r="M99" i="15" s="1"/>
  <c r="I99" i="15"/>
  <c r="K99" i="15"/>
  <c r="O99" i="15"/>
  <c r="Q99" i="15"/>
  <c r="V99" i="15"/>
  <c r="G100" i="15"/>
  <c r="M100" i="15" s="1"/>
  <c r="I100" i="15"/>
  <c r="K100" i="15"/>
  <c r="O100" i="15"/>
  <c r="Q100" i="15"/>
  <c r="V100" i="15"/>
  <c r="G101" i="15"/>
  <c r="M101" i="15" s="1"/>
  <c r="I101" i="15"/>
  <c r="K101" i="15"/>
  <c r="O101" i="15"/>
  <c r="Q101" i="15"/>
  <c r="V101" i="15"/>
  <c r="G102" i="15"/>
  <c r="M102" i="15" s="1"/>
  <c r="I102" i="15"/>
  <c r="K102" i="15"/>
  <c r="O102" i="15"/>
  <c r="Q102" i="15"/>
  <c r="V102" i="15"/>
  <c r="G103" i="15"/>
  <c r="M103" i="15" s="1"/>
  <c r="I103" i="15"/>
  <c r="K103" i="15"/>
  <c r="O103" i="15"/>
  <c r="Q103" i="15"/>
  <c r="V103" i="15"/>
  <c r="G104" i="15"/>
  <c r="M104" i="15" s="1"/>
  <c r="I104" i="15"/>
  <c r="K104" i="15"/>
  <c r="O104" i="15"/>
  <c r="Q104" i="15"/>
  <c r="V104" i="15"/>
  <c r="G106" i="15"/>
  <c r="M106" i="15" s="1"/>
  <c r="I106" i="15"/>
  <c r="K106" i="15"/>
  <c r="O106" i="15"/>
  <c r="Q106" i="15"/>
  <c r="Q105" i="15" s="1"/>
  <c r="V106" i="15"/>
  <c r="G109" i="15"/>
  <c r="M109" i="15" s="1"/>
  <c r="I109" i="15"/>
  <c r="K109" i="15"/>
  <c r="O109" i="15"/>
  <c r="Q109" i="15"/>
  <c r="V109" i="15"/>
  <c r="AE111" i="15"/>
  <c r="F45" i="1" s="1"/>
  <c r="BA40" i="14"/>
  <c r="BA27" i="14"/>
  <c r="BA23" i="14"/>
  <c r="BA10" i="14"/>
  <c r="G9" i="14"/>
  <c r="M9" i="14" s="1"/>
  <c r="I9" i="14"/>
  <c r="K9" i="14"/>
  <c r="O9" i="14"/>
  <c r="Q9" i="14"/>
  <c r="V9" i="14"/>
  <c r="G11" i="14"/>
  <c r="M11" i="14" s="1"/>
  <c r="I11" i="14"/>
  <c r="K11" i="14"/>
  <c r="O11" i="14"/>
  <c r="Q11" i="14"/>
  <c r="V11" i="14"/>
  <c r="G13" i="14"/>
  <c r="M13" i="14" s="1"/>
  <c r="I13" i="14"/>
  <c r="K13" i="14"/>
  <c r="O13" i="14"/>
  <c r="Q13" i="14"/>
  <c r="V13" i="14"/>
  <c r="G15" i="14"/>
  <c r="M15" i="14" s="1"/>
  <c r="I15" i="14"/>
  <c r="K15" i="14"/>
  <c r="O15" i="14"/>
  <c r="Q15" i="14"/>
  <c r="V15" i="14"/>
  <c r="G17" i="14"/>
  <c r="M17" i="14" s="1"/>
  <c r="I17" i="14"/>
  <c r="K17" i="14"/>
  <c r="O17" i="14"/>
  <c r="Q17" i="14"/>
  <c r="V17" i="14"/>
  <c r="G19" i="14"/>
  <c r="M19" i="14" s="1"/>
  <c r="I19" i="14"/>
  <c r="K19" i="14"/>
  <c r="O19" i="14"/>
  <c r="Q19" i="14"/>
  <c r="V19" i="14"/>
  <c r="G20" i="14"/>
  <c r="M20" i="14" s="1"/>
  <c r="I20" i="14"/>
  <c r="K20" i="14"/>
  <c r="O20" i="14"/>
  <c r="Q20" i="14"/>
  <c r="V20" i="14"/>
  <c r="G22" i="14"/>
  <c r="M22" i="14" s="1"/>
  <c r="I22" i="14"/>
  <c r="K22" i="14"/>
  <c r="O22" i="14"/>
  <c r="Q22" i="14"/>
  <c r="V22" i="14"/>
  <c r="G24" i="14"/>
  <c r="M24" i="14" s="1"/>
  <c r="I24" i="14"/>
  <c r="K24" i="14"/>
  <c r="O24" i="14"/>
  <c r="Q24" i="14"/>
  <c r="V24" i="14"/>
  <c r="G26" i="14"/>
  <c r="M26" i="14" s="1"/>
  <c r="I26" i="14"/>
  <c r="K26" i="14"/>
  <c r="O26" i="14"/>
  <c r="Q26" i="14"/>
  <c r="V26" i="14"/>
  <c r="G28" i="14"/>
  <c r="M28" i="14" s="1"/>
  <c r="I28" i="14"/>
  <c r="K28" i="14"/>
  <c r="O28" i="14"/>
  <c r="Q28" i="14"/>
  <c r="V28" i="14"/>
  <c r="G30" i="14"/>
  <c r="M30" i="14" s="1"/>
  <c r="I30" i="14"/>
  <c r="K30" i="14"/>
  <c r="O30" i="14"/>
  <c r="Q30" i="14"/>
  <c r="V30" i="14"/>
  <c r="G32" i="14"/>
  <c r="M32" i="14" s="1"/>
  <c r="I32" i="14"/>
  <c r="K32" i="14"/>
  <c r="O32" i="14"/>
  <c r="Q32" i="14"/>
  <c r="V32" i="14"/>
  <c r="G34" i="14"/>
  <c r="M34" i="14" s="1"/>
  <c r="I34" i="14"/>
  <c r="K34" i="14"/>
  <c r="O34" i="14"/>
  <c r="Q34" i="14"/>
  <c r="V34" i="14"/>
  <c r="G36" i="14"/>
  <c r="M36" i="14" s="1"/>
  <c r="I36" i="14"/>
  <c r="K36" i="14"/>
  <c r="O36" i="14"/>
  <c r="Q36" i="14"/>
  <c r="V36" i="14"/>
  <c r="G37" i="14"/>
  <c r="M37" i="14" s="1"/>
  <c r="I37" i="14"/>
  <c r="K37" i="14"/>
  <c r="O37" i="14"/>
  <c r="Q37" i="14"/>
  <c r="V37" i="14"/>
  <c r="G39" i="14"/>
  <c r="M39" i="14" s="1"/>
  <c r="I39" i="14"/>
  <c r="K39" i="14"/>
  <c r="O39" i="14"/>
  <c r="Q39" i="14"/>
  <c r="V39" i="14"/>
  <c r="G41" i="14"/>
  <c r="M41" i="14" s="1"/>
  <c r="I41" i="14"/>
  <c r="K41" i="14"/>
  <c r="O41" i="14"/>
  <c r="Q41" i="14"/>
  <c r="V41" i="14"/>
  <c r="G43" i="14"/>
  <c r="M43" i="14" s="1"/>
  <c r="I43" i="14"/>
  <c r="K43" i="14"/>
  <c r="O43" i="14"/>
  <c r="Q43" i="14"/>
  <c r="V43" i="14"/>
  <c r="G44" i="14"/>
  <c r="M44" i="14" s="1"/>
  <c r="I44" i="14"/>
  <c r="K44" i="14"/>
  <c r="O44" i="14"/>
  <c r="Q44" i="14"/>
  <c r="V44" i="14"/>
  <c r="G45" i="14"/>
  <c r="M45" i="14" s="1"/>
  <c r="I45" i="14"/>
  <c r="K45" i="14"/>
  <c r="O45" i="14"/>
  <c r="Q45" i="14"/>
  <c r="V45" i="14"/>
  <c r="G46" i="14"/>
  <c r="M46" i="14" s="1"/>
  <c r="I46" i="14"/>
  <c r="K46" i="14"/>
  <c r="O46" i="14"/>
  <c r="Q46" i="14"/>
  <c r="V46" i="14"/>
  <c r="G47" i="14"/>
  <c r="M47" i="14" s="1"/>
  <c r="I47" i="14"/>
  <c r="K47" i="14"/>
  <c r="O47" i="14"/>
  <c r="Q47" i="14"/>
  <c r="V47" i="14"/>
  <c r="G48" i="14"/>
  <c r="M48" i="14" s="1"/>
  <c r="I48" i="14"/>
  <c r="K48" i="14"/>
  <c r="O48" i="14"/>
  <c r="Q48" i="14"/>
  <c r="V48" i="14"/>
  <c r="G51" i="14"/>
  <c r="M51" i="14" s="1"/>
  <c r="I51" i="14"/>
  <c r="K51" i="14"/>
  <c r="O51" i="14"/>
  <c r="Q51" i="14"/>
  <c r="V51" i="14"/>
  <c r="G52" i="14"/>
  <c r="M52" i="14" s="1"/>
  <c r="I52" i="14"/>
  <c r="K52" i="14"/>
  <c r="O52" i="14"/>
  <c r="Q52" i="14"/>
  <c r="V52" i="14"/>
  <c r="G53" i="14"/>
  <c r="M53" i="14" s="1"/>
  <c r="I53" i="14"/>
  <c r="K53" i="14"/>
  <c r="O53" i="14"/>
  <c r="Q53" i="14"/>
  <c r="V53" i="14"/>
  <c r="G54" i="14"/>
  <c r="I54" i="14"/>
  <c r="K54" i="14"/>
  <c r="M54" i="14"/>
  <c r="O54" i="14"/>
  <c r="Q54" i="14"/>
  <c r="V54" i="14"/>
  <c r="G55" i="14"/>
  <c r="M55" i="14" s="1"/>
  <c r="I55" i="14"/>
  <c r="K55" i="14"/>
  <c r="O55" i="14"/>
  <c r="Q55" i="14"/>
  <c r="V55" i="14"/>
  <c r="G56" i="14"/>
  <c r="M56" i="14" s="1"/>
  <c r="I56" i="14"/>
  <c r="K56" i="14"/>
  <c r="O56" i="14"/>
  <c r="Q56" i="14"/>
  <c r="V56" i="14"/>
  <c r="G57" i="14"/>
  <c r="M57" i="14" s="1"/>
  <c r="I57" i="14"/>
  <c r="K57" i="14"/>
  <c r="O57" i="14"/>
  <c r="Q57" i="14"/>
  <c r="V57" i="14"/>
  <c r="G58" i="14"/>
  <c r="M58" i="14" s="1"/>
  <c r="I58" i="14"/>
  <c r="K58" i="14"/>
  <c r="O58" i="14"/>
  <c r="Q58" i="14"/>
  <c r="V58" i="14"/>
  <c r="G59" i="14"/>
  <c r="M59" i="14" s="1"/>
  <c r="I59" i="14"/>
  <c r="K59" i="14"/>
  <c r="O59" i="14"/>
  <c r="Q59" i="14"/>
  <c r="V59" i="14"/>
  <c r="G61" i="14"/>
  <c r="M61" i="14" s="1"/>
  <c r="I61" i="14"/>
  <c r="K61" i="14"/>
  <c r="O61" i="14"/>
  <c r="Q61" i="14"/>
  <c r="V61" i="14"/>
  <c r="G63" i="14"/>
  <c r="M63" i="14" s="1"/>
  <c r="I63" i="14"/>
  <c r="K63" i="14"/>
  <c r="O63" i="14"/>
  <c r="Q63" i="14"/>
  <c r="V63" i="14"/>
  <c r="G65" i="14"/>
  <c r="M65" i="14" s="1"/>
  <c r="I65" i="14"/>
  <c r="K65" i="14"/>
  <c r="O65" i="14"/>
  <c r="Q65" i="14"/>
  <c r="V65" i="14"/>
  <c r="G67" i="14"/>
  <c r="M67" i="14" s="1"/>
  <c r="I67" i="14"/>
  <c r="K67" i="14"/>
  <c r="O67" i="14"/>
  <c r="Q67" i="14"/>
  <c r="V67" i="14"/>
  <c r="G69" i="14"/>
  <c r="M69" i="14" s="1"/>
  <c r="I69" i="14"/>
  <c r="K69" i="14"/>
  <c r="O69" i="14"/>
  <c r="Q69" i="14"/>
  <c r="V69" i="14"/>
  <c r="G70" i="14"/>
  <c r="M70" i="14" s="1"/>
  <c r="I70" i="14"/>
  <c r="K70" i="14"/>
  <c r="O70" i="14"/>
  <c r="Q70" i="14"/>
  <c r="V70" i="14"/>
  <c r="G71" i="14"/>
  <c r="M71" i="14" s="1"/>
  <c r="I71" i="14"/>
  <c r="K71" i="14"/>
  <c r="O71" i="14"/>
  <c r="Q71" i="14"/>
  <c r="V71" i="14"/>
  <c r="G72" i="14"/>
  <c r="M72" i="14" s="1"/>
  <c r="I72" i="14"/>
  <c r="K72" i="14"/>
  <c r="O72" i="14"/>
  <c r="Q72" i="14"/>
  <c r="V72" i="14"/>
  <c r="G73" i="14"/>
  <c r="M73" i="14" s="1"/>
  <c r="I73" i="14"/>
  <c r="K73" i="14"/>
  <c r="O73" i="14"/>
  <c r="Q73" i="14"/>
  <c r="V73" i="14"/>
  <c r="G74" i="14"/>
  <c r="M74" i="14" s="1"/>
  <c r="I74" i="14"/>
  <c r="K74" i="14"/>
  <c r="O74" i="14"/>
  <c r="Q74" i="14"/>
  <c r="V74" i="14"/>
  <c r="G75" i="14"/>
  <c r="M75" i="14" s="1"/>
  <c r="I75" i="14"/>
  <c r="K75" i="14"/>
  <c r="O75" i="14"/>
  <c r="Q75" i="14"/>
  <c r="V75" i="14"/>
  <c r="G76" i="14"/>
  <c r="M76" i="14" s="1"/>
  <c r="I76" i="14"/>
  <c r="K76" i="14"/>
  <c r="O76" i="14"/>
  <c r="Q76" i="14"/>
  <c r="V76" i="14"/>
  <c r="G77" i="14"/>
  <c r="M77" i="14" s="1"/>
  <c r="I77" i="14"/>
  <c r="K77" i="14"/>
  <c r="O77" i="14"/>
  <c r="Q77" i="14"/>
  <c r="V77" i="14"/>
  <c r="G78" i="14"/>
  <c r="M78" i="14" s="1"/>
  <c r="I78" i="14"/>
  <c r="K78" i="14"/>
  <c r="O78" i="14"/>
  <c r="Q78" i="14"/>
  <c r="V78" i="14"/>
  <c r="G79" i="14"/>
  <c r="M79" i="14" s="1"/>
  <c r="I79" i="14"/>
  <c r="K79" i="14"/>
  <c r="O79" i="14"/>
  <c r="Q79" i="14"/>
  <c r="V79" i="14"/>
  <c r="G80" i="14"/>
  <c r="M80" i="14" s="1"/>
  <c r="I80" i="14"/>
  <c r="K80" i="14"/>
  <c r="O80" i="14"/>
  <c r="Q80" i="14"/>
  <c r="V80" i="14"/>
  <c r="G81" i="14"/>
  <c r="M81" i="14" s="1"/>
  <c r="I81" i="14"/>
  <c r="K81" i="14"/>
  <c r="O81" i="14"/>
  <c r="Q81" i="14"/>
  <c r="V81" i="14"/>
  <c r="G82" i="14"/>
  <c r="M82" i="14" s="1"/>
  <c r="I82" i="14"/>
  <c r="K82" i="14"/>
  <c r="O82" i="14"/>
  <c r="Q82" i="14"/>
  <c r="V82" i="14"/>
  <c r="G85" i="14"/>
  <c r="M85" i="14" s="1"/>
  <c r="I85" i="14"/>
  <c r="K85" i="14"/>
  <c r="O85" i="14"/>
  <c r="Q85" i="14"/>
  <c r="V85" i="14"/>
  <c r="G86" i="14"/>
  <c r="M86" i="14" s="1"/>
  <c r="I86" i="14"/>
  <c r="K86" i="14"/>
  <c r="O86" i="14"/>
  <c r="Q86" i="14"/>
  <c r="V86" i="14"/>
  <c r="G87" i="14"/>
  <c r="M87" i="14" s="1"/>
  <c r="I87" i="14"/>
  <c r="K87" i="14"/>
  <c r="O87" i="14"/>
  <c r="Q87" i="14"/>
  <c r="V87" i="14"/>
  <c r="G88" i="14"/>
  <c r="M88" i="14" s="1"/>
  <c r="I88" i="14"/>
  <c r="K88" i="14"/>
  <c r="O88" i="14"/>
  <c r="Q88" i="14"/>
  <c r="V88" i="14"/>
  <c r="G89" i="14"/>
  <c r="M89" i="14" s="1"/>
  <c r="I89" i="14"/>
  <c r="K89" i="14"/>
  <c r="O89" i="14"/>
  <c r="Q89" i="14"/>
  <c r="V89" i="14"/>
  <c r="G90" i="14"/>
  <c r="I90" i="14"/>
  <c r="K90" i="14"/>
  <c r="M90" i="14"/>
  <c r="O90" i="14"/>
  <c r="Q90" i="14"/>
  <c r="V90" i="14"/>
  <c r="G91" i="14"/>
  <c r="M91" i="14" s="1"/>
  <c r="I91" i="14"/>
  <c r="K91" i="14"/>
  <c r="O91" i="14"/>
  <c r="Q91" i="14"/>
  <c r="V91" i="14"/>
  <c r="G92" i="14"/>
  <c r="M92" i="14" s="1"/>
  <c r="I92" i="14"/>
  <c r="K92" i="14"/>
  <c r="O92" i="14"/>
  <c r="Q92" i="14"/>
  <c r="V92" i="14"/>
  <c r="G93" i="14"/>
  <c r="M93" i="14" s="1"/>
  <c r="I93" i="14"/>
  <c r="K93" i="14"/>
  <c r="O93" i="14"/>
  <c r="Q93" i="14"/>
  <c r="V93" i="14"/>
  <c r="G94" i="14"/>
  <c r="M94" i="14" s="1"/>
  <c r="I94" i="14"/>
  <c r="K94" i="14"/>
  <c r="O94" i="14"/>
  <c r="Q94" i="14"/>
  <c r="V94" i="14"/>
  <c r="G95" i="14"/>
  <c r="I95" i="14"/>
  <c r="K95" i="14"/>
  <c r="M95" i="14"/>
  <c r="O95" i="14"/>
  <c r="Q95" i="14"/>
  <c r="V95" i="14"/>
  <c r="G96" i="14"/>
  <c r="M96" i="14" s="1"/>
  <c r="I96" i="14"/>
  <c r="K96" i="14"/>
  <c r="O96" i="14"/>
  <c r="Q96" i="14"/>
  <c r="V96" i="14"/>
  <c r="G97" i="14"/>
  <c r="M97" i="14" s="1"/>
  <c r="I97" i="14"/>
  <c r="K97" i="14"/>
  <c r="O97" i="14"/>
  <c r="Q97" i="14"/>
  <c r="V97" i="14"/>
  <c r="G98" i="14"/>
  <c r="M98" i="14" s="1"/>
  <c r="I98" i="14"/>
  <c r="K98" i="14"/>
  <c r="O98" i="14"/>
  <c r="Q98" i="14"/>
  <c r="V98" i="14"/>
  <c r="G99" i="14"/>
  <c r="M99" i="14" s="1"/>
  <c r="I99" i="14"/>
  <c r="K99" i="14"/>
  <c r="O99" i="14"/>
  <c r="Q99" i="14"/>
  <c r="V99" i="14"/>
  <c r="G100" i="14"/>
  <c r="I100" i="14"/>
  <c r="K100" i="14"/>
  <c r="M100" i="14"/>
  <c r="O100" i="14"/>
  <c r="Q100" i="14"/>
  <c r="V100" i="14"/>
  <c r="G101" i="14"/>
  <c r="M101" i="14" s="1"/>
  <c r="I101" i="14"/>
  <c r="K101" i="14"/>
  <c r="O101" i="14"/>
  <c r="Q101" i="14"/>
  <c r="V101" i="14"/>
  <c r="G102" i="14"/>
  <c r="M102" i="14" s="1"/>
  <c r="I102" i="14"/>
  <c r="K102" i="14"/>
  <c r="O102" i="14"/>
  <c r="Q102" i="14"/>
  <c r="V102" i="14"/>
  <c r="G103" i="14"/>
  <c r="M103" i="14" s="1"/>
  <c r="I103" i="14"/>
  <c r="K103" i="14"/>
  <c r="O103" i="14"/>
  <c r="Q103" i="14"/>
  <c r="V103" i="14"/>
  <c r="G104" i="14"/>
  <c r="M104" i="14" s="1"/>
  <c r="I104" i="14"/>
  <c r="K104" i="14"/>
  <c r="O104" i="14"/>
  <c r="Q104" i="14"/>
  <c r="V104" i="14"/>
  <c r="G105" i="14"/>
  <c r="M105" i="14" s="1"/>
  <c r="I105" i="14"/>
  <c r="K105" i="14"/>
  <c r="O105" i="14"/>
  <c r="Q105" i="14"/>
  <c r="V105" i="14"/>
  <c r="G106" i="14"/>
  <c r="I106" i="14"/>
  <c r="K106" i="14"/>
  <c r="M106" i="14"/>
  <c r="O106" i="14"/>
  <c r="Q106" i="14"/>
  <c r="V106" i="14"/>
  <c r="G107" i="14"/>
  <c r="M107" i="14" s="1"/>
  <c r="I107" i="14"/>
  <c r="K107" i="14"/>
  <c r="O107" i="14"/>
  <c r="Q107" i="14"/>
  <c r="V107" i="14"/>
  <c r="G108" i="14"/>
  <c r="M108" i="14" s="1"/>
  <c r="I108" i="14"/>
  <c r="K108" i="14"/>
  <c r="O108" i="14"/>
  <c r="Q108" i="14"/>
  <c r="V108" i="14"/>
  <c r="G109" i="14"/>
  <c r="M109" i="14" s="1"/>
  <c r="I109" i="14"/>
  <c r="K109" i="14"/>
  <c r="O109" i="14"/>
  <c r="Q109" i="14"/>
  <c r="V109" i="14"/>
  <c r="G110" i="14"/>
  <c r="M110" i="14" s="1"/>
  <c r="I110" i="14"/>
  <c r="K110" i="14"/>
  <c r="O110" i="14"/>
  <c r="Q110" i="14"/>
  <c r="V110" i="14"/>
  <c r="G111" i="14"/>
  <c r="I111" i="14"/>
  <c r="K111" i="14"/>
  <c r="M111" i="14"/>
  <c r="O111" i="14"/>
  <c r="Q111" i="14"/>
  <c r="V111" i="14"/>
  <c r="G112" i="14"/>
  <c r="M112" i="14" s="1"/>
  <c r="I112" i="14"/>
  <c r="K112" i="14"/>
  <c r="O112" i="14"/>
  <c r="Q112" i="14"/>
  <c r="V112" i="14"/>
  <c r="G113" i="14"/>
  <c r="M113" i="14" s="1"/>
  <c r="I113" i="14"/>
  <c r="K113" i="14"/>
  <c r="O113" i="14"/>
  <c r="Q113" i="14"/>
  <c r="V113" i="14"/>
  <c r="G114" i="14"/>
  <c r="M114" i="14" s="1"/>
  <c r="I114" i="14"/>
  <c r="K114" i="14"/>
  <c r="O114" i="14"/>
  <c r="Q114" i="14"/>
  <c r="V114" i="14"/>
  <c r="G115" i="14"/>
  <c r="M115" i="14" s="1"/>
  <c r="I115" i="14"/>
  <c r="K115" i="14"/>
  <c r="O115" i="14"/>
  <c r="Q115" i="14"/>
  <c r="V115" i="14"/>
  <c r="G116" i="14"/>
  <c r="I116" i="14"/>
  <c r="K116" i="14"/>
  <c r="M116" i="14"/>
  <c r="O116" i="14"/>
  <c r="Q116" i="14"/>
  <c r="V116" i="14"/>
  <c r="G117" i="14"/>
  <c r="M117" i="14" s="1"/>
  <c r="I117" i="14"/>
  <c r="K117" i="14"/>
  <c r="O117" i="14"/>
  <c r="Q117" i="14"/>
  <c r="V117" i="14"/>
  <c r="G118" i="14"/>
  <c r="M118" i="14" s="1"/>
  <c r="I118" i="14"/>
  <c r="K118" i="14"/>
  <c r="O118" i="14"/>
  <c r="Q118" i="14"/>
  <c r="V118" i="14"/>
  <c r="G119" i="14"/>
  <c r="M119" i="14" s="1"/>
  <c r="I119" i="14"/>
  <c r="K119" i="14"/>
  <c r="O119" i="14"/>
  <c r="Q119" i="14"/>
  <c r="V119" i="14"/>
  <c r="G120" i="14"/>
  <c r="M120" i="14" s="1"/>
  <c r="I120" i="14"/>
  <c r="K120" i="14"/>
  <c r="O120" i="14"/>
  <c r="Q120" i="14"/>
  <c r="V120" i="14"/>
  <c r="G121" i="14"/>
  <c r="M121" i="14" s="1"/>
  <c r="I121" i="14"/>
  <c r="K121" i="14"/>
  <c r="O121" i="14"/>
  <c r="Q121" i="14"/>
  <c r="V121" i="14"/>
  <c r="G123" i="14"/>
  <c r="M123" i="14" s="1"/>
  <c r="I123" i="14"/>
  <c r="K123" i="14"/>
  <c r="O123" i="14"/>
  <c r="Q123" i="14"/>
  <c r="V123" i="14"/>
  <c r="G124" i="14"/>
  <c r="M124" i="14" s="1"/>
  <c r="I124" i="14"/>
  <c r="K124" i="14"/>
  <c r="O124" i="14"/>
  <c r="Q124" i="14"/>
  <c r="V124" i="14"/>
  <c r="G125" i="14"/>
  <c r="M125" i="14" s="1"/>
  <c r="I125" i="14"/>
  <c r="K125" i="14"/>
  <c r="O125" i="14"/>
  <c r="Q125" i="14"/>
  <c r="V125" i="14"/>
  <c r="G126" i="14"/>
  <c r="M126" i="14" s="1"/>
  <c r="I126" i="14"/>
  <c r="K126" i="14"/>
  <c r="O126" i="14"/>
  <c r="Q126" i="14"/>
  <c r="V126" i="14"/>
  <c r="G127" i="14"/>
  <c r="M127" i="14" s="1"/>
  <c r="I127" i="14"/>
  <c r="K127" i="14"/>
  <c r="O127" i="14"/>
  <c r="Q127" i="14"/>
  <c r="V127" i="14"/>
  <c r="G128" i="14"/>
  <c r="M128" i="14" s="1"/>
  <c r="I128" i="14"/>
  <c r="K128" i="14"/>
  <c r="O128" i="14"/>
  <c r="Q128" i="14"/>
  <c r="V128" i="14"/>
  <c r="G129" i="14"/>
  <c r="M129" i="14" s="1"/>
  <c r="I129" i="14"/>
  <c r="K129" i="14"/>
  <c r="O129" i="14"/>
  <c r="Q129" i="14"/>
  <c r="V129" i="14"/>
  <c r="G130" i="14"/>
  <c r="M130" i="14" s="1"/>
  <c r="I130" i="14"/>
  <c r="K130" i="14"/>
  <c r="O130" i="14"/>
  <c r="Q130" i="14"/>
  <c r="V130" i="14"/>
  <c r="G131" i="14"/>
  <c r="M131" i="14" s="1"/>
  <c r="I131" i="14"/>
  <c r="K131" i="14"/>
  <c r="O131" i="14"/>
  <c r="Q131" i="14"/>
  <c r="V131" i="14"/>
  <c r="G132" i="14"/>
  <c r="M132" i="14" s="1"/>
  <c r="I132" i="14"/>
  <c r="K132" i="14"/>
  <c r="O132" i="14"/>
  <c r="Q132" i="14"/>
  <c r="V132" i="14"/>
  <c r="G133" i="14"/>
  <c r="M133" i="14" s="1"/>
  <c r="I133" i="14"/>
  <c r="K133" i="14"/>
  <c r="O133" i="14"/>
  <c r="Q133" i="14"/>
  <c r="V133" i="14"/>
  <c r="G134" i="14"/>
  <c r="M134" i="14" s="1"/>
  <c r="I134" i="14"/>
  <c r="K134" i="14"/>
  <c r="O134" i="14"/>
  <c r="Q134" i="14"/>
  <c r="V134" i="14"/>
  <c r="G137" i="14"/>
  <c r="I137" i="14"/>
  <c r="K137" i="14"/>
  <c r="O137" i="14"/>
  <c r="Q137" i="14"/>
  <c r="V137" i="14"/>
  <c r="G138" i="14"/>
  <c r="M138" i="14" s="1"/>
  <c r="I138" i="14"/>
  <c r="K138" i="14"/>
  <c r="O138" i="14"/>
  <c r="Q138" i="14"/>
  <c r="V138" i="14"/>
  <c r="G139" i="14"/>
  <c r="M139" i="14" s="1"/>
  <c r="I139" i="14"/>
  <c r="K139" i="14"/>
  <c r="O139" i="14"/>
  <c r="Q139" i="14"/>
  <c r="V139" i="14"/>
  <c r="G140" i="14"/>
  <c r="M140" i="14" s="1"/>
  <c r="I140" i="14"/>
  <c r="K140" i="14"/>
  <c r="O140" i="14"/>
  <c r="Q140" i="14"/>
  <c r="V140" i="14"/>
  <c r="G141" i="14"/>
  <c r="M141" i="14" s="1"/>
  <c r="I141" i="14"/>
  <c r="K141" i="14"/>
  <c r="O141" i="14"/>
  <c r="Q141" i="14"/>
  <c r="V141" i="14"/>
  <c r="G142" i="14"/>
  <c r="M142" i="14" s="1"/>
  <c r="I142" i="14"/>
  <c r="K142" i="14"/>
  <c r="O142" i="14"/>
  <c r="Q142" i="14"/>
  <c r="V142" i="14"/>
  <c r="G143" i="14"/>
  <c r="M143" i="14" s="1"/>
  <c r="I143" i="14"/>
  <c r="K143" i="14"/>
  <c r="O143" i="14"/>
  <c r="Q143" i="14"/>
  <c r="V143" i="14"/>
  <c r="G144" i="14"/>
  <c r="M144" i="14" s="1"/>
  <c r="I144" i="14"/>
  <c r="K144" i="14"/>
  <c r="O144" i="14"/>
  <c r="Q144" i="14"/>
  <c r="V144" i="14"/>
  <c r="G145" i="14"/>
  <c r="M145" i="14" s="1"/>
  <c r="I145" i="14"/>
  <c r="K145" i="14"/>
  <c r="O145" i="14"/>
  <c r="Q145" i="14"/>
  <c r="V145" i="14"/>
  <c r="G148" i="14"/>
  <c r="M148" i="14" s="1"/>
  <c r="I148" i="14"/>
  <c r="K148" i="14"/>
  <c r="O148" i="14"/>
  <c r="Q148" i="14"/>
  <c r="V148" i="14"/>
  <c r="G151" i="14"/>
  <c r="M151" i="14" s="1"/>
  <c r="I151" i="14"/>
  <c r="K151" i="14"/>
  <c r="O151" i="14"/>
  <c r="Q151" i="14"/>
  <c r="V151" i="14"/>
  <c r="G152" i="14"/>
  <c r="I152" i="14"/>
  <c r="K152" i="14"/>
  <c r="M152" i="14"/>
  <c r="O152" i="14"/>
  <c r="Q152" i="14"/>
  <c r="V152" i="14"/>
  <c r="G153" i="14"/>
  <c r="M153" i="14" s="1"/>
  <c r="I153" i="14"/>
  <c r="K153" i="14"/>
  <c r="O153" i="14"/>
  <c r="Q153" i="14"/>
  <c r="V153" i="14"/>
  <c r="G154" i="14"/>
  <c r="M154" i="14" s="1"/>
  <c r="I154" i="14"/>
  <c r="K154" i="14"/>
  <c r="O154" i="14"/>
  <c r="Q154" i="14"/>
  <c r="V154" i="14"/>
  <c r="G155" i="14"/>
  <c r="M155" i="14" s="1"/>
  <c r="I155" i="14"/>
  <c r="K155" i="14"/>
  <c r="O155" i="14"/>
  <c r="Q155" i="14"/>
  <c r="V155" i="14"/>
  <c r="G156" i="14"/>
  <c r="M156" i="14" s="1"/>
  <c r="I156" i="14"/>
  <c r="K156" i="14"/>
  <c r="O156" i="14"/>
  <c r="Q156" i="14"/>
  <c r="V156" i="14"/>
  <c r="G157" i="14"/>
  <c r="M157" i="14" s="1"/>
  <c r="I157" i="14"/>
  <c r="K157" i="14"/>
  <c r="O157" i="14"/>
  <c r="Q157" i="14"/>
  <c r="V157" i="14"/>
  <c r="G158" i="14"/>
  <c r="M158" i="14" s="1"/>
  <c r="I158" i="14"/>
  <c r="K158" i="14"/>
  <c r="O158" i="14"/>
  <c r="Q158" i="14"/>
  <c r="V158" i="14"/>
  <c r="G159" i="14"/>
  <c r="M159" i="14" s="1"/>
  <c r="I159" i="14"/>
  <c r="K159" i="14"/>
  <c r="O159" i="14"/>
  <c r="Q159" i="14"/>
  <c r="V159" i="14"/>
  <c r="G162" i="14"/>
  <c r="M162" i="14" s="1"/>
  <c r="I162" i="14"/>
  <c r="K162" i="14"/>
  <c r="O162" i="14"/>
  <c r="Q162" i="14"/>
  <c r="V162" i="14"/>
  <c r="G163" i="14"/>
  <c r="M163" i="14" s="1"/>
  <c r="I163" i="14"/>
  <c r="K163" i="14"/>
  <c r="O163" i="14"/>
  <c r="Q163" i="14"/>
  <c r="V163" i="14"/>
  <c r="G164" i="14"/>
  <c r="M164" i="14" s="1"/>
  <c r="I164" i="14"/>
  <c r="K164" i="14"/>
  <c r="O164" i="14"/>
  <c r="Q164" i="14"/>
  <c r="V164" i="14"/>
  <c r="G165" i="14"/>
  <c r="M165" i="14" s="1"/>
  <c r="I165" i="14"/>
  <c r="K165" i="14"/>
  <c r="O165" i="14"/>
  <c r="Q165" i="14"/>
  <c r="V165" i="14"/>
  <c r="G167" i="14"/>
  <c r="M167" i="14" s="1"/>
  <c r="I167" i="14"/>
  <c r="K167" i="14"/>
  <c r="O167" i="14"/>
  <c r="Q167" i="14"/>
  <c r="V167" i="14"/>
  <c r="G168" i="14"/>
  <c r="M168" i="14" s="1"/>
  <c r="I168" i="14"/>
  <c r="K168" i="14"/>
  <c r="O168" i="14"/>
  <c r="Q168" i="14"/>
  <c r="V168" i="14"/>
  <c r="G169" i="14"/>
  <c r="M169" i="14" s="1"/>
  <c r="I169" i="14"/>
  <c r="K169" i="14"/>
  <c r="O169" i="14"/>
  <c r="Q169" i="14"/>
  <c r="V169" i="14"/>
  <c r="G170" i="14"/>
  <c r="M170" i="14" s="1"/>
  <c r="I170" i="14"/>
  <c r="K170" i="14"/>
  <c r="O170" i="14"/>
  <c r="Q170" i="14"/>
  <c r="V170" i="14"/>
  <c r="G171" i="14"/>
  <c r="M171" i="14" s="1"/>
  <c r="I171" i="14"/>
  <c r="K171" i="14"/>
  <c r="O171" i="14"/>
  <c r="Q171" i="14"/>
  <c r="V171" i="14"/>
  <c r="G172" i="14"/>
  <c r="M172" i="14" s="1"/>
  <c r="I172" i="14"/>
  <c r="K172" i="14"/>
  <c r="O172" i="14"/>
  <c r="Q172" i="14"/>
  <c r="V172" i="14"/>
  <c r="G173" i="14"/>
  <c r="M173" i="14" s="1"/>
  <c r="I173" i="14"/>
  <c r="K173" i="14"/>
  <c r="O173" i="14"/>
  <c r="Q173" i="14"/>
  <c r="V173" i="14"/>
  <c r="G174" i="14"/>
  <c r="M174" i="14" s="1"/>
  <c r="I174" i="14"/>
  <c r="K174" i="14"/>
  <c r="O174" i="14"/>
  <c r="Q174" i="14"/>
  <c r="V174" i="14"/>
  <c r="G175" i="14"/>
  <c r="M175" i="14" s="1"/>
  <c r="I175" i="14"/>
  <c r="K175" i="14"/>
  <c r="O175" i="14"/>
  <c r="Q175" i="14"/>
  <c r="V175" i="14"/>
  <c r="G176" i="14"/>
  <c r="M176" i="14" s="1"/>
  <c r="I176" i="14"/>
  <c r="K176" i="14"/>
  <c r="O176" i="14"/>
  <c r="Q176" i="14"/>
  <c r="V176" i="14"/>
  <c r="G177" i="14"/>
  <c r="M177" i="14" s="1"/>
  <c r="I177" i="14"/>
  <c r="K177" i="14"/>
  <c r="O177" i="14"/>
  <c r="Q177" i="14"/>
  <c r="V177" i="14"/>
  <c r="G178" i="14"/>
  <c r="M178" i="14" s="1"/>
  <c r="I178" i="14"/>
  <c r="K178" i="14"/>
  <c r="O178" i="14"/>
  <c r="Q178" i="14"/>
  <c r="V178" i="14"/>
  <c r="G179" i="14"/>
  <c r="I179" i="14"/>
  <c r="K179" i="14"/>
  <c r="M179" i="14"/>
  <c r="O179" i="14"/>
  <c r="Q179" i="14"/>
  <c r="V179" i="14"/>
  <c r="G180" i="14"/>
  <c r="M180" i="14" s="1"/>
  <c r="I180" i="14"/>
  <c r="K180" i="14"/>
  <c r="O180" i="14"/>
  <c r="Q180" i="14"/>
  <c r="V180" i="14"/>
  <c r="G183" i="14"/>
  <c r="I183" i="14"/>
  <c r="K183" i="14"/>
  <c r="O183" i="14"/>
  <c r="Q183" i="14"/>
  <c r="V183" i="14"/>
  <c r="G184" i="14"/>
  <c r="M184" i="14" s="1"/>
  <c r="I184" i="14"/>
  <c r="K184" i="14"/>
  <c r="O184" i="14"/>
  <c r="Q184" i="14"/>
  <c r="V184" i="14"/>
  <c r="G186" i="14"/>
  <c r="M186" i="14" s="1"/>
  <c r="I186" i="14"/>
  <c r="K186" i="14"/>
  <c r="O186" i="14"/>
  <c r="Q186" i="14"/>
  <c r="V186" i="14"/>
  <c r="G187" i="14"/>
  <c r="M187" i="14" s="1"/>
  <c r="I187" i="14"/>
  <c r="K187" i="14"/>
  <c r="O187" i="14"/>
  <c r="Q187" i="14"/>
  <c r="V187" i="14"/>
  <c r="G188" i="14"/>
  <c r="M188" i="14" s="1"/>
  <c r="I188" i="14"/>
  <c r="K188" i="14"/>
  <c r="O188" i="14"/>
  <c r="Q188" i="14"/>
  <c r="V188" i="14"/>
  <c r="G189" i="14"/>
  <c r="M189" i="14" s="1"/>
  <c r="I189" i="14"/>
  <c r="K189" i="14"/>
  <c r="O189" i="14"/>
  <c r="Q189" i="14"/>
  <c r="V189" i="14"/>
  <c r="G190" i="14"/>
  <c r="M190" i="14" s="1"/>
  <c r="I190" i="14"/>
  <c r="K190" i="14"/>
  <c r="O190" i="14"/>
  <c r="Q190" i="14"/>
  <c r="V190" i="14"/>
  <c r="G191" i="14"/>
  <c r="M191" i="14" s="1"/>
  <c r="I191" i="14"/>
  <c r="K191" i="14"/>
  <c r="O191" i="14"/>
  <c r="Q191" i="14"/>
  <c r="V191" i="14"/>
  <c r="G192" i="14"/>
  <c r="M192" i="14" s="1"/>
  <c r="I192" i="14"/>
  <c r="K192" i="14"/>
  <c r="O192" i="14"/>
  <c r="Q192" i="14"/>
  <c r="V192" i="14"/>
  <c r="G193" i="14"/>
  <c r="M193" i="14" s="1"/>
  <c r="I193" i="14"/>
  <c r="K193" i="14"/>
  <c r="O193" i="14"/>
  <c r="Q193" i="14"/>
  <c r="V193" i="14"/>
  <c r="G194" i="14"/>
  <c r="M194" i="14" s="1"/>
  <c r="I194" i="14"/>
  <c r="K194" i="14"/>
  <c r="O194" i="14"/>
  <c r="Q194" i="14"/>
  <c r="V194" i="14"/>
  <c r="G195" i="14"/>
  <c r="M195" i="14" s="1"/>
  <c r="I195" i="14"/>
  <c r="K195" i="14"/>
  <c r="O195" i="14"/>
  <c r="Q195" i="14"/>
  <c r="V195" i="14"/>
  <c r="G196" i="14"/>
  <c r="M196" i="14" s="1"/>
  <c r="I196" i="14"/>
  <c r="K196" i="14"/>
  <c r="O196" i="14"/>
  <c r="Q196" i="14"/>
  <c r="V196" i="14"/>
  <c r="G197" i="14"/>
  <c r="M197" i="14" s="1"/>
  <c r="I197" i="14"/>
  <c r="K197" i="14"/>
  <c r="O197" i="14"/>
  <c r="Q197" i="14"/>
  <c r="V197" i="14"/>
  <c r="G198" i="14"/>
  <c r="M198" i="14" s="1"/>
  <c r="I198" i="14"/>
  <c r="K198" i="14"/>
  <c r="O198" i="14"/>
  <c r="Q198" i="14"/>
  <c r="V198" i="14"/>
  <c r="G199" i="14"/>
  <c r="M199" i="14" s="1"/>
  <c r="I199" i="14"/>
  <c r="K199" i="14"/>
  <c r="O199" i="14"/>
  <c r="Q199" i="14"/>
  <c r="V199" i="14"/>
  <c r="G202" i="14"/>
  <c r="M202" i="14" s="1"/>
  <c r="I202" i="14"/>
  <c r="K202" i="14"/>
  <c r="O202" i="14"/>
  <c r="Q202" i="14"/>
  <c r="V202" i="14"/>
  <c r="G203" i="14"/>
  <c r="M203" i="14" s="1"/>
  <c r="I203" i="14"/>
  <c r="K203" i="14"/>
  <c r="O203" i="14"/>
  <c r="O201" i="14" s="1"/>
  <c r="Q203" i="14"/>
  <c r="V203" i="14"/>
  <c r="V201" i="14" s="1"/>
  <c r="AE205" i="14"/>
  <c r="F44" i="1" s="1"/>
  <c r="H44" i="1" s="1"/>
  <c r="I44" i="1" s="1"/>
  <c r="AF205" i="14"/>
  <c r="G44" i="1" s="1"/>
  <c r="BA908" i="13"/>
  <c r="BA808" i="13"/>
  <c r="BA622" i="13"/>
  <c r="BA531" i="13"/>
  <c r="BA528" i="13"/>
  <c r="BA472" i="13"/>
  <c r="BA393" i="13"/>
  <c r="BA385" i="13"/>
  <c r="BA341" i="13"/>
  <c r="BA203" i="13"/>
  <c r="BA199" i="13"/>
  <c r="BA147" i="13"/>
  <c r="BA111" i="13"/>
  <c r="BA107" i="13"/>
  <c r="BA73" i="13"/>
  <c r="BA68" i="13"/>
  <c r="BA65" i="13"/>
  <c r="BA25" i="13"/>
  <c r="BA12" i="13"/>
  <c r="BA10" i="13"/>
  <c r="G9" i="13"/>
  <c r="M9" i="13" s="1"/>
  <c r="I9" i="13"/>
  <c r="K9" i="13"/>
  <c r="O9" i="13"/>
  <c r="Q9" i="13"/>
  <c r="V9" i="13"/>
  <c r="G11" i="13"/>
  <c r="M11" i="13" s="1"/>
  <c r="I11" i="13"/>
  <c r="K11" i="13"/>
  <c r="O11" i="13"/>
  <c r="Q11" i="13"/>
  <c r="V11" i="13"/>
  <c r="G13" i="13"/>
  <c r="M13" i="13" s="1"/>
  <c r="I13" i="13"/>
  <c r="K13" i="13"/>
  <c r="O13" i="13"/>
  <c r="Q13" i="13"/>
  <c r="V13" i="13"/>
  <c r="G18" i="13"/>
  <c r="M18" i="13" s="1"/>
  <c r="I18" i="13"/>
  <c r="K18" i="13"/>
  <c r="O18" i="13"/>
  <c r="Q18" i="13"/>
  <c r="V18" i="13"/>
  <c r="G21" i="13"/>
  <c r="M21" i="13" s="1"/>
  <c r="I21" i="13"/>
  <c r="K21" i="13"/>
  <c r="O21" i="13"/>
  <c r="Q21" i="13"/>
  <c r="V21" i="13"/>
  <c r="G24" i="13"/>
  <c r="M24" i="13" s="1"/>
  <c r="I24" i="13"/>
  <c r="K24" i="13"/>
  <c r="O24" i="13"/>
  <c r="Q24" i="13"/>
  <c r="V24" i="13"/>
  <c r="G32" i="13"/>
  <c r="M32" i="13" s="1"/>
  <c r="I32" i="13"/>
  <c r="K32" i="13"/>
  <c r="O32" i="13"/>
  <c r="Q32" i="13"/>
  <c r="V32" i="13"/>
  <c r="G41" i="13"/>
  <c r="M41" i="13" s="1"/>
  <c r="I41" i="13"/>
  <c r="K41" i="13"/>
  <c r="O41" i="13"/>
  <c r="Q41" i="13"/>
  <c r="V41" i="13"/>
  <c r="G49" i="13"/>
  <c r="M49" i="13" s="1"/>
  <c r="I49" i="13"/>
  <c r="K49" i="13"/>
  <c r="O49" i="13"/>
  <c r="Q49" i="13"/>
  <c r="V49" i="13"/>
  <c r="G51" i="13"/>
  <c r="M51" i="13" s="1"/>
  <c r="I51" i="13"/>
  <c r="K51" i="13"/>
  <c r="O51" i="13"/>
  <c r="Q51" i="13"/>
  <c r="V51" i="13"/>
  <c r="G53" i="13"/>
  <c r="M53" i="13" s="1"/>
  <c r="I53" i="13"/>
  <c r="K53" i="13"/>
  <c r="O53" i="13"/>
  <c r="Q53" i="13"/>
  <c r="V53" i="13"/>
  <c r="G56" i="13"/>
  <c r="M56" i="13" s="1"/>
  <c r="I56" i="13"/>
  <c r="K56" i="13"/>
  <c r="O56" i="13"/>
  <c r="Q56" i="13"/>
  <c r="V56" i="13"/>
  <c r="G57" i="13"/>
  <c r="M57" i="13" s="1"/>
  <c r="I57" i="13"/>
  <c r="K57" i="13"/>
  <c r="O57" i="13"/>
  <c r="Q57" i="13"/>
  <c r="V57" i="13"/>
  <c r="G64" i="13"/>
  <c r="M64" i="13" s="1"/>
  <c r="I64" i="13"/>
  <c r="K64" i="13"/>
  <c r="O64" i="13"/>
  <c r="Q64" i="13"/>
  <c r="V64" i="13"/>
  <c r="G67" i="13"/>
  <c r="M67" i="13" s="1"/>
  <c r="I67" i="13"/>
  <c r="K67" i="13"/>
  <c r="O67" i="13"/>
  <c r="Q67" i="13"/>
  <c r="V67" i="13"/>
  <c r="G70" i="13"/>
  <c r="M70" i="13" s="1"/>
  <c r="I70" i="13"/>
  <c r="K70" i="13"/>
  <c r="O70" i="13"/>
  <c r="O69" i="13" s="1"/>
  <c r="Q70" i="13"/>
  <c r="V70" i="13"/>
  <c r="G72" i="13"/>
  <c r="M72" i="13" s="1"/>
  <c r="I72" i="13"/>
  <c r="K72" i="13"/>
  <c r="O72" i="13"/>
  <c r="Q72" i="13"/>
  <c r="V72" i="13"/>
  <c r="G82" i="13"/>
  <c r="M82" i="13" s="1"/>
  <c r="I82" i="13"/>
  <c r="K82" i="13"/>
  <c r="O82" i="13"/>
  <c r="Q82" i="13"/>
  <c r="V82" i="13"/>
  <c r="G86" i="13"/>
  <c r="M86" i="13" s="1"/>
  <c r="I86" i="13"/>
  <c r="K86" i="13"/>
  <c r="O86" i="13"/>
  <c r="Q86" i="13"/>
  <c r="V86" i="13"/>
  <c r="G87" i="13"/>
  <c r="M87" i="13" s="1"/>
  <c r="I87" i="13"/>
  <c r="K87" i="13"/>
  <c r="O87" i="13"/>
  <c r="Q87" i="13"/>
  <c r="V87" i="13"/>
  <c r="G89" i="13"/>
  <c r="M89" i="13" s="1"/>
  <c r="I89" i="13"/>
  <c r="K89" i="13"/>
  <c r="O89" i="13"/>
  <c r="Q89" i="13"/>
  <c r="V89" i="13"/>
  <c r="G91" i="13"/>
  <c r="M91" i="13" s="1"/>
  <c r="I91" i="13"/>
  <c r="K91" i="13"/>
  <c r="O91" i="13"/>
  <c r="Q91" i="13"/>
  <c r="V91" i="13"/>
  <c r="G93" i="13"/>
  <c r="M93" i="13" s="1"/>
  <c r="I93" i="13"/>
  <c r="K93" i="13"/>
  <c r="O93" i="13"/>
  <c r="Q93" i="13"/>
  <c r="V93" i="13"/>
  <c r="G94" i="13"/>
  <c r="M94" i="13" s="1"/>
  <c r="I94" i="13"/>
  <c r="K94" i="13"/>
  <c r="O94" i="13"/>
  <c r="Q94" i="13"/>
  <c r="V94" i="13"/>
  <c r="G95" i="13"/>
  <c r="M95" i="13" s="1"/>
  <c r="I95" i="13"/>
  <c r="K95" i="13"/>
  <c r="O95" i="13"/>
  <c r="Q95" i="13"/>
  <c r="V95" i="13"/>
  <c r="G96" i="13"/>
  <c r="M96" i="13" s="1"/>
  <c r="I96" i="13"/>
  <c r="K96" i="13"/>
  <c r="O96" i="13"/>
  <c r="Q96" i="13"/>
  <c r="V96" i="13"/>
  <c r="G98" i="13"/>
  <c r="M98" i="13" s="1"/>
  <c r="I98" i="13"/>
  <c r="K98" i="13"/>
  <c r="O98" i="13"/>
  <c r="Q98" i="13"/>
  <c r="V98" i="13"/>
  <c r="G103" i="13"/>
  <c r="M103" i="13" s="1"/>
  <c r="I103" i="13"/>
  <c r="K103" i="13"/>
  <c r="O103" i="13"/>
  <c r="Q103" i="13"/>
  <c r="V103" i="13"/>
  <c r="G106" i="13"/>
  <c r="M106" i="13" s="1"/>
  <c r="I106" i="13"/>
  <c r="K106" i="13"/>
  <c r="O106" i="13"/>
  <c r="Q106" i="13"/>
  <c r="V106" i="13"/>
  <c r="G110" i="13"/>
  <c r="M110" i="13" s="1"/>
  <c r="I110" i="13"/>
  <c r="K110" i="13"/>
  <c r="O110" i="13"/>
  <c r="Q110" i="13"/>
  <c r="V110" i="13"/>
  <c r="G113" i="13"/>
  <c r="M113" i="13" s="1"/>
  <c r="I113" i="13"/>
  <c r="K113" i="13"/>
  <c r="O113" i="13"/>
  <c r="Q113" i="13"/>
  <c r="V113" i="13"/>
  <c r="G116" i="13"/>
  <c r="M116" i="13" s="1"/>
  <c r="I116" i="13"/>
  <c r="K116" i="13"/>
  <c r="O116" i="13"/>
  <c r="Q116" i="13"/>
  <c r="V116" i="13"/>
  <c r="G119" i="13"/>
  <c r="M119" i="13" s="1"/>
  <c r="I119" i="13"/>
  <c r="K119" i="13"/>
  <c r="O119" i="13"/>
  <c r="Q119" i="13"/>
  <c r="V119" i="13"/>
  <c r="G126" i="13"/>
  <c r="M126" i="13" s="1"/>
  <c r="I126" i="13"/>
  <c r="K126" i="13"/>
  <c r="O126" i="13"/>
  <c r="Q126" i="13"/>
  <c r="V126" i="13"/>
  <c r="G129" i="13"/>
  <c r="M129" i="13" s="1"/>
  <c r="I129" i="13"/>
  <c r="K129" i="13"/>
  <c r="O129" i="13"/>
  <c r="Q129" i="13"/>
  <c r="V129" i="13"/>
  <c r="G132" i="13"/>
  <c r="M132" i="13" s="1"/>
  <c r="I132" i="13"/>
  <c r="K132" i="13"/>
  <c r="O132" i="13"/>
  <c r="Q132" i="13"/>
  <c r="V132" i="13"/>
  <c r="G135" i="13"/>
  <c r="M135" i="13" s="1"/>
  <c r="I135" i="13"/>
  <c r="K135" i="13"/>
  <c r="O135" i="13"/>
  <c r="Q135" i="13"/>
  <c r="V135" i="13"/>
  <c r="G137" i="13"/>
  <c r="M137" i="13" s="1"/>
  <c r="I137" i="13"/>
  <c r="K137" i="13"/>
  <c r="O137" i="13"/>
  <c r="Q137" i="13"/>
  <c r="V137" i="13"/>
  <c r="G139" i="13"/>
  <c r="M139" i="13" s="1"/>
  <c r="I139" i="13"/>
  <c r="K139" i="13"/>
  <c r="O139" i="13"/>
  <c r="Q139" i="13"/>
  <c r="V139" i="13"/>
  <c r="G142" i="13"/>
  <c r="M142" i="13" s="1"/>
  <c r="I142" i="13"/>
  <c r="K142" i="13"/>
  <c r="O142" i="13"/>
  <c r="Q142" i="13"/>
  <c r="V142" i="13"/>
  <c r="G144" i="13"/>
  <c r="M144" i="13" s="1"/>
  <c r="I144" i="13"/>
  <c r="K144" i="13"/>
  <c r="O144" i="13"/>
  <c r="Q144" i="13"/>
  <c r="V144" i="13"/>
  <c r="G146" i="13"/>
  <c r="M146" i="13" s="1"/>
  <c r="I146" i="13"/>
  <c r="K146" i="13"/>
  <c r="O146" i="13"/>
  <c r="Q146" i="13"/>
  <c r="V146" i="13"/>
  <c r="G152" i="13"/>
  <c r="M152" i="13" s="1"/>
  <c r="I152" i="13"/>
  <c r="K152" i="13"/>
  <c r="O152" i="13"/>
  <c r="Q152" i="13"/>
  <c r="V152" i="13"/>
  <c r="G156" i="13"/>
  <c r="M156" i="13" s="1"/>
  <c r="I156" i="13"/>
  <c r="K156" i="13"/>
  <c r="O156" i="13"/>
  <c r="Q156" i="13"/>
  <c r="V156" i="13"/>
  <c r="G159" i="13"/>
  <c r="M159" i="13" s="1"/>
  <c r="I159" i="13"/>
  <c r="K159" i="13"/>
  <c r="O159" i="13"/>
  <c r="Q159" i="13"/>
  <c r="V159" i="13"/>
  <c r="G163" i="13"/>
  <c r="M163" i="13" s="1"/>
  <c r="I163" i="13"/>
  <c r="K163" i="13"/>
  <c r="O163" i="13"/>
  <c r="Q163" i="13"/>
  <c r="V163" i="13"/>
  <c r="G166" i="13"/>
  <c r="M166" i="13" s="1"/>
  <c r="I166" i="13"/>
  <c r="K166" i="13"/>
  <c r="O166" i="13"/>
  <c r="Q166" i="13"/>
  <c r="V166" i="13"/>
  <c r="G170" i="13"/>
  <c r="M170" i="13" s="1"/>
  <c r="I170" i="13"/>
  <c r="K170" i="13"/>
  <c r="O170" i="13"/>
  <c r="Q170" i="13"/>
  <c r="V170" i="13"/>
  <c r="G173" i="13"/>
  <c r="M173" i="13" s="1"/>
  <c r="I173" i="13"/>
  <c r="K173" i="13"/>
  <c r="O173" i="13"/>
  <c r="Q173" i="13"/>
  <c r="V173" i="13"/>
  <c r="G174" i="13"/>
  <c r="M174" i="13" s="1"/>
  <c r="I174" i="13"/>
  <c r="K174" i="13"/>
  <c r="O174" i="13"/>
  <c r="Q174" i="13"/>
  <c r="V174" i="13"/>
  <c r="G176" i="13"/>
  <c r="M176" i="13" s="1"/>
  <c r="I176" i="13"/>
  <c r="K176" i="13"/>
  <c r="O176" i="13"/>
  <c r="Q176" i="13"/>
  <c r="V176" i="13"/>
  <c r="G178" i="13"/>
  <c r="M178" i="13" s="1"/>
  <c r="I178" i="13"/>
  <c r="K178" i="13"/>
  <c r="O178" i="13"/>
  <c r="Q178" i="13"/>
  <c r="V178" i="13"/>
  <c r="G181" i="13"/>
  <c r="M181" i="13" s="1"/>
  <c r="I181" i="13"/>
  <c r="K181" i="13"/>
  <c r="O181" i="13"/>
  <c r="Q181" i="13"/>
  <c r="V181" i="13"/>
  <c r="G183" i="13"/>
  <c r="M183" i="13" s="1"/>
  <c r="I183" i="13"/>
  <c r="K183" i="13"/>
  <c r="O183" i="13"/>
  <c r="Q183" i="13"/>
  <c r="V183" i="13"/>
  <c r="G185" i="13"/>
  <c r="M185" i="13" s="1"/>
  <c r="I185" i="13"/>
  <c r="K185" i="13"/>
  <c r="O185" i="13"/>
  <c r="Q185" i="13"/>
  <c r="V185" i="13"/>
  <c r="G187" i="13"/>
  <c r="M187" i="13" s="1"/>
  <c r="I187" i="13"/>
  <c r="K187" i="13"/>
  <c r="O187" i="13"/>
  <c r="Q187" i="13"/>
  <c r="V187" i="13"/>
  <c r="G190" i="13"/>
  <c r="M190" i="13" s="1"/>
  <c r="I190" i="13"/>
  <c r="K190" i="13"/>
  <c r="O190" i="13"/>
  <c r="Q190" i="13"/>
  <c r="V190" i="13"/>
  <c r="G193" i="13"/>
  <c r="M193" i="13" s="1"/>
  <c r="I193" i="13"/>
  <c r="K193" i="13"/>
  <c r="O193" i="13"/>
  <c r="Q193" i="13"/>
  <c r="V193" i="13"/>
  <c r="G195" i="13"/>
  <c r="M195" i="13" s="1"/>
  <c r="I195" i="13"/>
  <c r="K195" i="13"/>
  <c r="O195" i="13"/>
  <c r="Q195" i="13"/>
  <c r="V195" i="13"/>
  <c r="G198" i="13"/>
  <c r="M198" i="13" s="1"/>
  <c r="I198" i="13"/>
  <c r="K198" i="13"/>
  <c r="O198" i="13"/>
  <c r="Q198" i="13"/>
  <c r="V198" i="13"/>
  <c r="G202" i="13"/>
  <c r="M202" i="13" s="1"/>
  <c r="I202" i="13"/>
  <c r="K202" i="13"/>
  <c r="O202" i="13"/>
  <c r="Q202" i="13"/>
  <c r="V202" i="13"/>
  <c r="G205" i="13"/>
  <c r="M205" i="13" s="1"/>
  <c r="I205" i="13"/>
  <c r="K205" i="13"/>
  <c r="O205" i="13"/>
  <c r="Q205" i="13"/>
  <c r="V205" i="13"/>
  <c r="G208" i="13"/>
  <c r="M208" i="13" s="1"/>
  <c r="I208" i="13"/>
  <c r="K208" i="13"/>
  <c r="O208" i="13"/>
  <c r="Q208" i="13"/>
  <c r="V208" i="13"/>
  <c r="G212" i="13"/>
  <c r="M212" i="13" s="1"/>
  <c r="I212" i="13"/>
  <c r="K212" i="13"/>
  <c r="O212" i="13"/>
  <c r="Q212" i="13"/>
  <c r="V212" i="13"/>
  <c r="G215" i="13"/>
  <c r="M215" i="13" s="1"/>
  <c r="I215" i="13"/>
  <c r="K215" i="13"/>
  <c r="O215" i="13"/>
  <c r="Q215" i="13"/>
  <c r="V215" i="13"/>
  <c r="G216" i="13"/>
  <c r="M216" i="13" s="1"/>
  <c r="I216" i="13"/>
  <c r="K216" i="13"/>
  <c r="O216" i="13"/>
  <c r="Q216" i="13"/>
  <c r="V216" i="13"/>
  <c r="G218" i="13"/>
  <c r="M218" i="13" s="1"/>
  <c r="I218" i="13"/>
  <c r="K218" i="13"/>
  <c r="O218" i="13"/>
  <c r="Q218" i="13"/>
  <c r="V218" i="13"/>
  <c r="G220" i="13"/>
  <c r="M220" i="13" s="1"/>
  <c r="I220" i="13"/>
  <c r="K220" i="13"/>
  <c r="O220" i="13"/>
  <c r="Q220" i="13"/>
  <c r="V220" i="13"/>
  <c r="G222" i="13"/>
  <c r="M222" i="13" s="1"/>
  <c r="I222" i="13"/>
  <c r="K222" i="13"/>
  <c r="O222" i="13"/>
  <c r="Q222" i="13"/>
  <c r="V222" i="13"/>
  <c r="G224" i="13"/>
  <c r="M224" i="13" s="1"/>
  <c r="I224" i="13"/>
  <c r="K224" i="13"/>
  <c r="O224" i="13"/>
  <c r="Q224" i="13"/>
  <c r="V224" i="13"/>
  <c r="G226" i="13"/>
  <c r="M226" i="13" s="1"/>
  <c r="I226" i="13"/>
  <c r="K226" i="13"/>
  <c r="O226" i="13"/>
  <c r="Q226" i="13"/>
  <c r="V226" i="13"/>
  <c r="G229" i="13"/>
  <c r="M229" i="13" s="1"/>
  <c r="I229" i="13"/>
  <c r="K229" i="13"/>
  <c r="O229" i="13"/>
  <c r="Q229" i="13"/>
  <c r="V229" i="13"/>
  <c r="G232" i="13"/>
  <c r="M232" i="13" s="1"/>
  <c r="I232" i="13"/>
  <c r="K232" i="13"/>
  <c r="O232" i="13"/>
  <c r="Q232" i="13"/>
  <c r="V232" i="13"/>
  <c r="G235" i="13"/>
  <c r="M235" i="13" s="1"/>
  <c r="I235" i="13"/>
  <c r="K235" i="13"/>
  <c r="O235" i="13"/>
  <c r="Q235" i="13"/>
  <c r="V235" i="13"/>
  <c r="G238" i="13"/>
  <c r="M238" i="13" s="1"/>
  <c r="I238" i="13"/>
  <c r="K238" i="13"/>
  <c r="O238" i="13"/>
  <c r="Q238" i="13"/>
  <c r="V238" i="13"/>
  <c r="G241" i="13"/>
  <c r="M241" i="13" s="1"/>
  <c r="I241" i="13"/>
  <c r="K241" i="13"/>
  <c r="O241" i="13"/>
  <c r="Q241" i="13"/>
  <c r="V241" i="13"/>
  <c r="G244" i="13"/>
  <c r="M244" i="13" s="1"/>
  <c r="I244" i="13"/>
  <c r="K244" i="13"/>
  <c r="O244" i="13"/>
  <c r="Q244" i="13"/>
  <c r="V244" i="13"/>
  <c r="G247" i="13"/>
  <c r="M247" i="13" s="1"/>
  <c r="I247" i="13"/>
  <c r="K247" i="13"/>
  <c r="O247" i="13"/>
  <c r="Q247" i="13"/>
  <c r="V247" i="13"/>
  <c r="G250" i="13"/>
  <c r="M250" i="13" s="1"/>
  <c r="I250" i="13"/>
  <c r="K250" i="13"/>
  <c r="O250" i="13"/>
  <c r="Q250" i="13"/>
  <c r="V250" i="13"/>
  <c r="G252" i="13"/>
  <c r="M252" i="13" s="1"/>
  <c r="I252" i="13"/>
  <c r="K252" i="13"/>
  <c r="O252" i="13"/>
  <c r="Q252" i="13"/>
  <c r="V252" i="13"/>
  <c r="G254" i="13"/>
  <c r="M254" i="13" s="1"/>
  <c r="I254" i="13"/>
  <c r="K254" i="13"/>
  <c r="O254" i="13"/>
  <c r="Q254" i="13"/>
  <c r="V254" i="13"/>
  <c r="G257" i="13"/>
  <c r="M257" i="13" s="1"/>
  <c r="I257" i="13"/>
  <c r="K257" i="13"/>
  <c r="O257" i="13"/>
  <c r="Q257" i="13"/>
  <c r="V257" i="13"/>
  <c r="G258" i="13"/>
  <c r="M258" i="13" s="1"/>
  <c r="I258" i="13"/>
  <c r="K258" i="13"/>
  <c r="O258" i="13"/>
  <c r="Q258" i="13"/>
  <c r="V258" i="13"/>
  <c r="G260" i="13"/>
  <c r="M260" i="13" s="1"/>
  <c r="I260" i="13"/>
  <c r="K260" i="13"/>
  <c r="O260" i="13"/>
  <c r="Q260" i="13"/>
  <c r="V260" i="13"/>
  <c r="G263" i="13"/>
  <c r="M263" i="13" s="1"/>
  <c r="I263" i="13"/>
  <c r="K263" i="13"/>
  <c r="O263" i="13"/>
  <c r="Q263" i="13"/>
  <c r="V263" i="13"/>
  <c r="G269" i="13"/>
  <c r="M269" i="13" s="1"/>
  <c r="I269" i="13"/>
  <c r="K269" i="13"/>
  <c r="O269" i="13"/>
  <c r="Q269" i="13"/>
  <c r="V269" i="13"/>
  <c r="G271" i="13"/>
  <c r="M271" i="13" s="1"/>
  <c r="I271" i="13"/>
  <c r="K271" i="13"/>
  <c r="O271" i="13"/>
  <c r="Q271" i="13"/>
  <c r="V271" i="13"/>
  <c r="G273" i="13"/>
  <c r="M273" i="13" s="1"/>
  <c r="I273" i="13"/>
  <c r="K273" i="13"/>
  <c r="O273" i="13"/>
  <c r="Q273" i="13"/>
  <c r="V273" i="13"/>
  <c r="G278" i="13"/>
  <c r="M278" i="13" s="1"/>
  <c r="I278" i="13"/>
  <c r="K278" i="13"/>
  <c r="O278" i="13"/>
  <c r="Q278" i="13"/>
  <c r="V278" i="13"/>
  <c r="G283" i="13"/>
  <c r="M283" i="13" s="1"/>
  <c r="I283" i="13"/>
  <c r="K283" i="13"/>
  <c r="O283" i="13"/>
  <c r="Q283" i="13"/>
  <c r="V283" i="13"/>
  <c r="G286" i="13"/>
  <c r="M286" i="13" s="1"/>
  <c r="I286" i="13"/>
  <c r="K286" i="13"/>
  <c r="O286" i="13"/>
  <c r="Q286" i="13"/>
  <c r="V286" i="13"/>
  <c r="G290" i="13"/>
  <c r="M290" i="13" s="1"/>
  <c r="I290" i="13"/>
  <c r="K290" i="13"/>
  <c r="O290" i="13"/>
  <c r="Q290" i="13"/>
  <c r="V290" i="13"/>
  <c r="G294" i="13"/>
  <c r="M294" i="13" s="1"/>
  <c r="I294" i="13"/>
  <c r="K294" i="13"/>
  <c r="O294" i="13"/>
  <c r="Q294" i="13"/>
  <c r="V294" i="13"/>
  <c r="G295" i="13"/>
  <c r="M295" i="13" s="1"/>
  <c r="I295" i="13"/>
  <c r="K295" i="13"/>
  <c r="O295" i="13"/>
  <c r="Q295" i="13"/>
  <c r="V295" i="13"/>
  <c r="G298" i="13"/>
  <c r="M298" i="13" s="1"/>
  <c r="I298" i="13"/>
  <c r="K298" i="13"/>
  <c r="O298" i="13"/>
  <c r="Q298" i="13"/>
  <c r="V298" i="13"/>
  <c r="G299" i="13"/>
  <c r="M299" i="13" s="1"/>
  <c r="I299" i="13"/>
  <c r="K299" i="13"/>
  <c r="O299" i="13"/>
  <c r="Q299" i="13"/>
  <c r="V299" i="13"/>
  <c r="G300" i="13"/>
  <c r="M300" i="13" s="1"/>
  <c r="I300" i="13"/>
  <c r="K300" i="13"/>
  <c r="O300" i="13"/>
  <c r="Q300" i="13"/>
  <c r="V300" i="13"/>
  <c r="G301" i="13"/>
  <c r="M301" i="13" s="1"/>
  <c r="I301" i="13"/>
  <c r="K301" i="13"/>
  <c r="O301" i="13"/>
  <c r="Q301" i="13"/>
  <c r="V301" i="13"/>
  <c r="G303" i="13"/>
  <c r="M303" i="13" s="1"/>
  <c r="I303" i="13"/>
  <c r="K303" i="13"/>
  <c r="O303" i="13"/>
  <c r="Q303" i="13"/>
  <c r="V303" i="13"/>
  <c r="G305" i="13"/>
  <c r="M305" i="13" s="1"/>
  <c r="I305" i="13"/>
  <c r="K305" i="13"/>
  <c r="O305" i="13"/>
  <c r="Q305" i="13"/>
  <c r="V305" i="13"/>
  <c r="G307" i="13"/>
  <c r="M307" i="13" s="1"/>
  <c r="I307" i="13"/>
  <c r="K307" i="13"/>
  <c r="O307" i="13"/>
  <c r="Q307" i="13"/>
  <c r="V307" i="13"/>
  <c r="G309" i="13"/>
  <c r="M309" i="13" s="1"/>
  <c r="I309" i="13"/>
  <c r="K309" i="13"/>
  <c r="O309" i="13"/>
  <c r="Q309" i="13"/>
  <c r="V309" i="13"/>
  <c r="G311" i="13"/>
  <c r="I311" i="13"/>
  <c r="K311" i="13"/>
  <c r="M311" i="13"/>
  <c r="O311" i="13"/>
  <c r="Q311" i="13"/>
  <c r="V311" i="13"/>
  <c r="G313" i="13"/>
  <c r="M313" i="13" s="1"/>
  <c r="I313" i="13"/>
  <c r="K313" i="13"/>
  <c r="O313" i="13"/>
  <c r="Q313" i="13"/>
  <c r="V313" i="13"/>
  <c r="G315" i="13"/>
  <c r="M315" i="13" s="1"/>
  <c r="I315" i="13"/>
  <c r="K315" i="13"/>
  <c r="O315" i="13"/>
  <c r="Q315" i="13"/>
  <c r="V315" i="13"/>
  <c r="G317" i="13"/>
  <c r="M317" i="13" s="1"/>
  <c r="I317" i="13"/>
  <c r="K317" i="13"/>
  <c r="O317" i="13"/>
  <c r="Q317" i="13"/>
  <c r="V317" i="13"/>
  <c r="G318" i="13"/>
  <c r="M318" i="13" s="1"/>
  <c r="I318" i="13"/>
  <c r="K318" i="13"/>
  <c r="O318" i="13"/>
  <c r="Q318" i="13"/>
  <c r="V318" i="13"/>
  <c r="G319" i="13"/>
  <c r="M319" i="13" s="1"/>
  <c r="I319" i="13"/>
  <c r="K319" i="13"/>
  <c r="O319" i="13"/>
  <c r="Q319" i="13"/>
  <c r="V319" i="13"/>
  <c r="G320" i="13"/>
  <c r="M320" i="13" s="1"/>
  <c r="I320" i="13"/>
  <c r="K320" i="13"/>
  <c r="O320" i="13"/>
  <c r="Q320" i="13"/>
  <c r="V320" i="13"/>
  <c r="G322" i="13"/>
  <c r="M322" i="13" s="1"/>
  <c r="I322" i="13"/>
  <c r="K322" i="13"/>
  <c r="O322" i="13"/>
  <c r="Q322" i="13"/>
  <c r="V322" i="13"/>
  <c r="G324" i="13"/>
  <c r="M324" i="13" s="1"/>
  <c r="I324" i="13"/>
  <c r="K324" i="13"/>
  <c r="O324" i="13"/>
  <c r="Q324" i="13"/>
  <c r="V324" i="13"/>
  <c r="G327" i="13"/>
  <c r="M327" i="13" s="1"/>
  <c r="I327" i="13"/>
  <c r="K327" i="13"/>
  <c r="O327" i="13"/>
  <c r="Q327" i="13"/>
  <c r="V327" i="13"/>
  <c r="G329" i="13"/>
  <c r="M329" i="13" s="1"/>
  <c r="I329" i="13"/>
  <c r="K329" i="13"/>
  <c r="O329" i="13"/>
  <c r="Q329" i="13"/>
  <c r="V329" i="13"/>
  <c r="G333" i="13"/>
  <c r="M333" i="13" s="1"/>
  <c r="I333" i="13"/>
  <c r="K333" i="13"/>
  <c r="O333" i="13"/>
  <c r="Q333" i="13"/>
  <c r="V333" i="13"/>
  <c r="G336" i="13"/>
  <c r="M336" i="13" s="1"/>
  <c r="I336" i="13"/>
  <c r="K336" i="13"/>
  <c r="O336" i="13"/>
  <c r="Q336" i="13"/>
  <c r="V336" i="13"/>
  <c r="G338" i="13"/>
  <c r="M338" i="13" s="1"/>
  <c r="I338" i="13"/>
  <c r="K338" i="13"/>
  <c r="O338" i="13"/>
  <c r="Q338" i="13"/>
  <c r="V338" i="13"/>
  <c r="G340" i="13"/>
  <c r="M340" i="13" s="1"/>
  <c r="I340" i="13"/>
  <c r="K340" i="13"/>
  <c r="O340" i="13"/>
  <c r="Q340" i="13"/>
  <c r="V340" i="13"/>
  <c r="G342" i="13"/>
  <c r="M342" i="13" s="1"/>
  <c r="I342" i="13"/>
  <c r="K342" i="13"/>
  <c r="O342" i="13"/>
  <c r="Q342" i="13"/>
  <c r="V342" i="13"/>
  <c r="G345" i="13"/>
  <c r="M345" i="13" s="1"/>
  <c r="I345" i="13"/>
  <c r="K345" i="13"/>
  <c r="O345" i="13"/>
  <c r="Q345" i="13"/>
  <c r="V345" i="13"/>
  <c r="G350" i="13"/>
  <c r="M350" i="13" s="1"/>
  <c r="I350" i="13"/>
  <c r="K350" i="13"/>
  <c r="O350" i="13"/>
  <c r="Q350" i="13"/>
  <c r="V350" i="13"/>
  <c r="G356" i="13"/>
  <c r="M356" i="13" s="1"/>
  <c r="I356" i="13"/>
  <c r="K356" i="13"/>
  <c r="O356" i="13"/>
  <c r="Q356" i="13"/>
  <c r="V356" i="13"/>
  <c r="G358" i="13"/>
  <c r="M358" i="13" s="1"/>
  <c r="I358" i="13"/>
  <c r="K358" i="13"/>
  <c r="O358" i="13"/>
  <c r="Q358" i="13"/>
  <c r="V358" i="13"/>
  <c r="G362" i="13"/>
  <c r="M362" i="13" s="1"/>
  <c r="I362" i="13"/>
  <c r="K362" i="13"/>
  <c r="O362" i="13"/>
  <c r="Q362" i="13"/>
  <c r="V362" i="13"/>
  <c r="G366" i="13"/>
  <c r="M366" i="13" s="1"/>
  <c r="I366" i="13"/>
  <c r="K366" i="13"/>
  <c r="O366" i="13"/>
  <c r="Q366" i="13"/>
  <c r="V366" i="13"/>
  <c r="G371" i="13"/>
  <c r="M371" i="13" s="1"/>
  <c r="I371" i="13"/>
  <c r="K371" i="13"/>
  <c r="O371" i="13"/>
  <c r="Q371" i="13"/>
  <c r="V371" i="13"/>
  <c r="G374" i="13"/>
  <c r="M374" i="13" s="1"/>
  <c r="I374" i="13"/>
  <c r="K374" i="13"/>
  <c r="O374" i="13"/>
  <c r="Q374" i="13"/>
  <c r="V374" i="13"/>
  <c r="G378" i="13"/>
  <c r="M378" i="13" s="1"/>
  <c r="I378" i="13"/>
  <c r="K378" i="13"/>
  <c r="O378" i="13"/>
  <c r="Q378" i="13"/>
  <c r="V378" i="13"/>
  <c r="G381" i="13"/>
  <c r="M381" i="13" s="1"/>
  <c r="I381" i="13"/>
  <c r="K381" i="13"/>
  <c r="O381" i="13"/>
  <c r="Q381" i="13"/>
  <c r="V381" i="13"/>
  <c r="G384" i="13"/>
  <c r="M384" i="13" s="1"/>
  <c r="I384" i="13"/>
  <c r="K384" i="13"/>
  <c r="O384" i="13"/>
  <c r="Q384" i="13"/>
  <c r="V384" i="13"/>
  <c r="G386" i="13"/>
  <c r="M386" i="13" s="1"/>
  <c r="I386" i="13"/>
  <c r="K386" i="13"/>
  <c r="O386" i="13"/>
  <c r="Q386" i="13"/>
  <c r="V386" i="13"/>
  <c r="G387" i="13"/>
  <c r="M387" i="13" s="1"/>
  <c r="I387" i="13"/>
  <c r="K387" i="13"/>
  <c r="O387" i="13"/>
  <c r="Q387" i="13"/>
  <c r="V387" i="13"/>
  <c r="G389" i="13"/>
  <c r="M389" i="13" s="1"/>
  <c r="I389" i="13"/>
  <c r="K389" i="13"/>
  <c r="O389" i="13"/>
  <c r="Q389" i="13"/>
  <c r="V389" i="13"/>
  <c r="G392" i="13"/>
  <c r="M392" i="13" s="1"/>
  <c r="I392" i="13"/>
  <c r="K392" i="13"/>
  <c r="O392" i="13"/>
  <c r="Q392" i="13"/>
  <c r="V392" i="13"/>
  <c r="G398" i="13"/>
  <c r="M398" i="13" s="1"/>
  <c r="I398" i="13"/>
  <c r="K398" i="13"/>
  <c r="O398" i="13"/>
  <c r="Q398" i="13"/>
  <c r="V398" i="13"/>
  <c r="G401" i="13"/>
  <c r="M401" i="13" s="1"/>
  <c r="I401" i="13"/>
  <c r="K401" i="13"/>
  <c r="O401" i="13"/>
  <c r="Q401" i="13"/>
  <c r="V401" i="13"/>
  <c r="G424" i="13"/>
  <c r="M424" i="13" s="1"/>
  <c r="I424" i="13"/>
  <c r="K424" i="13"/>
  <c r="O424" i="13"/>
  <c r="Q424" i="13"/>
  <c r="V424" i="13"/>
  <c r="V391" i="13" s="1"/>
  <c r="G431" i="13"/>
  <c r="M431" i="13" s="1"/>
  <c r="I431" i="13"/>
  <c r="K431" i="13"/>
  <c r="O431" i="13"/>
  <c r="Q431" i="13"/>
  <c r="V431" i="13"/>
  <c r="G460" i="13"/>
  <c r="M460" i="13" s="1"/>
  <c r="I460" i="13"/>
  <c r="K460" i="13"/>
  <c r="O460" i="13"/>
  <c r="Q460" i="13"/>
  <c r="V460" i="13"/>
  <c r="G471" i="13"/>
  <c r="M471" i="13" s="1"/>
  <c r="I471" i="13"/>
  <c r="K471" i="13"/>
  <c r="O471" i="13"/>
  <c r="O470" i="13" s="1"/>
  <c r="Q471" i="13"/>
  <c r="V471" i="13"/>
  <c r="V470" i="13" s="1"/>
  <c r="G473" i="13"/>
  <c r="M473" i="13" s="1"/>
  <c r="I473" i="13"/>
  <c r="K473" i="13"/>
  <c r="O473" i="13"/>
  <c r="Q473" i="13"/>
  <c r="V473" i="13"/>
  <c r="G475" i="13"/>
  <c r="M475" i="13" s="1"/>
  <c r="I475" i="13"/>
  <c r="K475" i="13"/>
  <c r="O475" i="13"/>
  <c r="Q475" i="13"/>
  <c r="V475" i="13"/>
  <c r="G479" i="13"/>
  <c r="M479" i="13" s="1"/>
  <c r="I479" i="13"/>
  <c r="K479" i="13"/>
  <c r="O479" i="13"/>
  <c r="Q479" i="13"/>
  <c r="Q470" i="13" s="1"/>
  <c r="V479" i="13"/>
  <c r="G484" i="13"/>
  <c r="M484" i="13" s="1"/>
  <c r="I484" i="13"/>
  <c r="K484" i="13"/>
  <c r="O484" i="13"/>
  <c r="Q484" i="13"/>
  <c r="V484" i="13"/>
  <c r="G491" i="13"/>
  <c r="M491" i="13" s="1"/>
  <c r="I491" i="13"/>
  <c r="K491" i="13"/>
  <c r="O491" i="13"/>
  <c r="Q491" i="13"/>
  <c r="V491" i="13"/>
  <c r="G496" i="13"/>
  <c r="M496" i="13" s="1"/>
  <c r="I496" i="13"/>
  <c r="K496" i="13"/>
  <c r="O496" i="13"/>
  <c r="Q496" i="13"/>
  <c r="V496" i="13"/>
  <c r="G501" i="13"/>
  <c r="M501" i="13" s="1"/>
  <c r="I501" i="13"/>
  <c r="K501" i="13"/>
  <c r="O501" i="13"/>
  <c r="Q501" i="13"/>
  <c r="V501" i="13"/>
  <c r="V483" i="13" s="1"/>
  <c r="G504" i="13"/>
  <c r="M504" i="13" s="1"/>
  <c r="I504" i="13"/>
  <c r="K504" i="13"/>
  <c r="O504" i="13"/>
  <c r="Q504" i="13"/>
  <c r="V504" i="13"/>
  <c r="G506" i="13"/>
  <c r="M506" i="13" s="1"/>
  <c r="I506" i="13"/>
  <c r="K506" i="13"/>
  <c r="O506" i="13"/>
  <c r="Q506" i="13"/>
  <c r="V506" i="13"/>
  <c r="G509" i="13"/>
  <c r="M509" i="13" s="1"/>
  <c r="I509" i="13"/>
  <c r="K509" i="13"/>
  <c r="O509" i="13"/>
  <c r="Q509" i="13"/>
  <c r="V509" i="13"/>
  <c r="G511" i="13"/>
  <c r="M511" i="13" s="1"/>
  <c r="I511" i="13"/>
  <c r="K511" i="13"/>
  <c r="O511" i="13"/>
  <c r="Q511" i="13"/>
  <c r="V511" i="13"/>
  <c r="G515" i="13"/>
  <c r="I515" i="13"/>
  <c r="K515" i="13"/>
  <c r="O515" i="13"/>
  <c r="Q515" i="13"/>
  <c r="V515" i="13"/>
  <c r="G517" i="13"/>
  <c r="M517" i="13" s="1"/>
  <c r="I517" i="13"/>
  <c r="K517" i="13"/>
  <c r="O517" i="13"/>
  <c r="Q517" i="13"/>
  <c r="V517" i="13"/>
  <c r="G519" i="13"/>
  <c r="M519" i="13" s="1"/>
  <c r="I519" i="13"/>
  <c r="K519" i="13"/>
  <c r="O519" i="13"/>
  <c r="Q519" i="13"/>
  <c r="V519" i="13"/>
  <c r="G520" i="13"/>
  <c r="M520" i="13" s="1"/>
  <c r="I520" i="13"/>
  <c r="K520" i="13"/>
  <c r="O520" i="13"/>
  <c r="Q520" i="13"/>
  <c r="V520" i="13"/>
  <c r="G524" i="13"/>
  <c r="M524" i="13" s="1"/>
  <c r="I524" i="13"/>
  <c r="K524" i="13"/>
  <c r="O524" i="13"/>
  <c r="Q524" i="13"/>
  <c r="V524" i="13"/>
  <c r="G527" i="13"/>
  <c r="M527" i="13" s="1"/>
  <c r="I527" i="13"/>
  <c r="K527" i="13"/>
  <c r="O527" i="13"/>
  <c r="Q527" i="13"/>
  <c r="V527" i="13"/>
  <c r="G530" i="13"/>
  <c r="M530" i="13" s="1"/>
  <c r="I530" i="13"/>
  <c r="K530" i="13"/>
  <c r="O530" i="13"/>
  <c r="Q530" i="13"/>
  <c r="V530" i="13"/>
  <c r="G533" i="13"/>
  <c r="M533" i="13" s="1"/>
  <c r="I533" i="13"/>
  <c r="K533" i="13"/>
  <c r="O533" i="13"/>
  <c r="Q533" i="13"/>
  <c r="V533" i="13"/>
  <c r="G536" i="13"/>
  <c r="M536" i="13" s="1"/>
  <c r="I536" i="13"/>
  <c r="K536" i="13"/>
  <c r="O536" i="13"/>
  <c r="Q536" i="13"/>
  <c r="V536" i="13"/>
  <c r="G538" i="13"/>
  <c r="M538" i="13" s="1"/>
  <c r="I538" i="13"/>
  <c r="K538" i="13"/>
  <c r="O538" i="13"/>
  <c r="Q538" i="13"/>
  <c r="V538" i="13"/>
  <c r="G542" i="13"/>
  <c r="M542" i="13" s="1"/>
  <c r="I542" i="13"/>
  <c r="K542" i="13"/>
  <c r="O542" i="13"/>
  <c r="Q542" i="13"/>
  <c r="V542" i="13"/>
  <c r="G544" i="13"/>
  <c r="M544" i="13" s="1"/>
  <c r="I544" i="13"/>
  <c r="K544" i="13"/>
  <c r="O544" i="13"/>
  <c r="Q544" i="13"/>
  <c r="V544" i="13"/>
  <c r="G547" i="13"/>
  <c r="M547" i="13" s="1"/>
  <c r="I547" i="13"/>
  <c r="K547" i="13"/>
  <c r="O547" i="13"/>
  <c r="Q547" i="13"/>
  <c r="V547" i="13"/>
  <c r="G548" i="13"/>
  <c r="M548" i="13" s="1"/>
  <c r="I548" i="13"/>
  <c r="K548" i="13"/>
  <c r="O548" i="13"/>
  <c r="Q548" i="13"/>
  <c r="V548" i="13"/>
  <c r="G551" i="13"/>
  <c r="M551" i="13" s="1"/>
  <c r="I551" i="13"/>
  <c r="K551" i="13"/>
  <c r="O551" i="13"/>
  <c r="Q551" i="13"/>
  <c r="V551" i="13"/>
  <c r="G552" i="13"/>
  <c r="M552" i="13" s="1"/>
  <c r="I552" i="13"/>
  <c r="K552" i="13"/>
  <c r="O552" i="13"/>
  <c r="Q552" i="13"/>
  <c r="V552" i="13"/>
  <c r="G555" i="13"/>
  <c r="M555" i="13" s="1"/>
  <c r="I555" i="13"/>
  <c r="K555" i="13"/>
  <c r="O555" i="13"/>
  <c r="Q555" i="13"/>
  <c r="V555" i="13"/>
  <c r="G557" i="13"/>
  <c r="M557" i="13" s="1"/>
  <c r="I557" i="13"/>
  <c r="K557" i="13"/>
  <c r="O557" i="13"/>
  <c r="Q557" i="13"/>
  <c r="V557" i="13"/>
  <c r="G559" i="13"/>
  <c r="M559" i="13" s="1"/>
  <c r="I559" i="13"/>
  <c r="K559" i="13"/>
  <c r="O559" i="13"/>
  <c r="Q559" i="13"/>
  <c r="V559" i="13"/>
  <c r="G561" i="13"/>
  <c r="M561" i="13" s="1"/>
  <c r="I561" i="13"/>
  <c r="K561" i="13"/>
  <c r="O561" i="13"/>
  <c r="Q561" i="13"/>
  <c r="V561" i="13"/>
  <c r="G563" i="13"/>
  <c r="M563" i="13" s="1"/>
  <c r="I563" i="13"/>
  <c r="K563" i="13"/>
  <c r="O563" i="13"/>
  <c r="Q563" i="13"/>
  <c r="V563" i="13"/>
  <c r="G564" i="13"/>
  <c r="M564" i="13" s="1"/>
  <c r="I564" i="13"/>
  <c r="K564" i="13"/>
  <c r="O564" i="13"/>
  <c r="Q564" i="13"/>
  <c r="V564" i="13"/>
  <c r="G565" i="13"/>
  <c r="M565" i="13" s="1"/>
  <c r="I565" i="13"/>
  <c r="K565" i="13"/>
  <c r="O565" i="13"/>
  <c r="Q565" i="13"/>
  <c r="V565" i="13"/>
  <c r="G566" i="13"/>
  <c r="M566" i="13" s="1"/>
  <c r="I566" i="13"/>
  <c r="K566" i="13"/>
  <c r="O566" i="13"/>
  <c r="Q566" i="13"/>
  <c r="V566" i="13"/>
  <c r="G567" i="13"/>
  <c r="M567" i="13" s="1"/>
  <c r="I567" i="13"/>
  <c r="K567" i="13"/>
  <c r="O567" i="13"/>
  <c r="Q567" i="13"/>
  <c r="V567" i="13"/>
  <c r="G570" i="13"/>
  <c r="M570" i="13" s="1"/>
  <c r="I570" i="13"/>
  <c r="K570" i="13"/>
  <c r="O570" i="13"/>
  <c r="Q570" i="13"/>
  <c r="V570" i="13"/>
  <c r="G572" i="13"/>
  <c r="M572" i="13" s="1"/>
  <c r="I572" i="13"/>
  <c r="K572" i="13"/>
  <c r="O572" i="13"/>
  <c r="Q572" i="13"/>
  <c r="V572" i="13"/>
  <c r="G573" i="13"/>
  <c r="M573" i="13" s="1"/>
  <c r="I573" i="13"/>
  <c r="K573" i="13"/>
  <c r="O573" i="13"/>
  <c r="Q573" i="13"/>
  <c r="V573" i="13"/>
  <c r="G574" i="13"/>
  <c r="M574" i="13" s="1"/>
  <c r="I574" i="13"/>
  <c r="K574" i="13"/>
  <c r="O574" i="13"/>
  <c r="Q574" i="13"/>
  <c r="V574" i="13"/>
  <c r="G575" i="13"/>
  <c r="M575" i="13" s="1"/>
  <c r="I575" i="13"/>
  <c r="K575" i="13"/>
  <c r="O575" i="13"/>
  <c r="Q575" i="13"/>
  <c r="V575" i="13"/>
  <c r="G576" i="13"/>
  <c r="M576" i="13" s="1"/>
  <c r="I576" i="13"/>
  <c r="K576" i="13"/>
  <c r="O576" i="13"/>
  <c r="Q576" i="13"/>
  <c r="V576" i="13"/>
  <c r="G578" i="13"/>
  <c r="M578" i="13" s="1"/>
  <c r="I578" i="13"/>
  <c r="K578" i="13"/>
  <c r="O578" i="13"/>
  <c r="Q578" i="13"/>
  <c r="V578" i="13"/>
  <c r="G580" i="13"/>
  <c r="M580" i="13" s="1"/>
  <c r="I580" i="13"/>
  <c r="K580" i="13"/>
  <c r="O580" i="13"/>
  <c r="Q580" i="13"/>
  <c r="V580" i="13"/>
  <c r="G582" i="13"/>
  <c r="M582" i="13" s="1"/>
  <c r="I582" i="13"/>
  <c r="K582" i="13"/>
  <c r="O582" i="13"/>
  <c r="Q582" i="13"/>
  <c r="V582" i="13"/>
  <c r="G584" i="13"/>
  <c r="M584" i="13" s="1"/>
  <c r="I584" i="13"/>
  <c r="K584" i="13"/>
  <c r="O584" i="13"/>
  <c r="Q584" i="13"/>
  <c r="V584" i="13"/>
  <c r="G586" i="13"/>
  <c r="M586" i="13" s="1"/>
  <c r="I586" i="13"/>
  <c r="K586" i="13"/>
  <c r="O586" i="13"/>
  <c r="Q586" i="13"/>
  <c r="V586" i="13"/>
  <c r="G589" i="13"/>
  <c r="M589" i="13" s="1"/>
  <c r="I589" i="13"/>
  <c r="K589" i="13"/>
  <c r="O589" i="13"/>
  <c r="Q589" i="13"/>
  <c r="V589" i="13"/>
  <c r="G592" i="13"/>
  <c r="M592" i="13" s="1"/>
  <c r="I592" i="13"/>
  <c r="K592" i="13"/>
  <c r="O592" i="13"/>
  <c r="Q592" i="13"/>
  <c r="V592" i="13"/>
  <c r="G594" i="13"/>
  <c r="M594" i="13" s="1"/>
  <c r="I594" i="13"/>
  <c r="K594" i="13"/>
  <c r="O594" i="13"/>
  <c r="Q594" i="13"/>
  <c r="V594" i="13"/>
  <c r="G596" i="13"/>
  <c r="M596" i="13" s="1"/>
  <c r="I596" i="13"/>
  <c r="K596" i="13"/>
  <c r="O596" i="13"/>
  <c r="Q596" i="13"/>
  <c r="V596" i="13"/>
  <c r="G598" i="13"/>
  <c r="M598" i="13" s="1"/>
  <c r="I598" i="13"/>
  <c r="K598" i="13"/>
  <c r="O598" i="13"/>
  <c r="Q598" i="13"/>
  <c r="V598" i="13"/>
  <c r="G600" i="13"/>
  <c r="M600" i="13" s="1"/>
  <c r="I600" i="13"/>
  <c r="K600" i="13"/>
  <c r="O600" i="13"/>
  <c r="Q600" i="13"/>
  <c r="V600" i="13"/>
  <c r="G602" i="13"/>
  <c r="M602" i="13" s="1"/>
  <c r="I602" i="13"/>
  <c r="K602" i="13"/>
  <c r="O602" i="13"/>
  <c r="Q602" i="13"/>
  <c r="V602" i="13"/>
  <c r="G604" i="13"/>
  <c r="M604" i="13" s="1"/>
  <c r="I604" i="13"/>
  <c r="K604" i="13"/>
  <c r="O604" i="13"/>
  <c r="Q604" i="13"/>
  <c r="V604" i="13"/>
  <c r="G607" i="13"/>
  <c r="M607" i="13" s="1"/>
  <c r="I607" i="13"/>
  <c r="K607" i="13"/>
  <c r="O607" i="13"/>
  <c r="Q607" i="13"/>
  <c r="V607" i="13"/>
  <c r="G612" i="13"/>
  <c r="M612" i="13" s="1"/>
  <c r="I612" i="13"/>
  <c r="K612" i="13"/>
  <c r="O612" i="13"/>
  <c r="Q612" i="13"/>
  <c r="V612" i="13"/>
  <c r="G615" i="13"/>
  <c r="M615" i="13" s="1"/>
  <c r="I615" i="13"/>
  <c r="K615" i="13"/>
  <c r="O615" i="13"/>
  <c r="Q615" i="13"/>
  <c r="V615" i="13"/>
  <c r="G616" i="13"/>
  <c r="M616" i="13" s="1"/>
  <c r="I616" i="13"/>
  <c r="K616" i="13"/>
  <c r="O616" i="13"/>
  <c r="Q616" i="13"/>
  <c r="V616" i="13"/>
  <c r="V606" i="13" s="1"/>
  <c r="G618" i="13"/>
  <c r="M618" i="13" s="1"/>
  <c r="I618" i="13"/>
  <c r="K618" i="13"/>
  <c r="O618" i="13"/>
  <c r="Q618" i="13"/>
  <c r="V618" i="13"/>
  <c r="O620" i="13"/>
  <c r="G621" i="13"/>
  <c r="M621" i="13" s="1"/>
  <c r="M620" i="13" s="1"/>
  <c r="I621" i="13"/>
  <c r="I620" i="13" s="1"/>
  <c r="K621" i="13"/>
  <c r="K620" i="13" s="1"/>
  <c r="O621" i="13"/>
  <c r="Q621" i="13"/>
  <c r="Q620" i="13" s="1"/>
  <c r="V621" i="13"/>
  <c r="V620" i="13" s="1"/>
  <c r="G624" i="13"/>
  <c r="M624" i="13" s="1"/>
  <c r="I624" i="13"/>
  <c r="K624" i="13"/>
  <c r="O624" i="13"/>
  <c r="Q624" i="13"/>
  <c r="V624" i="13"/>
  <c r="G627" i="13"/>
  <c r="M627" i="13" s="1"/>
  <c r="I627" i="13"/>
  <c r="K627" i="13"/>
  <c r="O627" i="13"/>
  <c r="Q627" i="13"/>
  <c r="V627" i="13"/>
  <c r="G629" i="13"/>
  <c r="M629" i="13" s="1"/>
  <c r="I629" i="13"/>
  <c r="K629" i="13"/>
  <c r="O629" i="13"/>
  <c r="Q629" i="13"/>
  <c r="V629" i="13"/>
  <c r="G631" i="13"/>
  <c r="M631" i="13" s="1"/>
  <c r="I631" i="13"/>
  <c r="K631" i="13"/>
  <c r="O631" i="13"/>
  <c r="Q631" i="13"/>
  <c r="V631" i="13"/>
  <c r="G633" i="13"/>
  <c r="M633" i="13" s="1"/>
  <c r="I633" i="13"/>
  <c r="K633" i="13"/>
  <c r="O633" i="13"/>
  <c r="Q633" i="13"/>
  <c r="V633" i="13"/>
  <c r="G635" i="13"/>
  <c r="M635" i="13" s="1"/>
  <c r="I635" i="13"/>
  <c r="K635" i="13"/>
  <c r="O635" i="13"/>
  <c r="Q635" i="13"/>
  <c r="V635" i="13"/>
  <c r="G647" i="13"/>
  <c r="M647" i="13" s="1"/>
  <c r="I647" i="13"/>
  <c r="K647" i="13"/>
  <c r="O647" i="13"/>
  <c r="Q647" i="13"/>
  <c r="V647" i="13"/>
  <c r="G650" i="13"/>
  <c r="M650" i="13" s="1"/>
  <c r="I650" i="13"/>
  <c r="K650" i="13"/>
  <c r="O650" i="13"/>
  <c r="Q650" i="13"/>
  <c r="V650" i="13"/>
  <c r="G653" i="13"/>
  <c r="M653" i="13" s="1"/>
  <c r="I653" i="13"/>
  <c r="K653" i="13"/>
  <c r="O653" i="13"/>
  <c r="Q653" i="13"/>
  <c r="V653" i="13"/>
  <c r="G655" i="13"/>
  <c r="M655" i="13" s="1"/>
  <c r="I655" i="13"/>
  <c r="K655" i="13"/>
  <c r="O655" i="13"/>
  <c r="Q655" i="13"/>
  <c r="V655" i="13"/>
  <c r="G657" i="13"/>
  <c r="M657" i="13" s="1"/>
  <c r="I657" i="13"/>
  <c r="K657" i="13"/>
  <c r="O657" i="13"/>
  <c r="Q657" i="13"/>
  <c r="V657" i="13"/>
  <c r="G660" i="13"/>
  <c r="M660" i="13" s="1"/>
  <c r="I660" i="13"/>
  <c r="K660" i="13"/>
  <c r="O660" i="13"/>
  <c r="Q660" i="13"/>
  <c r="V660" i="13"/>
  <c r="G662" i="13"/>
  <c r="M662" i="13" s="1"/>
  <c r="I662" i="13"/>
  <c r="K662" i="13"/>
  <c r="O662" i="13"/>
  <c r="Q662" i="13"/>
  <c r="V662" i="13"/>
  <c r="G663" i="13"/>
  <c r="M663" i="13" s="1"/>
  <c r="I663" i="13"/>
  <c r="K663" i="13"/>
  <c r="O663" i="13"/>
  <c r="Q663" i="13"/>
  <c r="V663" i="13"/>
  <c r="G665" i="13"/>
  <c r="M665" i="13" s="1"/>
  <c r="I665" i="13"/>
  <c r="K665" i="13"/>
  <c r="O665" i="13"/>
  <c r="Q665" i="13"/>
  <c r="V665" i="13"/>
  <c r="G667" i="13"/>
  <c r="M667" i="13" s="1"/>
  <c r="I667" i="13"/>
  <c r="K667" i="13"/>
  <c r="O667" i="13"/>
  <c r="Q667" i="13"/>
  <c r="V667" i="13"/>
  <c r="G672" i="13"/>
  <c r="M672" i="13" s="1"/>
  <c r="I672" i="13"/>
  <c r="K672" i="13"/>
  <c r="O672" i="13"/>
  <c r="Q672" i="13"/>
  <c r="V672" i="13"/>
  <c r="G673" i="13"/>
  <c r="M673" i="13" s="1"/>
  <c r="I673" i="13"/>
  <c r="K673" i="13"/>
  <c r="O673" i="13"/>
  <c r="Q673" i="13"/>
  <c r="V673" i="13"/>
  <c r="G675" i="13"/>
  <c r="M675" i="13" s="1"/>
  <c r="I675" i="13"/>
  <c r="K675" i="13"/>
  <c r="O675" i="13"/>
  <c r="Q675" i="13"/>
  <c r="V675" i="13"/>
  <c r="G676" i="13"/>
  <c r="M676" i="13" s="1"/>
  <c r="I676" i="13"/>
  <c r="K676" i="13"/>
  <c r="O676" i="13"/>
  <c r="Q676" i="13"/>
  <c r="V676" i="13"/>
  <c r="G678" i="13"/>
  <c r="M678" i="13" s="1"/>
  <c r="I678" i="13"/>
  <c r="K678" i="13"/>
  <c r="O678" i="13"/>
  <c r="Q678" i="13"/>
  <c r="V678" i="13"/>
  <c r="G682" i="13"/>
  <c r="M682" i="13" s="1"/>
  <c r="I682" i="13"/>
  <c r="K682" i="13"/>
  <c r="O682" i="13"/>
  <c r="Q682" i="13"/>
  <c r="V682" i="13"/>
  <c r="G684" i="13"/>
  <c r="M684" i="13" s="1"/>
  <c r="I684" i="13"/>
  <c r="K684" i="13"/>
  <c r="O684" i="13"/>
  <c r="Q684" i="13"/>
  <c r="V684" i="13"/>
  <c r="G686" i="13"/>
  <c r="M686" i="13" s="1"/>
  <c r="I686" i="13"/>
  <c r="K686" i="13"/>
  <c r="O686" i="13"/>
  <c r="Q686" i="13"/>
  <c r="V686" i="13"/>
  <c r="G688" i="13"/>
  <c r="M688" i="13" s="1"/>
  <c r="I688" i="13"/>
  <c r="K688" i="13"/>
  <c r="O688" i="13"/>
  <c r="Q688" i="13"/>
  <c r="V688" i="13"/>
  <c r="G690" i="13"/>
  <c r="M690" i="13" s="1"/>
  <c r="I690" i="13"/>
  <c r="K690" i="13"/>
  <c r="O690" i="13"/>
  <c r="Q690" i="13"/>
  <c r="V690" i="13"/>
  <c r="G692" i="13"/>
  <c r="M692" i="13" s="1"/>
  <c r="I692" i="13"/>
  <c r="K692" i="13"/>
  <c r="O692" i="13"/>
  <c r="Q692" i="13"/>
  <c r="V692" i="13"/>
  <c r="G694" i="13"/>
  <c r="M694" i="13" s="1"/>
  <c r="I694" i="13"/>
  <c r="K694" i="13"/>
  <c r="O694" i="13"/>
  <c r="Q694" i="13"/>
  <c r="V694" i="13"/>
  <c r="G697" i="13"/>
  <c r="M697" i="13" s="1"/>
  <c r="I697" i="13"/>
  <c r="K697" i="13"/>
  <c r="O697" i="13"/>
  <c r="Q697" i="13"/>
  <c r="V697" i="13"/>
  <c r="G699" i="13"/>
  <c r="M699" i="13" s="1"/>
  <c r="I699" i="13"/>
  <c r="K699" i="13"/>
  <c r="O699" i="13"/>
  <c r="Q699" i="13"/>
  <c r="V699" i="13"/>
  <c r="G701" i="13"/>
  <c r="M701" i="13" s="1"/>
  <c r="I701" i="13"/>
  <c r="K701" i="13"/>
  <c r="O701" i="13"/>
  <c r="Q701" i="13"/>
  <c r="V701" i="13"/>
  <c r="G703" i="13"/>
  <c r="M703" i="13" s="1"/>
  <c r="I703" i="13"/>
  <c r="K703" i="13"/>
  <c r="O703" i="13"/>
  <c r="Q703" i="13"/>
  <c r="V703" i="13"/>
  <c r="G705" i="13"/>
  <c r="M705" i="13" s="1"/>
  <c r="I705" i="13"/>
  <c r="K705" i="13"/>
  <c r="O705" i="13"/>
  <c r="Q705" i="13"/>
  <c r="V705" i="13"/>
  <c r="G713" i="13"/>
  <c r="M713" i="13" s="1"/>
  <c r="I713" i="13"/>
  <c r="K713" i="13"/>
  <c r="O713" i="13"/>
  <c r="Q713" i="13"/>
  <c r="V713" i="13"/>
  <c r="G716" i="13"/>
  <c r="M716" i="13" s="1"/>
  <c r="I716" i="13"/>
  <c r="K716" i="13"/>
  <c r="O716" i="13"/>
  <c r="Q716" i="13"/>
  <c r="V716" i="13"/>
  <c r="G719" i="13"/>
  <c r="M719" i="13" s="1"/>
  <c r="I719" i="13"/>
  <c r="K719" i="13"/>
  <c r="O719" i="13"/>
  <c r="Q719" i="13"/>
  <c r="V719" i="13"/>
  <c r="G727" i="13"/>
  <c r="M727" i="13" s="1"/>
  <c r="I727" i="13"/>
  <c r="K727" i="13"/>
  <c r="O727" i="13"/>
  <c r="Q727" i="13"/>
  <c r="V727" i="13"/>
  <c r="G729" i="13"/>
  <c r="M729" i="13" s="1"/>
  <c r="I729" i="13"/>
  <c r="K729" i="13"/>
  <c r="O729" i="13"/>
  <c r="Q729" i="13"/>
  <c r="V729" i="13"/>
  <c r="G732" i="13"/>
  <c r="M732" i="13" s="1"/>
  <c r="I732" i="13"/>
  <c r="K732" i="13"/>
  <c r="O732" i="13"/>
  <c r="Q732" i="13"/>
  <c r="V732" i="13"/>
  <c r="G735" i="13"/>
  <c r="M735" i="13" s="1"/>
  <c r="I735" i="13"/>
  <c r="K735" i="13"/>
  <c r="O735" i="13"/>
  <c r="Q735" i="13"/>
  <c r="V735" i="13"/>
  <c r="G737" i="13"/>
  <c r="M737" i="13" s="1"/>
  <c r="I737" i="13"/>
  <c r="K737" i="13"/>
  <c r="O737" i="13"/>
  <c r="Q737" i="13"/>
  <c r="V737" i="13"/>
  <c r="G739" i="13"/>
  <c r="M739" i="13" s="1"/>
  <c r="I739" i="13"/>
  <c r="K739" i="13"/>
  <c r="O739" i="13"/>
  <c r="Q739" i="13"/>
  <c r="V739" i="13"/>
  <c r="G741" i="13"/>
  <c r="M741" i="13" s="1"/>
  <c r="I741" i="13"/>
  <c r="K741" i="13"/>
  <c r="O741" i="13"/>
  <c r="Q741" i="13"/>
  <c r="V741" i="13"/>
  <c r="G743" i="13"/>
  <c r="M743" i="13" s="1"/>
  <c r="I743" i="13"/>
  <c r="K743" i="13"/>
  <c r="O743" i="13"/>
  <c r="Q743" i="13"/>
  <c r="V743" i="13"/>
  <c r="G745" i="13"/>
  <c r="M745" i="13" s="1"/>
  <c r="I745" i="13"/>
  <c r="K745" i="13"/>
  <c r="O745" i="13"/>
  <c r="Q745" i="13"/>
  <c r="V745" i="13"/>
  <c r="G750" i="13"/>
  <c r="M750" i="13" s="1"/>
  <c r="I750" i="13"/>
  <c r="K750" i="13"/>
  <c r="O750" i="13"/>
  <c r="Q750" i="13"/>
  <c r="V750" i="13"/>
  <c r="G753" i="13"/>
  <c r="M753" i="13" s="1"/>
  <c r="I753" i="13"/>
  <c r="K753" i="13"/>
  <c r="O753" i="13"/>
  <c r="Q753" i="13"/>
  <c r="V753" i="13"/>
  <c r="G762" i="13"/>
  <c r="M762" i="13" s="1"/>
  <c r="I762" i="13"/>
  <c r="K762" i="13"/>
  <c r="O762" i="13"/>
  <c r="Q762" i="13"/>
  <c r="V762" i="13"/>
  <c r="G765" i="13"/>
  <c r="M765" i="13" s="1"/>
  <c r="I765" i="13"/>
  <c r="K765" i="13"/>
  <c r="O765" i="13"/>
  <c r="Q765" i="13"/>
  <c r="V765" i="13"/>
  <c r="G767" i="13"/>
  <c r="M767" i="13" s="1"/>
  <c r="I767" i="13"/>
  <c r="K767" i="13"/>
  <c r="O767" i="13"/>
  <c r="Q767" i="13"/>
  <c r="V767" i="13"/>
  <c r="G769" i="13"/>
  <c r="M769" i="13" s="1"/>
  <c r="I769" i="13"/>
  <c r="K769" i="13"/>
  <c r="O769" i="13"/>
  <c r="Q769" i="13"/>
  <c r="V769" i="13"/>
  <c r="G771" i="13"/>
  <c r="M771" i="13" s="1"/>
  <c r="I771" i="13"/>
  <c r="K771" i="13"/>
  <c r="O771" i="13"/>
  <c r="Q771" i="13"/>
  <c r="V771" i="13"/>
  <c r="G778" i="13"/>
  <c r="M778" i="13" s="1"/>
  <c r="I778" i="13"/>
  <c r="K778" i="13"/>
  <c r="O778" i="13"/>
  <c r="Q778" i="13"/>
  <c r="V778" i="13"/>
  <c r="G781" i="13"/>
  <c r="M781" i="13" s="1"/>
  <c r="I781" i="13"/>
  <c r="K781" i="13"/>
  <c r="O781" i="13"/>
  <c r="Q781" i="13"/>
  <c r="V781" i="13"/>
  <c r="G784" i="13"/>
  <c r="M784" i="13" s="1"/>
  <c r="I784" i="13"/>
  <c r="K784" i="13"/>
  <c r="O784" i="13"/>
  <c r="O783" i="13" s="1"/>
  <c r="Q784" i="13"/>
  <c r="V784" i="13"/>
  <c r="V783" i="13" s="1"/>
  <c r="G787" i="13"/>
  <c r="M787" i="13" s="1"/>
  <c r="I787" i="13"/>
  <c r="K787" i="13"/>
  <c r="O787" i="13"/>
  <c r="Q787" i="13"/>
  <c r="V787" i="13"/>
  <c r="G790" i="13"/>
  <c r="M790" i="13" s="1"/>
  <c r="I790" i="13"/>
  <c r="K790" i="13"/>
  <c r="O790" i="13"/>
  <c r="Q790" i="13"/>
  <c r="V790" i="13"/>
  <c r="G795" i="13"/>
  <c r="M795" i="13" s="1"/>
  <c r="I795" i="13"/>
  <c r="K795" i="13"/>
  <c r="O795" i="13"/>
  <c r="Q795" i="13"/>
  <c r="V795" i="13"/>
  <c r="G799" i="13"/>
  <c r="M799" i="13" s="1"/>
  <c r="I799" i="13"/>
  <c r="K799" i="13"/>
  <c r="O799" i="13"/>
  <c r="Q799" i="13"/>
  <c r="V799" i="13"/>
  <c r="G801" i="13"/>
  <c r="M801" i="13" s="1"/>
  <c r="I801" i="13"/>
  <c r="K801" i="13"/>
  <c r="O801" i="13"/>
  <c r="Q801" i="13"/>
  <c r="V801" i="13"/>
  <c r="G805" i="13"/>
  <c r="M805" i="13" s="1"/>
  <c r="I805" i="13"/>
  <c r="K805" i="13"/>
  <c r="O805" i="13"/>
  <c r="Q805" i="13"/>
  <c r="V805" i="13"/>
  <c r="G807" i="13"/>
  <c r="M807" i="13" s="1"/>
  <c r="I807" i="13"/>
  <c r="K807" i="13"/>
  <c r="O807" i="13"/>
  <c r="Q807" i="13"/>
  <c r="V807" i="13"/>
  <c r="G810" i="13"/>
  <c r="M810" i="13" s="1"/>
  <c r="I810" i="13"/>
  <c r="K810" i="13"/>
  <c r="O810" i="13"/>
  <c r="Q810" i="13"/>
  <c r="V810" i="13"/>
  <c r="G813" i="13"/>
  <c r="M813" i="13" s="1"/>
  <c r="I813" i="13"/>
  <c r="K813" i="13"/>
  <c r="O813" i="13"/>
  <c r="Q813" i="13"/>
  <c r="V813" i="13"/>
  <c r="G815" i="13"/>
  <c r="M815" i="13" s="1"/>
  <c r="I815" i="13"/>
  <c r="K815" i="13"/>
  <c r="O815" i="13"/>
  <c r="Q815" i="13"/>
  <c r="V815" i="13"/>
  <c r="G818" i="13"/>
  <c r="M818" i="13" s="1"/>
  <c r="I818" i="13"/>
  <c r="K818" i="13"/>
  <c r="O818" i="13"/>
  <c r="Q818" i="13"/>
  <c r="V818" i="13"/>
  <c r="G819" i="13"/>
  <c r="M819" i="13" s="1"/>
  <c r="I819" i="13"/>
  <c r="K819" i="13"/>
  <c r="O819" i="13"/>
  <c r="Q819" i="13"/>
  <c r="V819" i="13"/>
  <c r="G832" i="13"/>
  <c r="M832" i="13" s="1"/>
  <c r="I832" i="13"/>
  <c r="K832" i="13"/>
  <c r="O832" i="13"/>
  <c r="Q832" i="13"/>
  <c r="V832" i="13"/>
  <c r="G835" i="13"/>
  <c r="M835" i="13" s="1"/>
  <c r="I835" i="13"/>
  <c r="K835" i="13"/>
  <c r="O835" i="13"/>
  <c r="Q835" i="13"/>
  <c r="V835" i="13"/>
  <c r="G837" i="13"/>
  <c r="M837" i="13" s="1"/>
  <c r="I837" i="13"/>
  <c r="K837" i="13"/>
  <c r="O837" i="13"/>
  <c r="Q837" i="13"/>
  <c r="V837" i="13"/>
  <c r="G841" i="13"/>
  <c r="M841" i="13" s="1"/>
  <c r="I841" i="13"/>
  <c r="K841" i="13"/>
  <c r="O841" i="13"/>
  <c r="Q841" i="13"/>
  <c r="V841" i="13"/>
  <c r="G843" i="13"/>
  <c r="M843" i="13" s="1"/>
  <c r="I843" i="13"/>
  <c r="K843" i="13"/>
  <c r="O843" i="13"/>
  <c r="Q843" i="13"/>
  <c r="V843" i="13"/>
  <c r="G846" i="13"/>
  <c r="M846" i="13" s="1"/>
  <c r="I846" i="13"/>
  <c r="K846" i="13"/>
  <c r="O846" i="13"/>
  <c r="Q846" i="13"/>
  <c r="V846" i="13"/>
  <c r="G848" i="13"/>
  <c r="M848" i="13" s="1"/>
  <c r="I848" i="13"/>
  <c r="K848" i="13"/>
  <c r="O848" i="13"/>
  <c r="Q848" i="13"/>
  <c r="V848" i="13"/>
  <c r="G850" i="13"/>
  <c r="M850" i="13" s="1"/>
  <c r="I850" i="13"/>
  <c r="K850" i="13"/>
  <c r="O850" i="13"/>
  <c r="Q850" i="13"/>
  <c r="V850" i="13"/>
  <c r="G853" i="13"/>
  <c r="M853" i="13" s="1"/>
  <c r="I853" i="13"/>
  <c r="K853" i="13"/>
  <c r="O853" i="13"/>
  <c r="Q853" i="13"/>
  <c r="V853" i="13"/>
  <c r="G866" i="13"/>
  <c r="M866" i="13" s="1"/>
  <c r="I866" i="13"/>
  <c r="K866" i="13"/>
  <c r="O866" i="13"/>
  <c r="Q866" i="13"/>
  <c r="V866" i="13"/>
  <c r="G869" i="13"/>
  <c r="M869" i="13" s="1"/>
  <c r="I869" i="13"/>
  <c r="K869" i="13"/>
  <c r="O869" i="13"/>
  <c r="Q869" i="13"/>
  <c r="V869" i="13"/>
  <c r="G871" i="13"/>
  <c r="M871" i="13" s="1"/>
  <c r="I871" i="13"/>
  <c r="K871" i="13"/>
  <c r="O871" i="13"/>
  <c r="Q871" i="13"/>
  <c r="V871" i="13"/>
  <c r="G874" i="13"/>
  <c r="M874" i="13" s="1"/>
  <c r="I874" i="13"/>
  <c r="K874" i="13"/>
  <c r="O874" i="13"/>
  <c r="Q874" i="13"/>
  <c r="V874" i="13"/>
  <c r="G877" i="13"/>
  <c r="M877" i="13" s="1"/>
  <c r="I877" i="13"/>
  <c r="K877" i="13"/>
  <c r="O877" i="13"/>
  <c r="Q877" i="13"/>
  <c r="V877" i="13"/>
  <c r="G879" i="13"/>
  <c r="M879" i="13" s="1"/>
  <c r="I879" i="13"/>
  <c r="K879" i="13"/>
  <c r="O879" i="13"/>
  <c r="Q879" i="13"/>
  <c r="V879" i="13"/>
  <c r="G882" i="13"/>
  <c r="M882" i="13" s="1"/>
  <c r="I882" i="13"/>
  <c r="K882" i="13"/>
  <c r="O882" i="13"/>
  <c r="Q882" i="13"/>
  <c r="V882" i="13"/>
  <c r="G883" i="13"/>
  <c r="M883" i="13" s="1"/>
  <c r="I883" i="13"/>
  <c r="K883" i="13"/>
  <c r="O883" i="13"/>
  <c r="Q883" i="13"/>
  <c r="V883" i="13"/>
  <c r="G884" i="13"/>
  <c r="M884" i="13" s="1"/>
  <c r="I884" i="13"/>
  <c r="K884" i="13"/>
  <c r="O884" i="13"/>
  <c r="Q884" i="13"/>
  <c r="V884" i="13"/>
  <c r="G886" i="13"/>
  <c r="M886" i="13" s="1"/>
  <c r="I886" i="13"/>
  <c r="K886" i="13"/>
  <c r="O886" i="13"/>
  <c r="Q886" i="13"/>
  <c r="V886" i="13"/>
  <c r="G888" i="13"/>
  <c r="M888" i="13" s="1"/>
  <c r="I888" i="13"/>
  <c r="K888" i="13"/>
  <c r="O888" i="13"/>
  <c r="Q888" i="13"/>
  <c r="V888" i="13"/>
  <c r="G891" i="13"/>
  <c r="M891" i="13" s="1"/>
  <c r="I891" i="13"/>
  <c r="K891" i="13"/>
  <c r="O891" i="13"/>
  <c r="Q891" i="13"/>
  <c r="V891" i="13"/>
  <c r="G894" i="13"/>
  <c r="M894" i="13" s="1"/>
  <c r="I894" i="13"/>
  <c r="K894" i="13"/>
  <c r="O894" i="13"/>
  <c r="Q894" i="13"/>
  <c r="V894" i="13"/>
  <c r="G896" i="13"/>
  <c r="M896" i="13" s="1"/>
  <c r="I896" i="13"/>
  <c r="K896" i="13"/>
  <c r="O896" i="13"/>
  <c r="Q896" i="13"/>
  <c r="V896" i="13"/>
  <c r="G898" i="13"/>
  <c r="M898" i="13" s="1"/>
  <c r="I898" i="13"/>
  <c r="K898" i="13"/>
  <c r="O898" i="13"/>
  <c r="Q898" i="13"/>
  <c r="V898" i="13"/>
  <c r="G900" i="13"/>
  <c r="M900" i="13" s="1"/>
  <c r="I900" i="13"/>
  <c r="K900" i="13"/>
  <c r="O900" i="13"/>
  <c r="Q900" i="13"/>
  <c r="V900" i="13"/>
  <c r="G902" i="13"/>
  <c r="M902" i="13" s="1"/>
  <c r="I902" i="13"/>
  <c r="K902" i="13"/>
  <c r="O902" i="13"/>
  <c r="Q902" i="13"/>
  <c r="V902" i="13"/>
  <c r="G904" i="13"/>
  <c r="M904" i="13" s="1"/>
  <c r="I904" i="13"/>
  <c r="K904" i="13"/>
  <c r="O904" i="13"/>
  <c r="Q904" i="13"/>
  <c r="V904" i="13"/>
  <c r="G907" i="13"/>
  <c r="M907" i="13" s="1"/>
  <c r="I907" i="13"/>
  <c r="K907" i="13"/>
  <c r="O907" i="13"/>
  <c r="Q907" i="13"/>
  <c r="V907" i="13"/>
  <c r="G909" i="13"/>
  <c r="M909" i="13" s="1"/>
  <c r="I909" i="13"/>
  <c r="K909" i="13"/>
  <c r="O909" i="13"/>
  <c r="Q909" i="13"/>
  <c r="V909" i="13"/>
  <c r="G910" i="13"/>
  <c r="M910" i="13" s="1"/>
  <c r="I910" i="13"/>
  <c r="K910" i="13"/>
  <c r="O910" i="13"/>
  <c r="Q910" i="13"/>
  <c r="V910" i="13"/>
  <c r="G911" i="13"/>
  <c r="M911" i="13" s="1"/>
  <c r="I911" i="13"/>
  <c r="K911" i="13"/>
  <c r="O911" i="13"/>
  <c r="Q911" i="13"/>
  <c r="V911" i="13"/>
  <c r="G912" i="13"/>
  <c r="M912" i="13" s="1"/>
  <c r="I912" i="13"/>
  <c r="K912" i="13"/>
  <c r="O912" i="13"/>
  <c r="Q912" i="13"/>
  <c r="V912" i="13"/>
  <c r="G914" i="13"/>
  <c r="M914" i="13" s="1"/>
  <c r="I914" i="13"/>
  <c r="K914" i="13"/>
  <c r="O914" i="13"/>
  <c r="Q914" i="13"/>
  <c r="V914" i="13"/>
  <c r="G915" i="13"/>
  <c r="M915" i="13" s="1"/>
  <c r="I915" i="13"/>
  <c r="K915" i="13"/>
  <c r="O915" i="13"/>
  <c r="Q915" i="13"/>
  <c r="V915" i="13"/>
  <c r="G916" i="13"/>
  <c r="M916" i="13" s="1"/>
  <c r="I916" i="13"/>
  <c r="K916" i="13"/>
  <c r="O916" i="13"/>
  <c r="Q916" i="13"/>
  <c r="V916" i="13"/>
  <c r="G917" i="13"/>
  <c r="M917" i="13" s="1"/>
  <c r="I917" i="13"/>
  <c r="K917" i="13"/>
  <c r="O917" i="13"/>
  <c r="Q917" i="13"/>
  <c r="V917" i="13"/>
  <c r="G918" i="13"/>
  <c r="M918" i="13" s="1"/>
  <c r="I918" i="13"/>
  <c r="K918" i="13"/>
  <c r="O918" i="13"/>
  <c r="Q918" i="13"/>
  <c r="V918" i="13"/>
  <c r="G919" i="13"/>
  <c r="M919" i="13" s="1"/>
  <c r="I919" i="13"/>
  <c r="K919" i="13"/>
  <c r="O919" i="13"/>
  <c r="Q919" i="13"/>
  <c r="V919" i="13"/>
  <c r="G920" i="13"/>
  <c r="M920" i="13" s="1"/>
  <c r="I920" i="13"/>
  <c r="K920" i="13"/>
  <c r="O920" i="13"/>
  <c r="Q920" i="13"/>
  <c r="V920" i="13"/>
  <c r="G921" i="13"/>
  <c r="M921" i="13" s="1"/>
  <c r="I921" i="13"/>
  <c r="K921" i="13"/>
  <c r="O921" i="13"/>
  <c r="Q921" i="13"/>
  <c r="V921" i="13"/>
  <c r="G922" i="13"/>
  <c r="M922" i="13" s="1"/>
  <c r="I922" i="13"/>
  <c r="K922" i="13"/>
  <c r="O922" i="13"/>
  <c r="Q922" i="13"/>
  <c r="V922" i="13"/>
  <c r="G923" i="13"/>
  <c r="M923" i="13" s="1"/>
  <c r="I923" i="13"/>
  <c r="K923" i="13"/>
  <c r="O923" i="13"/>
  <c r="Q923" i="13"/>
  <c r="V923" i="13"/>
  <c r="G924" i="13"/>
  <c r="M924" i="13" s="1"/>
  <c r="I924" i="13"/>
  <c r="K924" i="13"/>
  <c r="O924" i="13"/>
  <c r="Q924" i="13"/>
  <c r="V924" i="13"/>
  <c r="G925" i="13"/>
  <c r="M925" i="13" s="1"/>
  <c r="I925" i="13"/>
  <c r="K925" i="13"/>
  <c r="O925" i="13"/>
  <c r="Q925" i="13"/>
  <c r="V925" i="13"/>
  <c r="G926" i="13"/>
  <c r="M926" i="13" s="1"/>
  <c r="I926" i="13"/>
  <c r="K926" i="13"/>
  <c r="O926" i="13"/>
  <c r="Q926" i="13"/>
  <c r="V926" i="13"/>
  <c r="G927" i="13"/>
  <c r="M927" i="13" s="1"/>
  <c r="I927" i="13"/>
  <c r="K927" i="13"/>
  <c r="O927" i="13"/>
  <c r="Q927" i="13"/>
  <c r="V927" i="13"/>
  <c r="G930" i="13"/>
  <c r="M930" i="13" s="1"/>
  <c r="I930" i="13"/>
  <c r="K930" i="13"/>
  <c r="O930" i="13"/>
  <c r="Q930" i="13"/>
  <c r="V930" i="13"/>
  <c r="G932" i="13"/>
  <c r="M932" i="13" s="1"/>
  <c r="I932" i="13"/>
  <c r="K932" i="13"/>
  <c r="O932" i="13"/>
  <c r="Q932" i="13"/>
  <c r="V932" i="13"/>
  <c r="G934" i="13"/>
  <c r="M934" i="13" s="1"/>
  <c r="I934" i="13"/>
  <c r="K934" i="13"/>
  <c r="O934" i="13"/>
  <c r="Q934" i="13"/>
  <c r="V934" i="13"/>
  <c r="G936" i="13"/>
  <c r="M936" i="13" s="1"/>
  <c r="I936" i="13"/>
  <c r="K936" i="13"/>
  <c r="O936" i="13"/>
  <c r="Q936" i="13"/>
  <c r="V936" i="13"/>
  <c r="G938" i="13"/>
  <c r="M938" i="13" s="1"/>
  <c r="I938" i="13"/>
  <c r="K938" i="13"/>
  <c r="O938" i="13"/>
  <c r="Q938" i="13"/>
  <c r="V938" i="13"/>
  <c r="G941" i="13"/>
  <c r="M941" i="13" s="1"/>
  <c r="I941" i="13"/>
  <c r="K941" i="13"/>
  <c r="O941" i="13"/>
  <c r="Q941" i="13"/>
  <c r="V941" i="13"/>
  <c r="G944" i="13"/>
  <c r="M944" i="13" s="1"/>
  <c r="I944" i="13"/>
  <c r="K944" i="13"/>
  <c r="O944" i="13"/>
  <c r="Q944" i="13"/>
  <c r="V944" i="13"/>
  <c r="G948" i="13"/>
  <c r="M948" i="13" s="1"/>
  <c r="I948" i="13"/>
  <c r="K948" i="13"/>
  <c r="O948" i="13"/>
  <c r="Q948" i="13"/>
  <c r="V948" i="13"/>
  <c r="G950" i="13"/>
  <c r="M950" i="13" s="1"/>
  <c r="I950" i="13"/>
  <c r="K950" i="13"/>
  <c r="O950" i="13"/>
  <c r="Q950" i="13"/>
  <c r="V950" i="13"/>
  <c r="G952" i="13"/>
  <c r="M952" i="13" s="1"/>
  <c r="I952" i="13"/>
  <c r="K952" i="13"/>
  <c r="O952" i="13"/>
  <c r="Q952" i="13"/>
  <c r="V952" i="13"/>
  <c r="G955" i="13"/>
  <c r="M955" i="13" s="1"/>
  <c r="I955" i="13"/>
  <c r="K955" i="13"/>
  <c r="O955" i="13"/>
  <c r="Q955" i="13"/>
  <c r="V955" i="13"/>
  <c r="G956" i="13"/>
  <c r="M956" i="13" s="1"/>
  <c r="I956" i="13"/>
  <c r="K956" i="13"/>
  <c r="O956" i="13"/>
  <c r="Q956" i="13"/>
  <c r="V956" i="13"/>
  <c r="G957" i="13"/>
  <c r="M957" i="13" s="1"/>
  <c r="I957" i="13"/>
  <c r="K957" i="13"/>
  <c r="O957" i="13"/>
  <c r="Q957" i="13"/>
  <c r="V957" i="13"/>
  <c r="G958" i="13"/>
  <c r="M958" i="13" s="1"/>
  <c r="I958" i="13"/>
  <c r="K958" i="13"/>
  <c r="O958" i="13"/>
  <c r="Q958" i="13"/>
  <c r="V958" i="13"/>
  <c r="G959" i="13"/>
  <c r="M959" i="13" s="1"/>
  <c r="I959" i="13"/>
  <c r="K959" i="13"/>
  <c r="O959" i="13"/>
  <c r="Q959" i="13"/>
  <c r="V959" i="13"/>
  <c r="G960" i="13"/>
  <c r="M960" i="13" s="1"/>
  <c r="I960" i="13"/>
  <c r="K960" i="13"/>
  <c r="O960" i="13"/>
  <c r="Q960" i="13"/>
  <c r="V960" i="13"/>
  <c r="G961" i="13"/>
  <c r="M961" i="13" s="1"/>
  <c r="I961" i="13"/>
  <c r="K961" i="13"/>
  <c r="O961" i="13"/>
  <c r="Q961" i="13"/>
  <c r="V961" i="13"/>
  <c r="G962" i="13"/>
  <c r="M962" i="13" s="1"/>
  <c r="I962" i="13"/>
  <c r="K962" i="13"/>
  <c r="O962" i="13"/>
  <c r="Q962" i="13"/>
  <c r="V962" i="13"/>
  <c r="G964" i="13"/>
  <c r="M964" i="13" s="1"/>
  <c r="I964" i="13"/>
  <c r="K964" i="13"/>
  <c r="O964" i="13"/>
  <c r="Q964" i="13"/>
  <c r="V964" i="13"/>
  <c r="G966" i="13"/>
  <c r="M966" i="13" s="1"/>
  <c r="I966" i="13"/>
  <c r="K966" i="13"/>
  <c r="O966" i="13"/>
  <c r="Q966" i="13"/>
  <c r="V966" i="13"/>
  <c r="G968" i="13"/>
  <c r="M968" i="13" s="1"/>
  <c r="I968" i="13"/>
  <c r="K968" i="13"/>
  <c r="O968" i="13"/>
  <c r="Q968" i="13"/>
  <c r="V968" i="13"/>
  <c r="G969" i="13"/>
  <c r="M969" i="13" s="1"/>
  <c r="I969" i="13"/>
  <c r="K969" i="13"/>
  <c r="O969" i="13"/>
  <c r="Q969" i="13"/>
  <c r="V969" i="13"/>
  <c r="G970" i="13"/>
  <c r="M970" i="13" s="1"/>
  <c r="I970" i="13"/>
  <c r="K970" i="13"/>
  <c r="O970" i="13"/>
  <c r="Q970" i="13"/>
  <c r="V970" i="13"/>
  <c r="G971" i="13"/>
  <c r="M971" i="13" s="1"/>
  <c r="I971" i="13"/>
  <c r="K971" i="13"/>
  <c r="O971" i="13"/>
  <c r="Q971" i="13"/>
  <c r="V971" i="13"/>
  <c r="G972" i="13"/>
  <c r="M972" i="13" s="1"/>
  <c r="I972" i="13"/>
  <c r="K972" i="13"/>
  <c r="O972" i="13"/>
  <c r="Q972" i="13"/>
  <c r="V972" i="13"/>
  <c r="G973" i="13"/>
  <c r="M973" i="13" s="1"/>
  <c r="I973" i="13"/>
  <c r="K973" i="13"/>
  <c r="O973" i="13"/>
  <c r="Q973" i="13"/>
  <c r="V973" i="13"/>
  <c r="G975" i="13"/>
  <c r="M975" i="13" s="1"/>
  <c r="I975" i="13"/>
  <c r="K975" i="13"/>
  <c r="O975" i="13"/>
  <c r="Q975" i="13"/>
  <c r="V975" i="13"/>
  <c r="G976" i="13"/>
  <c r="M976" i="13" s="1"/>
  <c r="I976" i="13"/>
  <c r="K976" i="13"/>
  <c r="O976" i="13"/>
  <c r="Q976" i="13"/>
  <c r="V976" i="13"/>
  <c r="G978" i="13"/>
  <c r="M978" i="13" s="1"/>
  <c r="I978" i="13"/>
  <c r="K978" i="13"/>
  <c r="O978" i="13"/>
  <c r="Q978" i="13"/>
  <c r="V978" i="13"/>
  <c r="G979" i="13"/>
  <c r="M979" i="13" s="1"/>
  <c r="I979" i="13"/>
  <c r="K979" i="13"/>
  <c r="O979" i="13"/>
  <c r="Q979" i="13"/>
  <c r="V979" i="13"/>
  <c r="G980" i="13"/>
  <c r="M980" i="13" s="1"/>
  <c r="I980" i="13"/>
  <c r="K980" i="13"/>
  <c r="O980" i="13"/>
  <c r="Q980" i="13"/>
  <c r="V980" i="13"/>
  <c r="G981" i="13"/>
  <c r="M981" i="13" s="1"/>
  <c r="I981" i="13"/>
  <c r="K981" i="13"/>
  <c r="O981" i="13"/>
  <c r="Q981" i="13"/>
  <c r="V981" i="13"/>
  <c r="G982" i="13"/>
  <c r="M982" i="13" s="1"/>
  <c r="I982" i="13"/>
  <c r="K982" i="13"/>
  <c r="O982" i="13"/>
  <c r="Q982" i="13"/>
  <c r="V982" i="13"/>
  <c r="G983" i="13"/>
  <c r="M983" i="13" s="1"/>
  <c r="I983" i="13"/>
  <c r="K983" i="13"/>
  <c r="O983" i="13"/>
  <c r="Q983" i="13"/>
  <c r="V983" i="13"/>
  <c r="G984" i="13"/>
  <c r="M984" i="13" s="1"/>
  <c r="I984" i="13"/>
  <c r="K984" i="13"/>
  <c r="O984" i="13"/>
  <c r="Q984" i="13"/>
  <c r="V984" i="13"/>
  <c r="G985" i="13"/>
  <c r="M985" i="13" s="1"/>
  <c r="I985" i="13"/>
  <c r="K985" i="13"/>
  <c r="O985" i="13"/>
  <c r="Q985" i="13"/>
  <c r="V985" i="13"/>
  <c r="G986" i="13"/>
  <c r="M986" i="13" s="1"/>
  <c r="I986" i="13"/>
  <c r="K986" i="13"/>
  <c r="O986" i="13"/>
  <c r="Q986" i="13"/>
  <c r="V986" i="13"/>
  <c r="G987" i="13"/>
  <c r="M987" i="13" s="1"/>
  <c r="I987" i="13"/>
  <c r="K987" i="13"/>
  <c r="O987" i="13"/>
  <c r="Q987" i="13"/>
  <c r="V987" i="13"/>
  <c r="G988" i="13"/>
  <c r="M988" i="13" s="1"/>
  <c r="I988" i="13"/>
  <c r="K988" i="13"/>
  <c r="O988" i="13"/>
  <c r="Q988" i="13"/>
  <c r="V988" i="13"/>
  <c r="G990" i="13"/>
  <c r="M990" i="13" s="1"/>
  <c r="I990" i="13"/>
  <c r="K990" i="13"/>
  <c r="O990" i="13"/>
  <c r="Q990" i="13"/>
  <c r="V990" i="13"/>
  <c r="G992" i="13"/>
  <c r="M992" i="13" s="1"/>
  <c r="I992" i="13"/>
  <c r="K992" i="13"/>
  <c r="O992" i="13"/>
  <c r="Q992" i="13"/>
  <c r="V992" i="13"/>
  <c r="G995" i="13"/>
  <c r="M995" i="13" s="1"/>
  <c r="I995" i="13"/>
  <c r="K995" i="13"/>
  <c r="O995" i="13"/>
  <c r="Q995" i="13"/>
  <c r="V995" i="13"/>
  <c r="G997" i="13"/>
  <c r="M997" i="13" s="1"/>
  <c r="I997" i="13"/>
  <c r="K997" i="13"/>
  <c r="O997" i="13"/>
  <c r="Q997" i="13"/>
  <c r="V997" i="13"/>
  <c r="G999" i="13"/>
  <c r="M999" i="13" s="1"/>
  <c r="I999" i="13"/>
  <c r="K999" i="13"/>
  <c r="O999" i="13"/>
  <c r="Q999" i="13"/>
  <c r="V999" i="13"/>
  <c r="G1001" i="13"/>
  <c r="M1001" i="13" s="1"/>
  <c r="I1001" i="13"/>
  <c r="K1001" i="13"/>
  <c r="O1001" i="13"/>
  <c r="Q1001" i="13"/>
  <c r="V1001" i="13"/>
  <c r="G1003" i="13"/>
  <c r="M1003" i="13" s="1"/>
  <c r="I1003" i="13"/>
  <c r="K1003" i="13"/>
  <c r="O1003" i="13"/>
  <c r="Q1003" i="13"/>
  <c r="V1003" i="13"/>
  <c r="G1004" i="13"/>
  <c r="M1004" i="13" s="1"/>
  <c r="I1004" i="13"/>
  <c r="K1004" i="13"/>
  <c r="O1004" i="13"/>
  <c r="Q1004" i="13"/>
  <c r="V1004" i="13"/>
  <c r="G1006" i="13"/>
  <c r="M1006" i="13" s="1"/>
  <c r="I1006" i="13"/>
  <c r="K1006" i="13"/>
  <c r="O1006" i="13"/>
  <c r="Q1006" i="13"/>
  <c r="V1006" i="13"/>
  <c r="G1009" i="13"/>
  <c r="M1009" i="13" s="1"/>
  <c r="I1009" i="13"/>
  <c r="K1009" i="13"/>
  <c r="O1009" i="13"/>
  <c r="Q1009" i="13"/>
  <c r="V1009" i="13"/>
  <c r="G1012" i="13"/>
  <c r="M1012" i="13" s="1"/>
  <c r="I1012" i="13"/>
  <c r="K1012" i="13"/>
  <c r="O1012" i="13"/>
  <c r="Q1012" i="13"/>
  <c r="V1012" i="13"/>
  <c r="G1016" i="13"/>
  <c r="M1016" i="13" s="1"/>
  <c r="I1016" i="13"/>
  <c r="K1016" i="13"/>
  <c r="O1016" i="13"/>
  <c r="Q1016" i="13"/>
  <c r="V1016" i="13"/>
  <c r="G1033" i="13"/>
  <c r="M1033" i="13" s="1"/>
  <c r="I1033" i="13"/>
  <c r="K1033" i="13"/>
  <c r="O1033" i="13"/>
  <c r="Q1033" i="13"/>
  <c r="V1033" i="13"/>
  <c r="G1035" i="13"/>
  <c r="M1035" i="13" s="1"/>
  <c r="I1035" i="13"/>
  <c r="K1035" i="13"/>
  <c r="O1035" i="13"/>
  <c r="Q1035" i="13"/>
  <c r="V1035" i="13"/>
  <c r="G1037" i="13"/>
  <c r="M1037" i="13" s="1"/>
  <c r="I1037" i="13"/>
  <c r="K1037" i="13"/>
  <c r="O1037" i="13"/>
  <c r="Q1037" i="13"/>
  <c r="V1037" i="13"/>
  <c r="G1038" i="13"/>
  <c r="M1038" i="13" s="1"/>
  <c r="I1038" i="13"/>
  <c r="K1038" i="13"/>
  <c r="O1038" i="13"/>
  <c r="Q1038" i="13"/>
  <c r="V1038" i="13"/>
  <c r="G1040" i="13"/>
  <c r="M1040" i="13" s="1"/>
  <c r="I1040" i="13"/>
  <c r="K1040" i="13"/>
  <c r="O1040" i="13"/>
  <c r="Q1040" i="13"/>
  <c r="V1040" i="13"/>
  <c r="G1041" i="13"/>
  <c r="M1041" i="13" s="1"/>
  <c r="I1041" i="13"/>
  <c r="K1041" i="13"/>
  <c r="O1041" i="13"/>
  <c r="Q1041" i="13"/>
  <c r="V1041" i="13"/>
  <c r="G1044" i="13"/>
  <c r="M1044" i="13" s="1"/>
  <c r="I1044" i="13"/>
  <c r="K1044" i="13"/>
  <c r="O1044" i="13"/>
  <c r="Q1044" i="13"/>
  <c r="V1044" i="13"/>
  <c r="G1046" i="13"/>
  <c r="M1046" i="13" s="1"/>
  <c r="I1046" i="13"/>
  <c r="K1046" i="13"/>
  <c r="O1046" i="13"/>
  <c r="Q1046" i="13"/>
  <c r="V1046" i="13"/>
  <c r="G1049" i="13"/>
  <c r="M1049" i="13" s="1"/>
  <c r="I1049" i="13"/>
  <c r="K1049" i="13"/>
  <c r="O1049" i="13"/>
  <c r="Q1049" i="13"/>
  <c r="V1049" i="13"/>
  <c r="G1052" i="13"/>
  <c r="M1052" i="13" s="1"/>
  <c r="I1052" i="13"/>
  <c r="K1052" i="13"/>
  <c r="O1052" i="13"/>
  <c r="Q1052" i="13"/>
  <c r="V1052" i="13"/>
  <c r="G1054" i="13"/>
  <c r="M1054" i="13" s="1"/>
  <c r="I1054" i="13"/>
  <c r="K1054" i="13"/>
  <c r="O1054" i="13"/>
  <c r="Q1054" i="13"/>
  <c r="V1054" i="13"/>
  <c r="G1055" i="13"/>
  <c r="M1055" i="13" s="1"/>
  <c r="I1055" i="13"/>
  <c r="K1055" i="13"/>
  <c r="O1055" i="13"/>
  <c r="Q1055" i="13"/>
  <c r="V1055" i="13"/>
  <c r="G1057" i="13"/>
  <c r="M1057" i="13" s="1"/>
  <c r="I1057" i="13"/>
  <c r="K1057" i="13"/>
  <c r="O1057" i="13"/>
  <c r="O1051" i="13" s="1"/>
  <c r="Q1057" i="13"/>
  <c r="V1057" i="13"/>
  <c r="G1060" i="13"/>
  <c r="M1060" i="13" s="1"/>
  <c r="I1060" i="13"/>
  <c r="I1059" i="13" s="1"/>
  <c r="K1060" i="13"/>
  <c r="O1060" i="13"/>
  <c r="Q1060" i="13"/>
  <c r="V1060" i="13"/>
  <c r="V1059" i="13" s="1"/>
  <c r="G1063" i="13"/>
  <c r="M1063" i="13" s="1"/>
  <c r="I1063" i="13"/>
  <c r="K1063" i="13"/>
  <c r="O1063" i="13"/>
  <c r="Q1063" i="13"/>
  <c r="Q1059" i="13" s="1"/>
  <c r="V1063" i="13"/>
  <c r="G1065" i="13"/>
  <c r="G1059" i="13" s="1"/>
  <c r="I107" i="1" s="1"/>
  <c r="I1065" i="13"/>
  <c r="K1065" i="13"/>
  <c r="O1065" i="13"/>
  <c r="Q1065" i="13"/>
  <c r="V1065" i="13"/>
  <c r="G1068" i="13"/>
  <c r="M1068" i="13" s="1"/>
  <c r="I1068" i="13"/>
  <c r="K1068" i="13"/>
  <c r="O1068" i="13"/>
  <c r="Q1068" i="13"/>
  <c r="V1068" i="13"/>
  <c r="G1079" i="13"/>
  <c r="M1079" i="13" s="1"/>
  <c r="I1079" i="13"/>
  <c r="K1079" i="13"/>
  <c r="O1079" i="13"/>
  <c r="Q1079" i="13"/>
  <c r="V1079" i="13"/>
  <c r="G1080" i="13"/>
  <c r="I1080" i="13"/>
  <c r="K1080" i="13"/>
  <c r="O1080" i="13"/>
  <c r="Q1080" i="13"/>
  <c r="V1080" i="13"/>
  <c r="G1093" i="13"/>
  <c r="M1093" i="13" s="1"/>
  <c r="I1093" i="13"/>
  <c r="I1067" i="13" s="1"/>
  <c r="K1093" i="13"/>
  <c r="O1093" i="13"/>
  <c r="Q1093" i="13"/>
  <c r="V1093" i="13"/>
  <c r="O1094" i="13"/>
  <c r="V1094" i="13"/>
  <c r="G1095" i="13"/>
  <c r="G1094" i="13" s="1"/>
  <c r="I1095" i="13"/>
  <c r="I1094" i="13" s="1"/>
  <c r="K1095" i="13"/>
  <c r="K1094" i="13" s="1"/>
  <c r="O1095" i="13"/>
  <c r="Q1095" i="13"/>
  <c r="Q1094" i="13" s="1"/>
  <c r="V1095" i="13"/>
  <c r="O1099" i="13"/>
  <c r="G1100" i="13"/>
  <c r="M1100" i="13" s="1"/>
  <c r="M1099" i="13" s="1"/>
  <c r="I1100" i="13"/>
  <c r="I1099" i="13" s="1"/>
  <c r="K1100" i="13"/>
  <c r="K1099" i="13" s="1"/>
  <c r="O1100" i="13"/>
  <c r="Q1100" i="13"/>
  <c r="Q1099" i="13" s="1"/>
  <c r="V1100" i="13"/>
  <c r="V1099" i="13" s="1"/>
  <c r="AE1105" i="13"/>
  <c r="F43" i="1" s="1"/>
  <c r="AF1105" i="13"/>
  <c r="G43" i="1" s="1"/>
  <c r="BA47" i="12"/>
  <c r="BA25" i="12"/>
  <c r="BA11" i="12"/>
  <c r="G9" i="12"/>
  <c r="M9" i="12" s="1"/>
  <c r="I9" i="12"/>
  <c r="K9" i="12"/>
  <c r="O9" i="12"/>
  <c r="Q9" i="12"/>
  <c r="V9" i="12"/>
  <c r="G10" i="12"/>
  <c r="M10" i="12" s="1"/>
  <c r="I10" i="12"/>
  <c r="K10" i="12"/>
  <c r="O10" i="12"/>
  <c r="Q10" i="12"/>
  <c r="V10" i="12"/>
  <c r="G12" i="12"/>
  <c r="M12" i="12" s="1"/>
  <c r="I12" i="12"/>
  <c r="K12" i="12"/>
  <c r="O12" i="12"/>
  <c r="Q12" i="12"/>
  <c r="V12" i="12"/>
  <c r="G13" i="12"/>
  <c r="I13" i="12"/>
  <c r="K13" i="12"/>
  <c r="O13" i="12"/>
  <c r="Q13" i="12"/>
  <c r="V13" i="12"/>
  <c r="G14" i="12"/>
  <c r="M14" i="12" s="1"/>
  <c r="I14" i="12"/>
  <c r="K14" i="12"/>
  <c r="O14" i="12"/>
  <c r="Q14" i="12"/>
  <c r="V14" i="12"/>
  <c r="G15" i="12"/>
  <c r="M15" i="12" s="1"/>
  <c r="I15" i="12"/>
  <c r="K15" i="12"/>
  <c r="O15" i="12"/>
  <c r="Q15" i="12"/>
  <c r="V15" i="12"/>
  <c r="G16" i="12"/>
  <c r="M16" i="12" s="1"/>
  <c r="I16" i="12"/>
  <c r="K16" i="12"/>
  <c r="O16" i="12"/>
  <c r="Q16" i="12"/>
  <c r="V16" i="12"/>
  <c r="G17" i="12"/>
  <c r="M17" i="12" s="1"/>
  <c r="I17" i="12"/>
  <c r="K17" i="12"/>
  <c r="O17" i="12"/>
  <c r="Q17" i="12"/>
  <c r="V17" i="12"/>
  <c r="G18" i="12"/>
  <c r="M18" i="12" s="1"/>
  <c r="I18" i="12"/>
  <c r="K18" i="12"/>
  <c r="O18" i="12"/>
  <c r="Q18" i="12"/>
  <c r="V18" i="12"/>
  <c r="G19" i="12"/>
  <c r="M19" i="12" s="1"/>
  <c r="I19" i="12"/>
  <c r="K19" i="12"/>
  <c r="O19" i="12"/>
  <c r="Q19" i="12"/>
  <c r="V19" i="12"/>
  <c r="G20" i="12"/>
  <c r="M20" i="12" s="1"/>
  <c r="I20" i="12"/>
  <c r="K20" i="12"/>
  <c r="O20" i="12"/>
  <c r="Q20" i="12"/>
  <c r="V20" i="12"/>
  <c r="G21" i="12"/>
  <c r="M21" i="12" s="1"/>
  <c r="I21" i="12"/>
  <c r="K21" i="12"/>
  <c r="O21" i="12"/>
  <c r="Q21" i="12"/>
  <c r="V21" i="12"/>
  <c r="G22" i="12"/>
  <c r="M22" i="12" s="1"/>
  <c r="I22" i="12"/>
  <c r="K22" i="12"/>
  <c r="O22" i="12"/>
  <c r="Q22" i="12"/>
  <c r="V22" i="12"/>
  <c r="G23" i="12"/>
  <c r="M23" i="12" s="1"/>
  <c r="I23" i="12"/>
  <c r="K23" i="12"/>
  <c r="O23" i="12"/>
  <c r="Q23" i="12"/>
  <c r="V23" i="12"/>
  <c r="G24" i="12"/>
  <c r="M24" i="12" s="1"/>
  <c r="I24" i="12"/>
  <c r="K24" i="12"/>
  <c r="O24" i="12"/>
  <c r="Q24" i="12"/>
  <c r="V24" i="12"/>
  <c r="G26" i="12"/>
  <c r="M26" i="12" s="1"/>
  <c r="I26" i="12"/>
  <c r="K26" i="12"/>
  <c r="O26" i="12"/>
  <c r="Q26" i="12"/>
  <c r="V26" i="12"/>
  <c r="G29" i="12"/>
  <c r="M29" i="12" s="1"/>
  <c r="I29" i="12"/>
  <c r="K29" i="12"/>
  <c r="O29" i="12"/>
  <c r="Q29" i="12"/>
  <c r="V29" i="12"/>
  <c r="G30" i="12"/>
  <c r="M30" i="12" s="1"/>
  <c r="I30" i="12"/>
  <c r="K30" i="12"/>
  <c r="O30" i="12"/>
  <c r="Q30" i="12"/>
  <c r="V30" i="12"/>
  <c r="G31" i="12"/>
  <c r="M31" i="12" s="1"/>
  <c r="I31" i="12"/>
  <c r="K31" i="12"/>
  <c r="O31" i="12"/>
  <c r="Q31" i="12"/>
  <c r="V31" i="12"/>
  <c r="G32" i="12"/>
  <c r="M32" i="12" s="1"/>
  <c r="I32" i="12"/>
  <c r="K32" i="12"/>
  <c r="O32" i="12"/>
  <c r="Q32" i="12"/>
  <c r="V32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8" i="12"/>
  <c r="M38" i="12" s="1"/>
  <c r="I38" i="12"/>
  <c r="K38" i="12"/>
  <c r="O38" i="12"/>
  <c r="Q38" i="12"/>
  <c r="V38" i="12"/>
  <c r="G40" i="12"/>
  <c r="M40" i="12" s="1"/>
  <c r="I40" i="12"/>
  <c r="K40" i="12"/>
  <c r="O40" i="12"/>
  <c r="Q40" i="12"/>
  <c r="V40" i="12"/>
  <c r="G42" i="12"/>
  <c r="M42" i="12" s="1"/>
  <c r="I42" i="12"/>
  <c r="K42" i="12"/>
  <c r="O42" i="12"/>
  <c r="Q42" i="12"/>
  <c r="V42" i="12"/>
  <c r="G43" i="12"/>
  <c r="M43" i="12" s="1"/>
  <c r="I43" i="12"/>
  <c r="K43" i="12"/>
  <c r="O43" i="12"/>
  <c r="Q43" i="12"/>
  <c r="V43" i="12"/>
  <c r="G45" i="12"/>
  <c r="M45" i="12" s="1"/>
  <c r="I45" i="12"/>
  <c r="K45" i="12"/>
  <c r="O45" i="12"/>
  <c r="Q45" i="12"/>
  <c r="V45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1" i="12"/>
  <c r="M51" i="12" s="1"/>
  <c r="I51" i="12"/>
  <c r="K51" i="12"/>
  <c r="O51" i="12"/>
  <c r="Q51" i="12"/>
  <c r="V51" i="12"/>
  <c r="G52" i="12"/>
  <c r="M52" i="12" s="1"/>
  <c r="I52" i="12"/>
  <c r="K52" i="12"/>
  <c r="O52" i="12"/>
  <c r="Q52" i="12"/>
  <c r="V52" i="12"/>
  <c r="G57" i="12"/>
  <c r="M57" i="12" s="1"/>
  <c r="I57" i="12"/>
  <c r="K57" i="12"/>
  <c r="O57" i="12"/>
  <c r="Q57" i="12"/>
  <c r="V57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AE62" i="12"/>
  <c r="AF62" i="12"/>
  <c r="G142" i="19" l="1"/>
  <c r="I91" i="1" s="1"/>
  <c r="M180" i="18"/>
  <c r="M179" i="18" s="1"/>
  <c r="G171" i="18"/>
  <c r="M172" i="18"/>
  <c r="M1095" i="13"/>
  <c r="M1094" i="13" s="1"/>
  <c r="H43" i="1"/>
  <c r="I43" i="1" s="1"/>
  <c r="F41" i="1"/>
  <c r="F40" i="1"/>
  <c r="Q28" i="12"/>
  <c r="K28" i="12"/>
  <c r="G8" i="12"/>
  <c r="V8" i="12"/>
  <c r="I8" i="12"/>
  <c r="Q1067" i="13"/>
  <c r="G1067" i="13"/>
  <c r="I108" i="1" s="1"/>
  <c r="V1067" i="13"/>
  <c r="O1059" i="13"/>
  <c r="K1059" i="13"/>
  <c r="Q1051" i="13"/>
  <c r="K1051" i="13"/>
  <c r="Q1008" i="13"/>
  <c r="K1008" i="13"/>
  <c r="Q940" i="13"/>
  <c r="K940" i="13"/>
  <c r="V906" i="13"/>
  <c r="Q906" i="13"/>
  <c r="I906" i="13"/>
  <c r="Q868" i="13"/>
  <c r="K868" i="13"/>
  <c r="Q789" i="13"/>
  <c r="I789" i="13"/>
  <c r="Q783" i="13"/>
  <c r="K783" i="13"/>
  <c r="M783" i="13"/>
  <c r="V696" i="13"/>
  <c r="V659" i="13"/>
  <c r="Q659" i="13"/>
  <c r="I659" i="13"/>
  <c r="V623" i="13"/>
  <c r="Q623" i="13"/>
  <c r="I623" i="13"/>
  <c r="K606" i="13"/>
  <c r="O606" i="13"/>
  <c r="O543" i="13"/>
  <c r="V543" i="13"/>
  <c r="I543" i="13"/>
  <c r="O523" i="13"/>
  <c r="V523" i="13"/>
  <c r="I523" i="13"/>
  <c r="Q508" i="13"/>
  <c r="G508" i="13"/>
  <c r="I76" i="1" s="1"/>
  <c r="V508" i="13"/>
  <c r="Q483" i="13"/>
  <c r="I483" i="13"/>
  <c r="I470" i="13"/>
  <c r="Q391" i="13"/>
  <c r="I391" i="13"/>
  <c r="V344" i="13"/>
  <c r="O344" i="13"/>
  <c r="I344" i="13"/>
  <c r="G41" i="1"/>
  <c r="H41" i="1" s="1"/>
  <c r="I41" i="1" s="1"/>
  <c r="G40" i="1"/>
  <c r="O28" i="12"/>
  <c r="G28" i="12"/>
  <c r="I118" i="1" s="1"/>
  <c r="I20" i="1" s="1"/>
  <c r="V28" i="12"/>
  <c r="I28" i="12"/>
  <c r="O8" i="12"/>
  <c r="Q8" i="12"/>
  <c r="K8" i="12"/>
  <c r="G1099" i="13"/>
  <c r="I110" i="1" s="1"/>
  <c r="O1067" i="13"/>
  <c r="K1067" i="13"/>
  <c r="V1051" i="13"/>
  <c r="I1051" i="13"/>
  <c r="V1008" i="13"/>
  <c r="O1008" i="13"/>
  <c r="I1008" i="13"/>
  <c r="V940" i="13"/>
  <c r="O940" i="13"/>
  <c r="I940" i="13"/>
  <c r="K906" i="13"/>
  <c r="O906" i="13"/>
  <c r="O868" i="13"/>
  <c r="V868" i="13"/>
  <c r="I868" i="13"/>
  <c r="V789" i="13"/>
  <c r="K789" i="13"/>
  <c r="O789" i="13"/>
  <c r="G789" i="13"/>
  <c r="I101" i="1" s="1"/>
  <c r="I783" i="13"/>
  <c r="O696" i="13"/>
  <c r="K696" i="13"/>
  <c r="Q696" i="13"/>
  <c r="I696" i="13"/>
  <c r="K659" i="13"/>
  <c r="O659" i="13"/>
  <c r="K623" i="13"/>
  <c r="O623" i="13"/>
  <c r="G620" i="13"/>
  <c r="I83" i="1" s="1"/>
  <c r="Q606" i="13"/>
  <c r="I606" i="13"/>
  <c r="Q543" i="13"/>
  <c r="K543" i="13"/>
  <c r="Q523" i="13"/>
  <c r="K523" i="13"/>
  <c r="I508" i="13"/>
  <c r="O508" i="13"/>
  <c r="K508" i="13"/>
  <c r="K483" i="13"/>
  <c r="O483" i="13"/>
  <c r="G483" i="13"/>
  <c r="I75" i="1" s="1"/>
  <c r="K470" i="13"/>
  <c r="G470" i="13"/>
  <c r="I74" i="1" s="1"/>
  <c r="K391" i="13"/>
  <c r="O391" i="13"/>
  <c r="G391" i="13"/>
  <c r="I73" i="1" s="1"/>
  <c r="K344" i="13"/>
  <c r="Q344" i="13"/>
  <c r="V326" i="13"/>
  <c r="O326" i="13"/>
  <c r="I326" i="13"/>
  <c r="K262" i="13"/>
  <c r="Q262" i="13"/>
  <c r="V256" i="13"/>
  <c r="O256" i="13"/>
  <c r="I256" i="13"/>
  <c r="Q211" i="13"/>
  <c r="K211" i="13"/>
  <c r="K155" i="13"/>
  <c r="Q155" i="13"/>
  <c r="I97" i="13"/>
  <c r="O97" i="13"/>
  <c r="G97" i="13"/>
  <c r="I64" i="1" s="1"/>
  <c r="V81" i="13"/>
  <c r="O81" i="13"/>
  <c r="I81" i="13"/>
  <c r="V69" i="13"/>
  <c r="I69" i="13"/>
  <c r="Q8" i="13"/>
  <c r="K8" i="13"/>
  <c r="Q182" i="14"/>
  <c r="I182" i="14"/>
  <c r="K182" i="14"/>
  <c r="G182" i="14"/>
  <c r="I95" i="1" s="1"/>
  <c r="V161" i="14"/>
  <c r="Q161" i="14"/>
  <c r="I161" i="14"/>
  <c r="Q150" i="14"/>
  <c r="I150" i="14"/>
  <c r="Q136" i="14"/>
  <c r="I136" i="14"/>
  <c r="K136" i="14"/>
  <c r="G136" i="14"/>
  <c r="I92" i="1" s="1"/>
  <c r="V84" i="14"/>
  <c r="O84" i="14"/>
  <c r="I84" i="14"/>
  <c r="Q50" i="14"/>
  <c r="K50" i="14"/>
  <c r="O42" i="14"/>
  <c r="K42" i="14"/>
  <c r="Q42" i="14"/>
  <c r="I42" i="14"/>
  <c r="K25" i="14"/>
  <c r="O25" i="14"/>
  <c r="Q8" i="14"/>
  <c r="K8" i="14"/>
  <c r="V105" i="15"/>
  <c r="O105" i="15"/>
  <c r="I105" i="15"/>
  <c r="Q85" i="15"/>
  <c r="K85" i="15"/>
  <c r="V60" i="15"/>
  <c r="O60" i="15"/>
  <c r="I60" i="15"/>
  <c r="Q29" i="15"/>
  <c r="V29" i="15"/>
  <c r="K29" i="15"/>
  <c r="Q19" i="15"/>
  <c r="K19" i="15"/>
  <c r="O8" i="15"/>
  <c r="Q8" i="15"/>
  <c r="K8" i="15"/>
  <c r="O119" i="17"/>
  <c r="K119" i="17"/>
  <c r="Q119" i="17"/>
  <c r="I119" i="17"/>
  <c r="K95" i="17"/>
  <c r="Q95" i="17"/>
  <c r="I95" i="17"/>
  <c r="K87" i="17"/>
  <c r="G87" i="17"/>
  <c r="I114" i="1" s="1"/>
  <c r="Q87" i="17"/>
  <c r="K326" i="13"/>
  <c r="Q326" i="13"/>
  <c r="V262" i="13"/>
  <c r="O262" i="13"/>
  <c r="I262" i="13"/>
  <c r="K256" i="13"/>
  <c r="Q256" i="13"/>
  <c r="M256" i="13"/>
  <c r="O211" i="13"/>
  <c r="V211" i="13"/>
  <c r="I211" i="13"/>
  <c r="V155" i="13"/>
  <c r="O155" i="13"/>
  <c r="I155" i="13"/>
  <c r="Q97" i="13"/>
  <c r="V97" i="13"/>
  <c r="K97" i="13"/>
  <c r="Q81" i="13"/>
  <c r="K81" i="13"/>
  <c r="M81" i="13"/>
  <c r="Q69" i="13"/>
  <c r="K69" i="13"/>
  <c r="M69" i="13"/>
  <c r="G69" i="13"/>
  <c r="I59" i="1" s="1"/>
  <c r="O8" i="13"/>
  <c r="V8" i="13"/>
  <c r="I8" i="13"/>
  <c r="K201" i="14"/>
  <c r="Q201" i="14"/>
  <c r="I201" i="14"/>
  <c r="V182" i="14"/>
  <c r="O182" i="14"/>
  <c r="K161" i="14"/>
  <c r="O161" i="14"/>
  <c r="O150" i="14"/>
  <c r="V150" i="14"/>
  <c r="K150" i="14"/>
  <c r="V136" i="14"/>
  <c r="O136" i="14"/>
  <c r="Q84" i="14"/>
  <c r="K84" i="14"/>
  <c r="V50" i="14"/>
  <c r="O50" i="14"/>
  <c r="I50" i="14"/>
  <c r="V42" i="14"/>
  <c r="V25" i="14"/>
  <c r="Q25" i="14"/>
  <c r="I25" i="14"/>
  <c r="O8" i="14"/>
  <c r="V8" i="14"/>
  <c r="I8" i="14"/>
  <c r="K105" i="15"/>
  <c r="M105" i="15"/>
  <c r="V85" i="15"/>
  <c r="O85" i="15"/>
  <c r="I85" i="15"/>
  <c r="K60" i="15"/>
  <c r="Q60" i="15"/>
  <c r="I29" i="15"/>
  <c r="O29" i="15"/>
  <c r="G29" i="15"/>
  <c r="I98" i="1" s="1"/>
  <c r="M29" i="15"/>
  <c r="V19" i="15"/>
  <c r="O19" i="15"/>
  <c r="I19" i="15"/>
  <c r="V8" i="15"/>
  <c r="I8" i="15"/>
  <c r="G8" i="15"/>
  <c r="G119" i="17"/>
  <c r="I116" i="1" s="1"/>
  <c r="V119" i="17"/>
  <c r="O95" i="17"/>
  <c r="G95" i="17"/>
  <c r="I115" i="1" s="1"/>
  <c r="V95" i="17"/>
  <c r="V87" i="17"/>
  <c r="O87" i="17"/>
  <c r="O8" i="17"/>
  <c r="V8" i="17"/>
  <c r="I8" i="17"/>
  <c r="AF183" i="18"/>
  <c r="V171" i="18"/>
  <c r="K171" i="18"/>
  <c r="V111" i="18"/>
  <c r="K111" i="18"/>
  <c r="O111" i="18"/>
  <c r="G111" i="18"/>
  <c r="V88" i="18"/>
  <c r="O88" i="18"/>
  <c r="I88" i="18"/>
  <c r="V69" i="18"/>
  <c r="O69" i="18"/>
  <c r="I69" i="18"/>
  <c r="V62" i="18"/>
  <c r="O62" i="18"/>
  <c r="I62" i="18"/>
  <c r="G8" i="18"/>
  <c r="Q8" i="18"/>
  <c r="K8" i="18"/>
  <c r="K147" i="19"/>
  <c r="AF154" i="19"/>
  <c r="G50" i="1" s="1"/>
  <c r="H50" i="1" s="1"/>
  <c r="I50" i="1" s="1"/>
  <c r="K142" i="19"/>
  <c r="Q142" i="19"/>
  <c r="M143" i="19"/>
  <c r="M142" i="19" s="1"/>
  <c r="I142" i="19"/>
  <c r="K137" i="19"/>
  <c r="M137" i="19"/>
  <c r="K126" i="19"/>
  <c r="G126" i="19"/>
  <c r="I84" i="1" s="1"/>
  <c r="K117" i="19"/>
  <c r="O117" i="19"/>
  <c r="O70" i="19"/>
  <c r="K70" i="19"/>
  <c r="Q70" i="19"/>
  <c r="V65" i="19"/>
  <c r="G57" i="19"/>
  <c r="O8" i="19"/>
  <c r="V8" i="19"/>
  <c r="I8" i="19"/>
  <c r="F48" i="1"/>
  <c r="I87" i="17"/>
  <c r="G8" i="17"/>
  <c r="Q8" i="17"/>
  <c r="K8" i="17"/>
  <c r="M171" i="18"/>
  <c r="Q111" i="18"/>
  <c r="I111" i="18"/>
  <c r="Q88" i="18"/>
  <c r="K88" i="18"/>
  <c r="G88" i="18"/>
  <c r="Q69" i="18"/>
  <c r="K69" i="18"/>
  <c r="G69" i="18"/>
  <c r="Q62" i="18"/>
  <c r="K62" i="18"/>
  <c r="G62" i="18"/>
  <c r="O8" i="18"/>
  <c r="V8" i="18"/>
  <c r="I8" i="18"/>
  <c r="Q147" i="19"/>
  <c r="Q126" i="19"/>
  <c r="I126" i="19"/>
  <c r="V126" i="19"/>
  <c r="O126" i="19"/>
  <c r="G117" i="19"/>
  <c r="I79" i="1" s="1"/>
  <c r="Q117" i="19"/>
  <c r="I117" i="19"/>
  <c r="G70" i="19"/>
  <c r="V70" i="19"/>
  <c r="I70" i="19"/>
  <c r="K65" i="19"/>
  <c r="M65" i="19"/>
  <c r="G65" i="19"/>
  <c r="I72" i="1" s="1"/>
  <c r="Q60" i="19"/>
  <c r="G8" i="19"/>
  <c r="Q8" i="19"/>
  <c r="K8" i="19"/>
  <c r="G46" i="1"/>
  <c r="AE11" i="16"/>
  <c r="G8" i="16"/>
  <c r="M148" i="19"/>
  <c r="M147" i="19" s="1"/>
  <c r="G137" i="19"/>
  <c r="I85" i="1" s="1"/>
  <c r="M127" i="19"/>
  <c r="M126" i="19" s="1"/>
  <c r="M120" i="19"/>
  <c r="M117" i="19" s="1"/>
  <c r="M77" i="19"/>
  <c r="M70" i="19" s="1"/>
  <c r="M63" i="19"/>
  <c r="M60" i="19" s="1"/>
  <c r="M15" i="19"/>
  <c r="M8" i="19" s="1"/>
  <c r="G147" i="19"/>
  <c r="I71" i="1" s="1"/>
  <c r="M111" i="18"/>
  <c r="M177" i="18"/>
  <c r="M176" i="18" s="1"/>
  <c r="M89" i="18"/>
  <c r="M88" i="18" s="1"/>
  <c r="M70" i="18"/>
  <c r="M69" i="18" s="1"/>
  <c r="M63" i="18"/>
  <c r="M62" i="18" s="1"/>
  <c r="M18" i="18"/>
  <c r="M8" i="18" s="1"/>
  <c r="AF132" i="17"/>
  <c r="G47" i="1" s="1"/>
  <c r="H47" i="1" s="1"/>
  <c r="I47" i="1" s="1"/>
  <c r="M89" i="17"/>
  <c r="M87" i="17" s="1"/>
  <c r="M13" i="17"/>
  <c r="M8" i="17" s="1"/>
  <c r="M123" i="17"/>
  <c r="M119" i="17" s="1"/>
  <c r="M99" i="17"/>
  <c r="M95" i="17" s="1"/>
  <c r="M85" i="15"/>
  <c r="M19" i="15"/>
  <c r="M8" i="15"/>
  <c r="M60" i="15"/>
  <c r="G105" i="15"/>
  <c r="I109" i="1" s="1"/>
  <c r="G85" i="15"/>
  <c r="I100" i="1" s="1"/>
  <c r="G60" i="15"/>
  <c r="I99" i="1" s="1"/>
  <c r="G19" i="15"/>
  <c r="I97" i="1" s="1"/>
  <c r="AF111" i="15"/>
  <c r="G45" i="1" s="1"/>
  <c r="H45" i="1" s="1"/>
  <c r="I45" i="1" s="1"/>
  <c r="M150" i="14"/>
  <c r="M50" i="14"/>
  <c r="M42" i="14"/>
  <c r="M8" i="14"/>
  <c r="M84" i="14"/>
  <c r="M25" i="14"/>
  <c r="M161" i="14"/>
  <c r="M201" i="14"/>
  <c r="G150" i="14"/>
  <c r="I93" i="1" s="1"/>
  <c r="G42" i="14"/>
  <c r="I78" i="1" s="1"/>
  <c r="G8" i="14"/>
  <c r="M183" i="14"/>
  <c r="M182" i="14" s="1"/>
  <c r="M137" i="14"/>
  <c r="M136" i="14" s="1"/>
  <c r="G84" i="14"/>
  <c r="I90" i="1" s="1"/>
  <c r="G50" i="14"/>
  <c r="G201" i="14"/>
  <c r="I111" i="1" s="1"/>
  <c r="G161" i="14"/>
  <c r="I94" i="1" s="1"/>
  <c r="G25" i="14"/>
  <c r="I61" i="1" s="1"/>
  <c r="M606" i="13"/>
  <c r="M523" i="13"/>
  <c r="M155" i="13"/>
  <c r="M97" i="13"/>
  <c r="M8" i="13"/>
  <c r="M1051" i="13"/>
  <c r="M1008" i="13"/>
  <c r="M940" i="13"/>
  <c r="M906" i="13"/>
  <c r="M868" i="13"/>
  <c r="M483" i="13"/>
  <c r="M326" i="13"/>
  <c r="M696" i="13"/>
  <c r="M543" i="13"/>
  <c r="M344" i="13"/>
  <c r="M262" i="13"/>
  <c r="M211" i="13"/>
  <c r="M789" i="13"/>
  <c r="M659" i="13"/>
  <c r="M623" i="13"/>
  <c r="M470" i="13"/>
  <c r="M391" i="13"/>
  <c r="G1051" i="13"/>
  <c r="I106" i="1" s="1"/>
  <c r="G868" i="13"/>
  <c r="I102" i="1" s="1"/>
  <c r="G696" i="13"/>
  <c r="I88" i="1" s="1"/>
  <c r="G543" i="13"/>
  <c r="I81" i="1" s="1"/>
  <c r="G523" i="13"/>
  <c r="I80" i="1" s="1"/>
  <c r="G211" i="13"/>
  <c r="I66" i="1" s="1"/>
  <c r="G8" i="13"/>
  <c r="G1008" i="13"/>
  <c r="I105" i="1" s="1"/>
  <c r="G940" i="13"/>
  <c r="I104" i="1" s="1"/>
  <c r="G783" i="13"/>
  <c r="G344" i="13"/>
  <c r="I70" i="1" s="1"/>
  <c r="G326" i="13"/>
  <c r="I69" i="1" s="1"/>
  <c r="G262" i="13"/>
  <c r="I68" i="1" s="1"/>
  <c r="G256" i="13"/>
  <c r="I67" i="1" s="1"/>
  <c r="G155" i="13"/>
  <c r="G81" i="13"/>
  <c r="I63" i="1" s="1"/>
  <c r="G906" i="13"/>
  <c r="I103" i="1" s="1"/>
  <c r="G659" i="13"/>
  <c r="I87" i="1" s="1"/>
  <c r="G623" i="13"/>
  <c r="I86" i="1" s="1"/>
  <c r="G606" i="13"/>
  <c r="I82" i="1" s="1"/>
  <c r="M1080" i="13"/>
  <c r="M1067" i="13" s="1"/>
  <c r="M1065" i="13"/>
  <c r="M1059" i="13" s="1"/>
  <c r="M515" i="13"/>
  <c r="M508" i="13" s="1"/>
  <c r="M28" i="12"/>
  <c r="M8" i="12"/>
  <c r="M13" i="12"/>
  <c r="J28" i="1"/>
  <c r="J26" i="1"/>
  <c r="G38" i="1"/>
  <c r="F38" i="1"/>
  <c r="H32" i="1"/>
  <c r="J23" i="1"/>
  <c r="J24" i="1"/>
  <c r="J25" i="1"/>
  <c r="J27" i="1"/>
  <c r="E24" i="1"/>
  <c r="E26" i="1"/>
  <c r="I62" i="1" l="1"/>
  <c r="I65" i="1"/>
  <c r="I89" i="1"/>
  <c r="I58" i="1"/>
  <c r="G1105" i="13"/>
  <c r="I60" i="1"/>
  <c r="G205" i="14"/>
  <c r="G42" i="1"/>
  <c r="G132" i="17"/>
  <c r="I113" i="1"/>
  <c r="G39" i="1"/>
  <c r="G51" i="1" s="1"/>
  <c r="G25" i="1" s="1"/>
  <c r="A25" i="1" s="1"/>
  <c r="A26" i="1" s="1"/>
  <c r="G26" i="1" s="1"/>
  <c r="I117" i="1"/>
  <c r="I19" i="1" s="1"/>
  <c r="G62" i="12"/>
  <c r="G154" i="19"/>
  <c r="G183" i="18"/>
  <c r="I77" i="1"/>
  <c r="G49" i="1"/>
  <c r="H49" i="1" s="1"/>
  <c r="I49" i="1" s="1"/>
  <c r="G48" i="1"/>
  <c r="H48" i="1" s="1"/>
  <c r="I48" i="1" s="1"/>
  <c r="I96" i="1"/>
  <c r="I17" i="1" s="1"/>
  <c r="G111" i="15"/>
  <c r="H40" i="1"/>
  <c r="I40" i="1" s="1"/>
  <c r="F39" i="1"/>
  <c r="F46" i="1"/>
  <c r="F42" i="1"/>
  <c r="H42" i="1" s="1"/>
  <c r="I42" i="1" s="1"/>
  <c r="G11" i="16"/>
  <c r="I112" i="1"/>
  <c r="I16" i="1" l="1"/>
  <c r="I18" i="1"/>
  <c r="I119" i="1"/>
  <c r="F51" i="1"/>
  <c r="H39" i="1"/>
  <c r="H46" i="1"/>
  <c r="I46" i="1" s="1"/>
  <c r="I21" i="1" l="1"/>
  <c r="J117" i="1"/>
  <c r="J68" i="1"/>
  <c r="J88" i="1"/>
  <c r="J76" i="1"/>
  <c r="J116" i="1"/>
  <c r="J83" i="1"/>
  <c r="J103" i="1"/>
  <c r="J58" i="1"/>
  <c r="J78" i="1"/>
  <c r="J94" i="1"/>
  <c r="J110" i="1"/>
  <c r="J71" i="1"/>
  <c r="J61" i="1"/>
  <c r="J77" i="1"/>
  <c r="J93" i="1"/>
  <c r="J109" i="1"/>
  <c r="J108" i="1"/>
  <c r="J64" i="1"/>
  <c r="J60" i="1"/>
  <c r="J100" i="1"/>
  <c r="J75" i="1"/>
  <c r="J99" i="1"/>
  <c r="J115" i="1"/>
  <c r="J74" i="1"/>
  <c r="J90" i="1"/>
  <c r="J106" i="1"/>
  <c r="J63" i="1"/>
  <c r="J62" i="1"/>
  <c r="J73" i="1"/>
  <c r="J89" i="1"/>
  <c r="J105" i="1"/>
  <c r="J72" i="1"/>
  <c r="J92" i="1"/>
  <c r="J59" i="1"/>
  <c r="J107" i="1"/>
  <c r="J82" i="1"/>
  <c r="J114" i="1"/>
  <c r="J65" i="1"/>
  <c r="J97" i="1"/>
  <c r="J80" i="1"/>
  <c r="J84" i="1"/>
  <c r="J96" i="1"/>
  <c r="J112" i="1"/>
  <c r="J67" i="1"/>
  <c r="J95" i="1"/>
  <c r="J111" i="1"/>
  <c r="J70" i="1"/>
  <c r="J86" i="1"/>
  <c r="J102" i="1"/>
  <c r="J118" i="1"/>
  <c r="J91" i="1"/>
  <c r="J69" i="1"/>
  <c r="J85" i="1"/>
  <c r="J101" i="1"/>
  <c r="J104" i="1"/>
  <c r="J87" i="1"/>
  <c r="J66" i="1"/>
  <c r="J98" i="1"/>
  <c r="J79" i="1"/>
  <c r="J81" i="1"/>
  <c r="J113" i="1"/>
  <c r="I39" i="1"/>
  <c r="I51" i="1" s="1"/>
  <c r="J46" i="1" s="1"/>
  <c r="H51" i="1"/>
  <c r="G23" i="1"/>
  <c r="A23" i="1" s="1"/>
  <c r="A24" i="1" s="1"/>
  <c r="G24" i="1" s="1"/>
  <c r="A27" i="1" s="1"/>
  <c r="A29" i="1" s="1"/>
  <c r="G29" i="1" s="1"/>
  <c r="G27" i="1" s="1"/>
  <c r="G28" i="1"/>
  <c r="J119" i="1" l="1"/>
  <c r="J40" i="1"/>
  <c r="J42" i="1"/>
  <c r="J44" i="1"/>
  <c r="J39" i="1"/>
  <c r="J51" i="1" s="1"/>
  <c r="J49" i="1"/>
  <c r="J47" i="1"/>
  <c r="J48" i="1"/>
  <c r="J43" i="1"/>
  <c r="J41" i="1"/>
  <c r="J45" i="1"/>
  <c r="J50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<sst xmlns="http://schemas.openxmlformats.org/spreadsheetml/2006/main" count="12255" uniqueCount="3635">
  <si>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</si>
  <si>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</si>
  <si>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</si>
  <si>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</si>
  <si>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</si>
  <si>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</si>
  <si>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</si>
  <si>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</si>
  <si>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</si>
  <si>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</si>
  <si>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</si>
  <si>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</si>
  <si>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</si>
  <si>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</si>
  <si>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</si>
  <si>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</si>
  <si>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</si>
  <si>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</si>
  <si>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</si>
  <si>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</si>
  <si>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</si>
  <si>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</si>
  <si>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</si>
  <si>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</si>
  <si>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</si>
  <si>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</si>
  <si>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</si>
  <si>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</si>
  <si>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</si>
  <si>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</si>
  <si>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</si>
  <si>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</si>
  <si>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</si>
  <si>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</si>
  <si>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</si>
  <si>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</si>
  <si>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</si>
  <si>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</si>
  <si>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</si>
  <si>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</si>
  <si>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Soupis stavebních prací, dodávek a služeb</t>
  </si>
  <si>
    <t>Zadavatel</t>
  </si>
  <si>
    <t>171304</t>
  </si>
  <si>
    <t>NOVOSTAVBA SPRÁVNÍHO OBJEKTU LESA</t>
  </si>
  <si>
    <t>Město Pacov</t>
  </si>
  <si>
    <t>nám. Svobody 320</t>
  </si>
  <si>
    <t>Pacov</t>
  </si>
  <si>
    <t>39501</t>
  </si>
  <si>
    <t>00248789</t>
  </si>
  <si>
    <t>CZ00248789</t>
  </si>
  <si>
    <t>VYŠEHRAD atelier s.r.o.</t>
  </si>
  <si>
    <t>Zelený pruh 1091/111, Krč, 140 00 Praha 4</t>
  </si>
  <si>
    <t>29146429</t>
  </si>
  <si>
    <t>CZ29146429</t>
  </si>
  <si>
    <t>Zhotovitel</t>
  </si>
  <si>
    <t>Stavba</t>
  </si>
  <si>
    <t>VRN</t>
  </si>
  <si>
    <t>Ostatní a vedlejší náklady</t>
  </si>
  <si>
    <t>01</t>
  </si>
  <si>
    <t>ostatní a vedlejší náklady</t>
  </si>
  <si>
    <t>SO 01</t>
  </si>
  <si>
    <t>Objekt novostavby</t>
  </si>
  <si>
    <t>stavební práce</t>
  </si>
  <si>
    <t>02</t>
  </si>
  <si>
    <t>Zdravotně  technické  instalace</t>
  </si>
  <si>
    <t>03</t>
  </si>
  <si>
    <t>Vytápění</t>
  </si>
  <si>
    <t>04</t>
  </si>
  <si>
    <t>Elektroinstalace</t>
  </si>
  <si>
    <t>05</t>
  </si>
  <si>
    <t>Vzduchotechnika</t>
  </si>
  <si>
    <t>SO 02</t>
  </si>
  <si>
    <t>Likvidace splaškových a dešťových vod, zásobování objektu pitnou vodou</t>
  </si>
  <si>
    <t>Likvidace splaškových a dešťových vod</t>
  </si>
  <si>
    <t>Zásobování objektu pitnou vodou</t>
  </si>
  <si>
    <t>Celkem za stavbu</t>
  </si>
  <si>
    <t>CZK</t>
  </si>
  <si>
    <t>Rekapitulace dílů</t>
  </si>
  <si>
    <t>Typ dílu</t>
  </si>
  <si>
    <t>1</t>
  </si>
  <si>
    <t>Zemní práce</t>
  </si>
  <si>
    <t>18</t>
  </si>
  <si>
    <t>Povrchové úpravy terénu</t>
  </si>
  <si>
    <t>1-Ka</t>
  </si>
  <si>
    <t>Zemní práce kanalizace</t>
  </si>
  <si>
    <t>1-Vo</t>
  </si>
  <si>
    <t>Zemní práce  vodovod</t>
  </si>
  <si>
    <t>2</t>
  </si>
  <si>
    <t>Zakládání</t>
  </si>
  <si>
    <t>212</t>
  </si>
  <si>
    <t>Drenáže</t>
  </si>
  <si>
    <t>27</t>
  </si>
  <si>
    <t>Základy</t>
  </si>
  <si>
    <t>3</t>
  </si>
  <si>
    <t>Svislé a kompletní konstrukce</t>
  </si>
  <si>
    <t>342</t>
  </si>
  <si>
    <t>Sádrokartonové konstrukce</t>
  </si>
  <si>
    <t>38</t>
  </si>
  <si>
    <t>Kompletní konstrukce</t>
  </si>
  <si>
    <t>4</t>
  </si>
  <si>
    <t>Vodorovné konstrukce</t>
  </si>
  <si>
    <t>45</t>
  </si>
  <si>
    <t>Podkladní a vedlejší konstrukce</t>
  </si>
  <si>
    <t>46</t>
  </si>
  <si>
    <t>Zpevněné plochy</t>
  </si>
  <si>
    <t>46-M</t>
  </si>
  <si>
    <t>Zemní práce při extr.mont.pracích</t>
  </si>
  <si>
    <t>5</t>
  </si>
  <si>
    <t>Komunikace pozemní</t>
  </si>
  <si>
    <t>61</t>
  </si>
  <si>
    <t>Úpravy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</si>
  <si>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</si>
  <si>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</si>
  <si>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</si>
  <si>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</si>
  <si>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</si>
  <si>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</si>
  <si>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8</t>
  </si>
  <si>
    <t>Trubní vedení</t>
  </si>
  <si>
    <t>89</t>
  </si>
  <si>
    <t>Ostatní konstrukce na trubním vedení</t>
  </si>
  <si>
    <t>9</t>
  </si>
  <si>
    <t>Ostatní konstrukce a práce, bourání</t>
  </si>
  <si>
    <t>Ostatní konstrukce, bourání</t>
  </si>
  <si>
    <t>901</t>
  </si>
  <si>
    <t>Ostatní práce a  konstrukce</t>
  </si>
  <si>
    <t>94</t>
  </si>
  <si>
    <t>Lešení a stavební výtahy</t>
  </si>
  <si>
    <t>99</t>
  </si>
  <si>
    <t>Staveništní přesun hmot</t>
  </si>
  <si>
    <t>997</t>
  </si>
  <si>
    <t>Přesun sutě</t>
  </si>
  <si>
    <t>998</t>
  </si>
  <si>
    <t>Přesun hmot</t>
  </si>
  <si>
    <t>711</t>
  </si>
  <si>
    <t>Izolace proti vodě</t>
  </si>
  <si>
    <t>712</t>
  </si>
  <si>
    <t>Živičné a fóliové krytiny</t>
  </si>
  <si>
    <t>713</t>
  </si>
  <si>
    <t>Izolace tepelné</t>
  </si>
  <si>
    <t>721</t>
  </si>
  <si>
    <t>Vnitřní kanalizace</t>
  </si>
  <si>
    <t>722</t>
  </si>
  <si>
    <t>Vnitřní vodovod</t>
  </si>
  <si>
    <t>Zdravotechnika - vnitřní vodovod</t>
  </si>
  <si>
    <t>722U</t>
  </si>
  <si>
    <t>Úpravna  vody</t>
  </si>
  <si>
    <t>724</t>
  </si>
  <si>
    <t>Strojní vybavení</t>
  </si>
  <si>
    <t>725</t>
  </si>
  <si>
    <t>Zařizovací předměty - MONTÁŽ</t>
  </si>
  <si>
    <t>725 D</t>
  </si>
  <si>
    <t>Zařizovaci předměty - DODÁVKA</t>
  </si>
  <si>
    <t>731</t>
  </si>
  <si>
    <t>Kotelny</t>
  </si>
  <si>
    <t>732</t>
  </si>
  <si>
    <t>Strojovny</t>
  </si>
  <si>
    <t>733</t>
  </si>
  <si>
    <t>Rozvod potrubí</t>
  </si>
  <si>
    <t>734</t>
  </si>
  <si>
    <t>Armatury</t>
  </si>
  <si>
    <t>735</t>
  </si>
  <si>
    <t>Otopná tělesa</t>
  </si>
  <si>
    <t>762</t>
  </si>
  <si>
    <t>Konstrukce tesařské</t>
  </si>
  <si>
    <t>764</t>
  </si>
  <si>
    <t>Konstrukce klempířské</t>
  </si>
  <si>
    <t>766</t>
  </si>
  <si>
    <t>Konstrukce truhlářské</t>
  </si>
  <si>
    <t>767</t>
  </si>
  <si>
    <t>Konstrukce zámečnické</t>
  </si>
  <si>
    <t>771</t>
  </si>
  <si>
    <t>Podlahy z dlaždic a obklady</t>
  </si>
  <si>
    <t>776</t>
  </si>
  <si>
    <t>Podlahy povlakové</t>
  </si>
  <si>
    <t>777</t>
  </si>
  <si>
    <t>Podlahy ze syntetických hmot</t>
  </si>
  <si>
    <t>781</t>
  </si>
  <si>
    <t>Obklady keramické</t>
  </si>
  <si>
    <t>783</t>
  </si>
  <si>
    <t>Nátěry</t>
  </si>
  <si>
    <t>784</t>
  </si>
  <si>
    <t>Malby</t>
  </si>
  <si>
    <t>799</t>
  </si>
  <si>
    <t>Ostatní</t>
  </si>
  <si>
    <t>M21</t>
  </si>
  <si>
    <t>Elektromontáže</t>
  </si>
  <si>
    <t>M24-01</t>
  </si>
  <si>
    <t>Větrání 1.NP pomocí rekuperační jednotky</t>
  </si>
  <si>
    <t>M24-02</t>
  </si>
  <si>
    <t>Větrání skladu 1.23 a 1.24</t>
  </si>
  <si>
    <t>M24-03</t>
  </si>
  <si>
    <t>Větrání sociálníh zařízení pokojů</t>
  </si>
  <si>
    <t>M24-04</t>
  </si>
  <si>
    <t>Kuchyňské digestoře</t>
  </si>
  <si>
    <t>VN</t>
  </si>
  <si>
    <t>ON</t>
  </si>
  <si>
    <t>Soupis vedlejších a ostatních nákladů</t>
  </si>
  <si>
    <t>#TypZaznamu#</t>
  </si>
  <si>
    <t>STA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</si>
  <si>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</si>
  <si>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</si>
  <si>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</si>
  <si>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</si>
  <si>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</si>
  <si>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</si>
  <si>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</si>
  <si>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</si>
  <si>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</si>
  <si>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</si>
  <si>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</si>
  <si>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</si>
  <si>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</si>
  <si>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</si>
  <si>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</si>
  <si>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</si>
  <si>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</si>
  <si>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</si>
  <si>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</si>
  <si>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</si>
  <si>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</si>
  <si>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</si>
  <si>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</si>
  <si>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</si>
  <si>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</si>
  <si>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VN01</t>
  </si>
  <si>
    <t>Vypracování PD zařízení staveniště</t>
  </si>
  <si>
    <t>kus</t>
  </si>
  <si>
    <t>Vlastní</t>
  </si>
  <si>
    <t>Indiv</t>
  </si>
  <si>
    <t>POL99_8</t>
  </si>
  <si>
    <t>VN02</t>
  </si>
  <si>
    <t>Vybudování zařízení staveniště</t>
  </si>
  <si>
    <t>Soubor</t>
  </si>
  <si>
    <t>POL99_2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</si>
  <si>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</si>
  <si>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POP</t>
  </si>
  <si>
    <t>VN03</t>
  </si>
  <si>
    <t>Zřízení přípojek energií k objektům ZS</t>
  </si>
  <si>
    <t>VN04</t>
  </si>
  <si>
    <t>Vybudování příp. měřících odběrných míst a jejich zřízení, úprava území pro ZS</t>
  </si>
  <si>
    <t>VN06</t>
  </si>
  <si>
    <t>Náklady spojené s předáním a převzetím staveniště</t>
  </si>
  <si>
    <t>VN07</t>
  </si>
  <si>
    <t>Zajištění a zřízení dočasných komunikací, sjezdů a nájezdů pro realizaci stavby</t>
  </si>
  <si>
    <t>VN08</t>
  </si>
  <si>
    <t>Zajištění ochrany veřejné zeleně v prostoru staveniště a v jeho bezprostředním okolí proti poškození, během realizace stavby</t>
  </si>
  <si>
    <t>VN09</t>
  </si>
  <si>
    <t>Zajištění a péče o nepředané objekty a konstrukce stavby, jejich ošetřování a zimní opatření</t>
  </si>
  <si>
    <t>VN10</t>
  </si>
  <si>
    <t>Vybavení objektů ZS</t>
  </si>
  <si>
    <t>VN11</t>
  </si>
  <si>
    <t>Náklady na zajištění ohlášení všech staveb ZS dle S 104 zákona č. 183/2006 Sb.</t>
  </si>
  <si>
    <t>VN12</t>
  </si>
  <si>
    <t>Náklady na energie spotřebované zhotovitelem v rámci provozu ZS, osvětlení staveniště, náklady na, potřebný úklid, a na nutnou údržbu a opravy objektů ZS a na přípojkách energií</t>
  </si>
  <si>
    <t>soubor</t>
  </si>
  <si>
    <t>VN13</t>
  </si>
  <si>
    <t>Náklady na zajištění oplocení ZS po dobu výstavby, montáž a demontáž</t>
  </si>
  <si>
    <t>VN15</t>
  </si>
  <si>
    <t>Náklady na úpravu povrchů po odstranění ZS a úklid ploch, na kterých bylo ZS, odstranění dočasných, sjezdů, nájezdů a komunikací</t>
  </si>
  <si>
    <t>POL99_0</t>
  </si>
  <si>
    <t>VN18</t>
  </si>
  <si>
    <t>Zajištění ostrahy staveniště po dobu realizace stavby</t>
  </si>
  <si>
    <t>VN22</t>
  </si>
  <si>
    <t>Ochrana stávajících inženýrských sítí na staveništi</t>
  </si>
  <si>
    <t>Kč</t>
  </si>
  <si>
    <t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t>
  </si>
  <si>
    <t>VN30</t>
  </si>
  <si>
    <t>Koordinační činnost</t>
  </si>
  <si>
    <t>Koordinace stavebních a technologických dodávek stavby.</t>
  </si>
  <si>
    <t>ON01</t>
  </si>
  <si>
    <t>Vytyčení stavebních objektů, inženýrských objektů a provozních souborů díla oprávněným geodetem</t>
  </si>
  <si>
    <t>ON02</t>
  </si>
  <si>
    <t>Zpracování dílenské dokumentace zhotovitele dle potřeby pro realizaci díla, 3 paré</t>
  </si>
  <si>
    <t>ON03</t>
  </si>
  <si>
    <t>Náklady na vypracování požárního řádu a poplachové směrnice z hlediska provozu ZS</t>
  </si>
  <si>
    <t>ON04</t>
  </si>
  <si>
    <t>Čistění přilehlých komunikací a prostor dotčených výstavbou</t>
  </si>
  <si>
    <t>ON05</t>
  </si>
  <si>
    <t>Zajištění šetření o podzemních sítích vč. Zajištění nových vyjádření v případě, že během realizace, pozbyly platnosti</t>
  </si>
  <si>
    <t>ON06</t>
  </si>
  <si>
    <t>Zajištění výroby a instalace informačních tabulí ke stavbě</t>
  </si>
  <si>
    <t>ON07</t>
  </si>
  <si>
    <t>Archeologický průzkum</t>
  </si>
  <si>
    <t>POL99_</t>
  </si>
  <si>
    <t>ON08</t>
  </si>
  <si>
    <t>Náklady na pojištění dodavatele a pojištění díla</t>
  </si>
  <si>
    <t xml:space="preserve">kč    </t>
  </si>
  <si>
    <t>Náklady spojené s povinným pojištěním dodavatele nebo stavebního díla či jeho části, v rozsahu obchodních podmínek.</t>
  </si>
  <si>
    <t>ON09</t>
  </si>
  <si>
    <t>Náklady na zřízení bankovní záruky</t>
  </si>
  <si>
    <t>ON10</t>
  </si>
  <si>
    <t>Geodetické zaměření skutečného provedení</t>
  </si>
  <si>
    <t>Náklady na zaměření skutečného provedení stavby v rozsahu nezbytném pro zápis změny do katastru nemovitostí.</t>
  </si>
  <si>
    <t>ON11</t>
  </si>
  <si>
    <t>Ochrana prvků kompletace před znečištěním a poškozením</t>
  </si>
  <si>
    <t>ON12</t>
  </si>
  <si>
    <t>Bezpečnostní a hygienická opatření na staveništi ochrana před vstupem nepovolaných osob</t>
  </si>
  <si>
    <t>- zejména zajištění bezpečného průchodu veřejnosti průchodem přes staveniště - ochranné konstrukce (záchytná síť, bednění, osvětlení)</t>
  </si>
  <si>
    <t>ON14</t>
  </si>
  <si>
    <t>Zajištění revizí, zkoušek, atestů, zkušebních provozů, prohlášení o shodě, provozních návodů a, předpisů</t>
  </si>
  <si>
    <t>Náklady na individuální zkoušky dodaných a smontovaných technologických zařízení včetně komplexního vyzkoušení,</t>
  </si>
  <si>
    <t>včetně všech příslušných dokladů, potřebných pro kolaudaci stavby, tedy i dokladů o zkouškách a revizích uvedených rozpočtově v samostatných soupisech prací jednotlivých profesí</t>
  </si>
  <si>
    <t>-  všechny doklady ve 3 vyhotoveních</t>
  </si>
  <si>
    <t>ON15</t>
  </si>
  <si>
    <t>Náklady spojené s předáním a převzetím díla</t>
  </si>
  <si>
    <t>ON16</t>
  </si>
  <si>
    <t>Zkušební provoz po dobu stanovenou v PD a Sod</t>
  </si>
  <si>
    <t>ON17</t>
  </si>
  <si>
    <t>Vyhotovení dokumentace skutečného provedení stavby a její předání v požadované formě, množství dle SoD</t>
  </si>
  <si>
    <t>ON18</t>
  </si>
  <si>
    <t>Zajištění fotodokumentace stavební realizace</t>
  </si>
  <si>
    <t>- výchozí stav dotčeného objektu</t>
  </si>
  <si>
    <t>- výchozí stav sousedících objektů - včetně zápisu se souhlasem majitelů o zaznamenánéhom stavu objektů</t>
  </si>
  <si>
    <t>- průběžná fotodokumentace provádění díla, zejména dokumentace částí stavby a konstrukcí před jejich zakrytím</t>
  </si>
  <si>
    <t>- fotodokumentace sousedících objetů po dokončení stavebních prací s vyjádřením majitelů objektů</t>
  </si>
  <si>
    <t>ON19</t>
  </si>
  <si>
    <t>Administrativní náklady v souvislosti s podmínkami dotačního programu</t>
  </si>
  <si>
    <t>1010 - náklady na propagační a informační bilboardy, tabule a pod.</t>
  </si>
  <si>
    <t>ON20</t>
  </si>
  <si>
    <t>Publicita - stálá pamětní deska 30 x 40 cm - nerez, nápis dle zadání zadavatele</t>
  </si>
  <si>
    <t>ON21</t>
  </si>
  <si>
    <t>Dočasný informační billboard - informace o prováděné akci, investor, dodavatel, termíny apod.,</t>
  </si>
  <si>
    <t>SUM</t>
  </si>
  <si>
    <t>END</t>
  </si>
  <si>
    <t>Položkový soupis prací a dodávek</t>
  </si>
  <si>
    <t>115101201R00</t>
  </si>
  <si>
    <t>Čerpání vody na dopravní výšku do 10 m_x000D_
 s uvažovaným průměrným přítokem do 500 l/min</t>
  </si>
  <si>
    <t>h</t>
  </si>
  <si>
    <t>800-1</t>
  </si>
  <si>
    <t>RTS 17/ II</t>
  </si>
  <si>
    <t>POL1_</t>
  </si>
  <si>
    <t>na vzdálenost od hladiny vody v jímce po výšku roviny proložené osou nejvyššího bodu výtlačného potrubí. Včetně odpadní potrubí v délce do 20 m.</t>
  </si>
  <si>
    <t>SPI</t>
  </si>
  <si>
    <t>115101301R00</t>
  </si>
  <si>
    <t>Pohotovost záložní čerpací soupravy na dopravní výšku do 10 m_x000D_
 s uvažovaným průměrným přítokem do 500 l/min</t>
  </si>
  <si>
    <t>den</t>
  </si>
  <si>
    <t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t>
  </si>
  <si>
    <t>121101101R00</t>
  </si>
  <si>
    <t>Sejmutí ornice s přemístěním na vzdálenost do 50 m</t>
  </si>
  <si>
    <t>m3</t>
  </si>
  <si>
    <t>POL1_1</t>
  </si>
  <si>
    <t>nebo lesní půdy, s vodorovným přemístěním na hromady v místě upotřebení nebo na dočasné či trvalé skládky se složením</t>
  </si>
  <si>
    <t>- ponechání na ploše staveniště pro další využití</t>
  </si>
  <si>
    <t>- množství bude upraveno podle skutečných podmínek na stavbě</t>
  </si>
  <si>
    <t>700*0,1</t>
  </si>
  <si>
    <t>VV</t>
  </si>
  <si>
    <t>122201101R00</t>
  </si>
  <si>
    <t>Odkopávky a  prokopávky nezapažené v hornině 3_x000D_
 do 100 m3</t>
  </si>
  <si>
    <t>s přehozením výkopku na vzdálenost do 3 m nebo s naložením na dopravní prostředek,</t>
  </si>
  <si>
    <t>předběžná výměra : 0,3*9,5*25,0</t>
  </si>
  <si>
    <t>122201102R00</t>
  </si>
  <si>
    <t>Odkopávky a  prokopávky nezapažené v hornině 3_x000D_
 přes 100 do 1 000 m3</t>
  </si>
  <si>
    <t>odstranění navážky, výměra je orientační : 700</t>
  </si>
  <si>
    <t>132201212R00</t>
  </si>
  <si>
    <t xml:space="preserve">Hloubení rýh šířky přes 60 do 200 cm do 1000 m3, v hornině 3, hloubení strojně 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</si>
  <si>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</si>
  <si>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A-A : 1,6*7,75+2,0*4,5+2,0*7,75+2,1*7,15+2,0*7,15+1,0*7,15</t>
  </si>
  <si>
    <t>B-B : 1,2*(19,4*2+3,0)</t>
  </si>
  <si>
    <t>C-C : 3,4*6,2+2,8*6,8</t>
  </si>
  <si>
    <t>D-D : 0,6*8,0+2,0*5,5+1,0*9,2+1,65*9,2+2,0*8,8</t>
  </si>
  <si>
    <t>E-E : (2,4+2,6+2,95)*6,3</t>
  </si>
  <si>
    <t>G-G : 0,85*6,9+0,9*6,9</t>
  </si>
  <si>
    <t>139601102R00</t>
  </si>
  <si>
    <t>Ruční výkop jam, rýh a šachet v hornině 3</t>
  </si>
  <si>
    <t>s přehozením na vzdálenost do 5 m nebo s naložením na ruční dopravní prostředek</t>
  </si>
  <si>
    <t xml:space="preserve">ruční dorovnání zákl.spáry : </t>
  </si>
  <si>
    <t>A-A : (0,6*0,05)*(7,75+4,5+7,75+7,15*3)</t>
  </si>
  <si>
    <t>B-B : (0,6*0,05)*(19,4*2+3,0)</t>
  </si>
  <si>
    <t>C-C : (0,6*0,05)*(6,2+6,8)</t>
  </si>
  <si>
    <t>D-D : (0,6*0,05)*(8,0+5,5+9,2+9,2+8,8)</t>
  </si>
  <si>
    <t>E-E : (0,6*0,05)*3*6,3</t>
  </si>
  <si>
    <t>G-G : (0,6*0,05)*6,9*2</t>
  </si>
  <si>
    <t>151101101R00</t>
  </si>
  <si>
    <t>Zřízení pažení a rozepření stěn rýh příložné  pro jakoukoliv mezerovitost, hloubky do 2 m</t>
  </si>
  <si>
    <t>m2</t>
  </si>
  <si>
    <t>pro podzemní vedení pro všechny šířky rýhy,</t>
  </si>
  <si>
    <t>1,1*2*(7,15*2+4,6+7,75+4,5)+0,9*2*7,75</t>
  </si>
  <si>
    <t>(19,8+3,0)*(1,6+0,6*2+1,2)</t>
  </si>
  <si>
    <t>1,9*2*6,2+(1,8+1,2)*6,8</t>
  </si>
  <si>
    <t>1,1*2*8,8+0,8*2*9,2*2+0,5*2*5,5+0,4*2*8,0</t>
  </si>
  <si>
    <t>6,3*(1,3+1,4+1,5*2+1,5+1,85)</t>
  </si>
  <si>
    <t>0,6*2*6,9+0,5*2*6,9</t>
  </si>
  <si>
    <t>151101111R00</t>
  </si>
  <si>
    <t>Odstranění pažení a rozepření rýh příložné , hloubky do 2 m</t>
  </si>
  <si>
    <t>pro podzemní vedení s uložením materiálu na vzdálenost do 3 m od kraje výkopu,</t>
  </si>
  <si>
    <t>161101101R00</t>
  </si>
  <si>
    <t>Svislé přemístění výkopku z horniny 1 až 4, při hloubce výkopu přes 1 do 2,5 m</t>
  </si>
  <si>
    <t>bez naložení do dopravní nádoby, ale s vyprázdněním dopravní nádoby na hromadu nebo na dopravní prostředek,</t>
  </si>
  <si>
    <t>162301101R00</t>
  </si>
  <si>
    <t>Vodorovné přemístění výkopku z horniny 1 až 4, na vzdálenost přes 50  do 500 m</t>
  </si>
  <si>
    <t>po suchu, bez naložení výkopku, avšak se složením bez rozhrnutí, zpáteční cesta vozidla.</t>
  </si>
  <si>
    <t>71,25+700,0+283,585+5,0895</t>
  </si>
  <si>
    <t>167101102R00</t>
  </si>
  <si>
    <t>Nakládání, skládání, překládání neulehlého výkopku nakládání výkopku_x000D_
 přes 100 m3, z horniny 1 až 4</t>
  </si>
  <si>
    <t>174101101R00</t>
  </si>
  <si>
    <t>Zásyp sypaninou se zhutněním jam, šachet, rýh nebo kolem objektů v těchto vykopávkách</t>
  </si>
  <si>
    <t>z jakékoliv horniny s uložením výkopku po vrstvách,</t>
  </si>
  <si>
    <t>- hutnění po vrstvách do 200 mm pro zajištění požadované únosnosti dle požadavů projektu (100% PST)</t>
  </si>
  <si>
    <t>- materiál z místních zdrojů, zajišťující dosažení požadovanéu zhutnění, v ceně položky cena zajištění zásypového materiálu !</t>
  </si>
  <si>
    <t>Zásyp s hutněním je nutno realizovat současně z obou stran obsypávaných základových kontrukcí  !</t>
  </si>
  <si>
    <t>hutněný násyp mezi zákl.pasy : 12,2*7,4+9,3*7,4+7,9*2,9+2,5*4,3</t>
  </si>
  <si>
    <t>15,4*3,65*2+4,0*9,2+0,8*2*7,65</t>
  </si>
  <si>
    <t>175101201R00</t>
  </si>
  <si>
    <t>Obsyp objektů bez prohození sypaniny</t>
  </si>
  <si>
    <t>sypaninou z vhodných hornin tř. 1 - 4 nebo materiálem, uloženým ve vzdálenosti do 30 m od vnějšího kraje objektu, pro jakoukoliv míru zhutnění,</t>
  </si>
  <si>
    <t>0,7*(110+33)</t>
  </si>
  <si>
    <t>175101209R00</t>
  </si>
  <si>
    <t>Obsyp objektů příplatek k ceně_x000D_
 za prohození sypaniny</t>
  </si>
  <si>
    <t>18 Rpol01</t>
  </si>
  <si>
    <t>Povrchové úpravy terénu Úprava vzrostlé zeleně - odstranění stávajících stromků a keřů včetně kořenů a pařezů, případně prořezání stávající zeleně a doplnění novou výsadbou</t>
  </si>
  <si>
    <t>celek</t>
  </si>
  <si>
    <t>- předběžná cena investora pro tyto práce - 25.000,- Kč</t>
  </si>
  <si>
    <t>181050010RA0</t>
  </si>
  <si>
    <t>Terénní modelace při sejmutí ornice v  tloušťce 150 mm</t>
  </si>
  <si>
    <t>AP-HSV</t>
  </si>
  <si>
    <t>POL2_</t>
  </si>
  <si>
    <t>Sejmutí ornice nebo lesní půdy s vodorovným přemístěním na hromady v místě upotřebení nebo na dočasné či trvalé skládky se složením. Úprava pláně v násypech vyrovnáním výškových rozdílů. Úprava pozemku s rozpojením a přehrnutím včetně urovnání. Plošná úprava terénu s urovnáním povrchu, bez doplnění ornice, v hornině 1 až 4. Rozprostření a urovnání ornice v rovině s případným nutným přemístěním hromad nebo dočasných skládek na místo potřeby ze vzdálenosti do 30 m, v rovině nebo ve svahu do 1 : 5.</t>
  </si>
  <si>
    <t>obsahem položky je :</t>
  </si>
  <si>
    <t>- sejmutí ornice ve zbývající ploše cca 500 m2 s dočasným odhrnutím na stranu pro zpětné použití</t>
  </si>
  <si>
    <t>- plošná úprava terénu</t>
  </si>
  <si>
    <t>- vyrovnání a zhutnění pláně</t>
  </si>
  <si>
    <t>- rozprostření ornice bez zatravnění</t>
  </si>
  <si>
    <t>Ostatní úpravy (odplevelní, hnojení, zatravnění atpd.) nejsou součástí zadání.</t>
  </si>
  <si>
    <t>90+1150</t>
  </si>
  <si>
    <t>871219111R00</t>
  </si>
  <si>
    <t>Kladení dren. potrubí bezvýkop.,flex.PVC, bez obs.</t>
  </si>
  <si>
    <t>m</t>
  </si>
  <si>
    <t>včetně úpravy rýhy pro uložení potrubí do štěrku</t>
  </si>
  <si>
    <t>protiradonové opatření - odvětrání pod základovou deskou : 25,0*2+21,0*2+13,0*4</t>
  </si>
  <si>
    <t>6,0*2</t>
  </si>
  <si>
    <t>210290751R00</t>
  </si>
  <si>
    <t>Montáž montáž spotřebičů motorických s usazením a upevněním na stávající nosnou konstrukci nebo podklad, vyrovnání řemene a vyvážení, bez zapojení, vodič do 6 mm2, do 1,5 kW</t>
  </si>
  <si>
    <t>230180030R00</t>
  </si>
  <si>
    <t>Montáž trub z plastických hmot PE, PP, 125 x 3,1</t>
  </si>
  <si>
    <t>potrubí pro odvětrání radonu, poz. 14/OS : 16</t>
  </si>
  <si>
    <t>28611222R</t>
  </si>
  <si>
    <t>trubka plastová drenážní PVC-U; ohebná; perforovaná po celém obvodu; DN 80,0 mm</t>
  </si>
  <si>
    <t>SPCM</t>
  </si>
  <si>
    <t>POL3_</t>
  </si>
  <si>
    <t>24,0*2+21,0*2+13,0*4</t>
  </si>
  <si>
    <t>28611223R</t>
  </si>
  <si>
    <t>trubka plastová drenážní PVC-U; ohebná; perforovaná po celém obvodu; DN 100,0 mm</t>
  </si>
  <si>
    <t>28611289.AR</t>
  </si>
  <si>
    <t>redukce PVC; d = 80,0 mm; d2 = 100 mm; hladká</t>
  </si>
  <si>
    <t>28611325.AR</t>
  </si>
  <si>
    <t>zátka DN 80,0 mm</t>
  </si>
  <si>
    <t>28615244.AR</t>
  </si>
  <si>
    <t>trubka plastová kanalizační PP; hladká, s hrdlem; D = 125,0 mm; s = 3,10 mm; l = 1000,0 mm</t>
  </si>
  <si>
    <t>429148029R</t>
  </si>
  <si>
    <t>Ventilátor do potrubí DN125, odvětrání z podloží</t>
  </si>
  <si>
    <t>271531112R00</t>
  </si>
  <si>
    <t>Polštáře zhutněné pod základy kamenivo hrubé, drcené, frakce 32 - 63 mm</t>
  </si>
  <si>
    <t>800-2</t>
  </si>
  <si>
    <t>hutněný štěrkový polštář je započtena v průměrné výšce 75 cm</t>
  </si>
  <si>
    <t>při realizaci bude zaměřen skutečný objem použitého materiálu</t>
  </si>
  <si>
    <t>0,5*0,75*(8,175+18,86*2+8,175+6,0+6,8+3,115+4,1+0,5*2)</t>
  </si>
  <si>
    <t>0,5*0,75*(8,8+13,57+0,5+1,0*3+4,435+6,27+9,165*2+8,86*2+6,865*2+5,15+0,925+7,64)</t>
  </si>
  <si>
    <t>273321311R10</t>
  </si>
  <si>
    <t>Beton základových desek železový vodostavební Železobeton základových desek C 16/20 XC1</t>
  </si>
  <si>
    <t>801-1</t>
  </si>
  <si>
    <t>bez dodávky a uložení výztuže</t>
  </si>
  <si>
    <t>(7,975*19,31+2,965*4,57+(6,5+7,2)/2*3,6+8,6*13,97+9,165*9,86+6,765*8,585)*0,15</t>
  </si>
  <si>
    <t>273351215R00</t>
  </si>
  <si>
    <t>Bednění stěn základových desek zřízení</t>
  </si>
  <si>
    <t>svislé nebo šikmé (odkloněné) , půdorysně přímé nebo zalomené, stěn základových desek ve volných nebo zapažených jámách, rýhách, šachtách, včetně případných vzpěr,</t>
  </si>
  <si>
    <t>0,15*(2,425*2+3,425+4,85*2+8,64*2)*1,1</t>
  </si>
  <si>
    <t>0,15*(9,165+0,5*2+0,2*2+6,235+14,07+8,6+4,345+25,875+7,97+19,435+0,16+2,945+4,6+4,25)*1,1</t>
  </si>
  <si>
    <t>273351216R00</t>
  </si>
  <si>
    <t>Bednění stěn základových desek odstranění</t>
  </si>
  <si>
    <t>Včetně očištění, vytřídění a uložení bedního materiálu.</t>
  </si>
  <si>
    <t>273361921RT5</t>
  </si>
  <si>
    <t>Výztuž základových desek ze svařovaných sítí průměr drátu 6 mm, velikost oka 150/150 mm</t>
  </si>
  <si>
    <t>t</t>
  </si>
  <si>
    <t>včetně distančních prvků</t>
  </si>
  <si>
    <t>3,305*1,2*2*(7,975*19,31+2,965*4,57+(6,5+7,2)/2*3,6+8,6*13,97+9,165*9,86+6,765*8,585)/1000</t>
  </si>
  <si>
    <t>274272120RT3</t>
  </si>
  <si>
    <t>Zdivo základové z bednicích tvárnic tloušťky 200 mm, výplň betonem C 16/20</t>
  </si>
  <si>
    <t>s výplní betonem, bez výztuže,</t>
  </si>
  <si>
    <t>0,75*5,0</t>
  </si>
  <si>
    <t>274272140RT3</t>
  </si>
  <si>
    <t>Zdivo základové z bednicích tvárnic tloušťky 300 mm, výplň betonem C 16/20</t>
  </si>
  <si>
    <t>1,5*(8,0+5,0*2+3,0)</t>
  </si>
  <si>
    <t>1,75*(14,25+17,0+4,0+6,75+2,5+4,25+9,25+8,6+4,5+8,25)</t>
  </si>
  <si>
    <t>1,25*(3,75+6,15+6,15+4,0*2)</t>
  </si>
  <si>
    <t>1,0*6,25*2</t>
  </si>
  <si>
    <t>0,75*(1,15+2,4*2+8,6)</t>
  </si>
  <si>
    <t>274272150RT3</t>
  </si>
  <si>
    <t>Zdivo základové z bednicích tvárnic tloušťky 400 mm, výplň betonem C 16/20</t>
  </si>
  <si>
    <t>1,75*7,75</t>
  </si>
  <si>
    <t>274272160RT3</t>
  </si>
  <si>
    <t>Zdivo základové z bednicích tvárnic tloušťky 500 mm, výplň betonem C 16/20</t>
  </si>
  <si>
    <t>1,25*9,15+1,0*(9,15+0,35*2)+0,75*(7,65+4,0*2)</t>
  </si>
  <si>
    <t>274313611R00</t>
  </si>
  <si>
    <t>Beton základových pasů prostý třídy C 16/20</t>
  </si>
  <si>
    <t>0,5*0,6*(8,175+18,86*2+8,175+6,0+6,8+3,115+4,1+0,5*2)</t>
  </si>
  <si>
    <t>0,5*0,6*(8,8+13,57+0,5+1,0*3+4,435+6,27+9,165*2+8,86*2+6,865*2+5,15+0,925+7,64)</t>
  </si>
  <si>
    <t>274354041R00</t>
  </si>
  <si>
    <t>Bednění prostupu základy průřezu do 0,1 m2, délky prostupu do 0,25 m</t>
  </si>
  <si>
    <t>úprava trouby na potřebný rozměr, uložení a  ukotvení trouby v bednění. Včetně dodávky trouby.</t>
  </si>
  <si>
    <t>274354042R00</t>
  </si>
  <si>
    <t>Bednění prostupu základy průřezu do 0,1 m2, délky prostupu do 0,5 m</t>
  </si>
  <si>
    <t>274354100T00</t>
  </si>
  <si>
    <t>Bednění prostupu základy Bednění prostupů základových pasů  - zřízení</t>
  </si>
  <si>
    <t>0,3*(0,7*2+0,3*2)</t>
  </si>
  <si>
    <t>274354101T00</t>
  </si>
  <si>
    <t>Bednění prostupu základy Bednění prostupů základových pasů  - odstranění</t>
  </si>
  <si>
    <t>274361214R00</t>
  </si>
  <si>
    <t>Výztuž základových pasů, prahů, věnců, ostruh průměr do 12 mm, ocel 10 505</t>
  </si>
  <si>
    <t>821-1</t>
  </si>
  <si>
    <t>výztuž do základových pasů, v.č. D.1.2.03 : 3653*1,1/1000</t>
  </si>
  <si>
    <t>311419812R00</t>
  </si>
  <si>
    <t>Izolace soklů perimetrickými deskami tloušťky 10 cm, nopová fólie</t>
  </si>
  <si>
    <t>soklových a podzemních konstrukcí z pěnového polystyrenu (30-35 kg/m3) s povrchovou úpravou stěrkou (pro obklad), omítkou nebo nopovou fólií (podzemní konstrukce)</t>
  </si>
  <si>
    <t>nopová fólie je v nadzemní části nahrazena cementovou stěrkou na výztužné síti (započteno v samostatné položce, Díl 62)</t>
  </si>
  <si>
    <t>1,0*(8,8*2+7,45*2)</t>
  </si>
  <si>
    <t>0,7*9,5+1,0*4,25+1,3*6,7+1,3*(1,48+4,4)+0,9*9,0</t>
  </si>
  <si>
    <t>2,0*4,3+1,45*(28,2+22,7)</t>
  </si>
  <si>
    <t>564851111R00</t>
  </si>
  <si>
    <t>Podklad ze štěrkodrti s rozprostřením a zhutněním frakce 0-63 mm, tloušťka po zhutnění 150 mm</t>
  </si>
  <si>
    <t>822-1</t>
  </si>
  <si>
    <t>0,15*(7,375*8,63+4,27*2,265+2,965*2,02+(4,135+4,7)/2*2,78)</t>
  </si>
  <si>
    <t>0,15*(10,035*8,0-0,3*(4,435+6,17)+8,86*8,565+7,64*3,75-0,2*5,025-0,3*1,075+2,115*7,99)</t>
  </si>
  <si>
    <t>311112130RT3</t>
  </si>
  <si>
    <t>Stěny z betonových bednicích tvárnic a betonu šířky 300 mm, zálivka betonem C20/25</t>
  </si>
  <si>
    <t>(ztracené bednění) z betonových tvárnic a zálivka betonem,</t>
  </si>
  <si>
    <t>2.NP pod pozednici : 7,25*2*0,75+(14,5*2+22,0*2)*0,5</t>
  </si>
  <si>
    <t>311237123R00</t>
  </si>
  <si>
    <t xml:space="preserve">Zdivo nosné z cihel a tvarovek pálených tloušťky 200 mm, výpočtová pevnost Rd 1,2 MPa,  , součinitel prostupu tepla U=1,04 W/m2.K,  </t>
  </si>
  <si>
    <t>1.NP, stěna schodiště : 2,5*5,3-0,9*2,1</t>
  </si>
  <si>
    <t>1.NP, mezi m.č. 104 a 105, boky lodžie : 2,75*6,0-0,9*2,1+2,7*1,4*2</t>
  </si>
  <si>
    <t>2.NP, štít JZ : 17,5</t>
  </si>
  <si>
    <t>311237183R00</t>
  </si>
  <si>
    <t xml:space="preserve">Zdivo nosné z cihel a tvarovek pálených tloušťky 440 mm, výpočtová pevnost Rd 1,2 MPa, charakteristická pevnost v tlaku fk = 3,10 MPa, součinitel prostupu tepla U=0,22 W/m2.K,  </t>
  </si>
  <si>
    <t>dílna : 2,7*1,2+2,5*((4,8-1,2)+4,8+7,75*2)-2,25*2,1-2,25*0,75</t>
  </si>
  <si>
    <t>garáž : 9,1*3,0-1,15*2,1</t>
  </si>
  <si>
    <t>311237448R00</t>
  </si>
  <si>
    <t xml:space="preserve">Zdivo nosné z cihel a tvarovek pálených tloušťky 300 mm,  ,  , součinitel prostupu tepla U=0,25 W/m2.K,  </t>
  </si>
  <si>
    <t>1.NP : 2,5*(2,15*2+8,6)+3,0*14,0*3-2,5*1,53-1,5*2,45-3,25*0,75*2-4,75*0,75-1,15*2,1-3,0*2,5</t>
  </si>
  <si>
    <t>2,75*(3,5+21,0+20,75+6,0)-3,375*1,35*6</t>
  </si>
  <si>
    <t>2.NP : 23,25*4-1,1*2,1*2+18-0,9*2,15</t>
  </si>
  <si>
    <t>311361821R00</t>
  </si>
  <si>
    <t>Výztuž nadzákladových zdí z betonářské oceli 10 505(R)</t>
  </si>
  <si>
    <t>výztuž do podezdívky pozednice z bednících tvárnic : 47,3*5,85/1000</t>
  </si>
  <si>
    <t>317167121R00</t>
  </si>
  <si>
    <t>Překlady keramické montáž a dodávka nenosné, délky 1000 mm, šířky 115 mm, výšky 71 mm</t>
  </si>
  <si>
    <t>317167122R00</t>
  </si>
  <si>
    <t>Překlady keramické montáž a dodávka nenosné, délky 1250 mm, šířky 115 mm, výšky 71 mm</t>
  </si>
  <si>
    <t>3+8</t>
  </si>
  <si>
    <t>317167211R00</t>
  </si>
  <si>
    <t>Překlady keramické montáž a dodávka nosné, délky 1250 mm, šířky 70 mm, výšky 238 mm</t>
  </si>
  <si>
    <t>1.NP : 2+2</t>
  </si>
  <si>
    <t>317167212R00</t>
  </si>
  <si>
    <t>Překlady keramické montáž a dodávka nosné, délky 1500 mm, šířky 70 mm, výšky 238 mm</t>
  </si>
  <si>
    <t>1.NP : 5</t>
  </si>
  <si>
    <t>2.NP : 4+4</t>
  </si>
  <si>
    <t>317167217R00</t>
  </si>
  <si>
    <t>Překlady keramické montáž a dodávka nosné, délky 2750 mm, šířky 70 mm, výšky 238 mm</t>
  </si>
  <si>
    <t>1.NP : 4+5*2</t>
  </si>
  <si>
    <t>317167218R00</t>
  </si>
  <si>
    <t>Překlady keramické montáž a dodávka nosné, délky 3000 mm, šířky 70 mm, výšky 238 mm</t>
  </si>
  <si>
    <t>1.NP : 4</t>
  </si>
  <si>
    <t>317998113R00</t>
  </si>
  <si>
    <t>Překlady keramické izolace vkládaná mezi překlady tloušťky 80 mm</t>
  </si>
  <si>
    <t>1.NP : 2,75*3+1,5</t>
  </si>
  <si>
    <t>330321310R01</t>
  </si>
  <si>
    <t>Beton sloupů a pilířů železový C 16/20-X0</t>
  </si>
  <si>
    <t>táhel, rámových stojek, vzpěr (bez výztuže), s pomocným lešením o výšce podlahy do 1,90 m a pro zatížení do 1,5 kPa,</t>
  </si>
  <si>
    <t>políř P1 + P2 : 0,75*0,2*(2,45+2,2)</t>
  </si>
  <si>
    <t>331351101R00</t>
  </si>
  <si>
    <t>Bednění hranatých sloupů průřezu pravoúhlého čtyřúhelníka_x000D_
 zřízení</t>
  </si>
  <si>
    <t>(pilířů), rámových stojek, táhel nebo vzpěr svislých nebo šikmých (odkloněných) o výšce do 4 m včetně vzepření</t>
  </si>
  <si>
    <t>pilíř P1+P2 : (0,2*2+0,75*2)*(2,45+2,2)*2*1,1</t>
  </si>
  <si>
    <t>331351102R00</t>
  </si>
  <si>
    <t>Bednění hranatých sloupů průřezu pravoúhlého čtyřúhelníka_x000D_
 odstranění</t>
  </si>
  <si>
    <t>331361821R00</t>
  </si>
  <si>
    <t>Výztuž hranatých sloupů z betonářské oceli_x000D_
 10 505(R)</t>
  </si>
  <si>
    <t>pilířů, rámových stojek, vzpěr, věšáků nebo táhel svislých nebo šikmých. Včetně distančních prvků.</t>
  </si>
  <si>
    <t>poz. 14, 15, 16 : (0,222*66,5+0,89*77,6)*1,1/1000</t>
  </si>
  <si>
    <t>342247123R00</t>
  </si>
  <si>
    <t>Příčky z tvárnic pálených Příčky z tvárnic pálených tloušťky 115 mm, z děrovaných příčkovek, P 10, na maltu MVC 5</t>
  </si>
  <si>
    <t>jednoduché nebo příčky zděné do svislé dřevěné, cihelné, betonové nebo ocelové konstrukce na jakoukoliv maltu vápenocementovou (MVC) nebo cementovou (MC),</t>
  </si>
  <si>
    <t>1.NP : 2,5*2,15*0,9*2,1</t>
  </si>
  <si>
    <t>3,0*(3,85+8,55+8,35+1,85*2+1,875*2+1,45+6,25)-2,1*(1,0*4+0,9*5)</t>
  </si>
  <si>
    <t>342247133R00</t>
  </si>
  <si>
    <t>Příčky z tvárnic pálených Příčky z tvárnic pálených tloušťky 140 mm, z děrovaných příčkovek, P 10, na maltu MVC 5</t>
  </si>
  <si>
    <t>1.NP : 3,0*1,85</t>
  </si>
  <si>
    <t>342255028R00</t>
  </si>
  <si>
    <t>Příčky z cihel a tvárnic nepálených příčky z příčkovek pórobetonových tloušťky 150 mm</t>
  </si>
  <si>
    <t>včetně pomocného lešení</t>
  </si>
  <si>
    <t>1,85*3,0</t>
  </si>
  <si>
    <t>346244381RT2</t>
  </si>
  <si>
    <t>Plentování ocelových nosníků jednostranné výšky do 200 mm</t>
  </si>
  <si>
    <t>jakýmikoliv cihlami,</t>
  </si>
  <si>
    <t>(0,45+0,3)*(,7*2+1,5+7,15+3,8*6)</t>
  </si>
  <si>
    <t>342261113RT1</t>
  </si>
  <si>
    <t>Příčky z desek sádrokartonových jednoduché opláštění, jednoduchá konstrukce CW 100 tloušťka příčky 125 mm, desky standard, tloušťky 12,5 mm, tloušťka izolace 50 mm, požární odolnost EI 30</t>
  </si>
  <si>
    <t>zřízení nosné konstrukce příčky, vložení tepelné izolace tl. do 5 cm, montáž desek, tmelení spár Q2 a úprava rohů. Včetně dodávek materiálu.</t>
  </si>
  <si>
    <t>2,7*(4,25-2+5,0+3,5+2,105*2+1,45+1,6+13,35)-0,8*1,97*5-0,7*1,97*3</t>
  </si>
  <si>
    <t>342263310R00</t>
  </si>
  <si>
    <t>Úpravy, doplňkové práce a příplatky pro sádrokartonové a sádrovláknité příčky úpravy příček pro osazení zařizovacích předmět_x000D_
 úprava pro osazení umývadla</t>
  </si>
  <si>
    <t>342263990RV1</t>
  </si>
  <si>
    <t>Úpravy, doplňkové práce a příplatky pro sádrokartonové a sádrovláknité příčky příplatek za desku tloušťky 12,5 mm, impregnovanou, z jedné strany příčky</t>
  </si>
  <si>
    <t>2,5*(2,105*5+1,1+0,9)-0,7*1,97+2,0*1,315*2+2,5*(1,445*2+1,675)-0,7*1,97</t>
  </si>
  <si>
    <t>342266111RU7</t>
  </si>
  <si>
    <t>Předstěny opláštěné sádrokartonovými deskami obklad stěn sádrokartonem na ocelovou konstrukci z profilů CW 50 tloušťka desky 12, 5 mm, standard, bez izolace</t>
  </si>
  <si>
    <t>1.NP, viz. Pozn.2 : (0,25+0,3)*2,8</t>
  </si>
  <si>
    <t>342264051RT1</t>
  </si>
  <si>
    <t>Podhledy na kovové konstrukci opláštěné deskami sádrokartonovými nosná konstrukce z profilů CD s přímým uchycením 1x deska, tloušťky 12,5 mm, standard</t>
  </si>
  <si>
    <t>mč. 108 : 11,41</t>
  </si>
  <si>
    <t>342264051RT2</t>
  </si>
  <si>
    <t>Podhledy na kovové konstrukci opláštěné deskami sádrokartonovými nosná konstrukce z profilů CD s přímým uchycením 1x deska, tloušťky 12,5 mm, protipožární</t>
  </si>
  <si>
    <t>část podhledu mč. 101 před chodbou mč. 108 : 1,5*0,7</t>
  </si>
  <si>
    <t>342264051RT3</t>
  </si>
  <si>
    <t>Podhledy na kovové konstrukci opláštěné deskami sádrokartonovými nosná konstrukce z profilů CD s přímým uchycením 1x deska, tloušťky 12,5 mm, impregnovaná</t>
  </si>
  <si>
    <t>mč. 110, 112, 114, 116 : 6,4+5,13+3,97+3,76</t>
  </si>
  <si>
    <t>342265112RT5</t>
  </si>
  <si>
    <t>Úprava podkroví sádrokartonem na plochách svislých na ocelový rošt 1x deska, standard, bez izolace</t>
  </si>
  <si>
    <t>deskami ze sádrokartonu tl. 12,5 mm, s vloženou tepelnou izolací a parotěsnou zábranou,</t>
  </si>
  <si>
    <t>2.NP : 1,9*1,915*2+2,5*(1,945*2+2,1*2+1,6*4)+2,5*2,45+2,1*2,4+1,6*(4,245+5,27)+1,05*2*(4,1+5,675)</t>
  </si>
  <si>
    <t>342265112RT7</t>
  </si>
  <si>
    <t>Úprava podkroví sádrokartonem na plochách svislých na ocelový rošt 1x deska, impregnovaná, bez izolace</t>
  </si>
  <si>
    <t>2.NP : 2,1*(1,1+0,9)+1,75*2,575</t>
  </si>
  <si>
    <t>342265122RPS</t>
  </si>
  <si>
    <t>Úprava podkroví sádrokartonem na plochách šikmých na ocelový rošt Úprava podkroví sádrokarton. na ocel. rošt, šikmá, desky protipožární 2x tl. 12,5 mm, bez izolace</t>
  </si>
  <si>
    <t>archiv : 2*6,65*2,9</t>
  </si>
  <si>
    <t>342265122RT5</t>
  </si>
  <si>
    <t>Úprava podkroví sádrokartonem na plochách šikmých na ocelový rošt 1x deska, tloušťky 12,5 mm, standard, bez izolace</t>
  </si>
  <si>
    <t>2.NP : 2*0,5*1,915+0,8*(4,245+5,27)+2,1*2,345</t>
  </si>
  <si>
    <t>342265122RT7</t>
  </si>
  <si>
    <t>Úprava podkroví sádrokartonem na plochách šikmých na ocelový rošt 1x deska, tloušťky 12,5 mm, impregnovaná, bez izolace</t>
  </si>
  <si>
    <t>2.NP : 0,5*(1,1+0,9)+0,75*1,675</t>
  </si>
  <si>
    <t>342265132RPV</t>
  </si>
  <si>
    <t>Úprava podkroví sádrokartonem na plochách vodorovných na ocelový rošt Úprava podkroví sádrokarton. na ocel. rošt vodor., desky protipožární 2x tl. 12,5 mm, bez izolace</t>
  </si>
  <si>
    <t>deskami ze sádrokartonu tl. 12,5 mm, s případně vloženou tepelnou izolací a parotěsnou zábranou,</t>
  </si>
  <si>
    <t>archiv : 6,65*4,1</t>
  </si>
  <si>
    <t>342265132RT5</t>
  </si>
  <si>
    <t>Úprava podkroví sádrokartonem na plochách vodorovných na ocelový rošt 1x deska, tloušťky 12,5 mm, standard, bez izolace</t>
  </si>
  <si>
    <t>2.NP : 4,1*7,325+5,575*7,325+2,5*(1,915+4,245+5,045)</t>
  </si>
  <si>
    <t>342265132RT7</t>
  </si>
  <si>
    <t>Úprava podkroví sádrokartonem na plochách vodorovných na ocelový rošt 1x deska, tloušťky 12,5 mm, impregnovaná, bez izolace</t>
  </si>
  <si>
    <t>2.NP : 1,6*(1,1+0,9)+0,75*1,675+0,9*2,15</t>
  </si>
  <si>
    <t>342267111RT4</t>
  </si>
  <si>
    <t>Obklady konstrukcí sádrokartonovými deskami obklady dřevěných konstrukcí_x000D_
 obklad sloupů a trámů do 500 x500 mm_x000D_
 1x opláštění, dvoustranné, deska protipožární impregnovaná tloušťky 12,5 mm</t>
  </si>
  <si>
    <t>1.NP : 2,77*3</t>
  </si>
  <si>
    <t>342267112RT4</t>
  </si>
  <si>
    <t>Obklady konstrukcí sádrokartonovými deskami obklady dřevěných konstrukcí_x000D_
 obklad sloupů a trámů do 500 x500 mm_x000D_
 1x opláštění, třístranný, deska protipožární impregnovaná tloušťky 12,5 mm</t>
  </si>
  <si>
    <t>1.NP : 2,8</t>
  </si>
  <si>
    <t>342267113RT2</t>
  </si>
  <si>
    <t>Obklady konstrukcí sádrokartonovými deskami obklady dřevěných konstrukcí_x000D_
 obklad sloupů a trámů do 500 x500 mm_x000D_
 1x opláštění, čtyřstranný, deska protipožární tloušťky 12,5 mm</t>
  </si>
  <si>
    <t>mč. 210 : 2,6*2</t>
  </si>
  <si>
    <t>899101111R00</t>
  </si>
  <si>
    <t>Osazení poklopů litinových a ocelových o hmotnost jednotlivě do 50 kg</t>
  </si>
  <si>
    <t>827-1</t>
  </si>
  <si>
    <t>328271111R40</t>
  </si>
  <si>
    <t>Revizní šachtice z tvárnic bednících na maltu MC, včetně dna šachty</t>
  </si>
  <si>
    <t>šachtice v m.č. 120 : 1,3*1,1*1,6</t>
  </si>
  <si>
    <t>28697443R</t>
  </si>
  <si>
    <t>poklop inspekční šachty světlost 600 x 900 mm; výška rámu 40 mm; nosnost 1,5 t; PES pryskyřice+skleněná vlákna</t>
  </si>
  <si>
    <t>9/Z : 1</t>
  </si>
  <si>
    <t>389381001RT3</t>
  </si>
  <si>
    <t>Dobetonování prefabrikovaných konstrukcí betonem třídy C 25/30</t>
  </si>
  <si>
    <t>801-2</t>
  </si>
  <si>
    <t>se zřízením a odstraněním bednění</t>
  </si>
  <si>
    <t>včetně probetonování dutiny stropního panelu v místě kotvení pozednice</t>
  </si>
  <si>
    <t>nad věncem V1.C : 7,4*0,415*0,35</t>
  </si>
  <si>
    <t>u krčku : 0,35*0,55*0,35</t>
  </si>
  <si>
    <t>ostatní - zalití dutiny panelů pro kotvení pozednice, dobet.krajů panelů : 18*0,3*0,2*0,1+0,1*0,25*(5,6*3+13,7*3+19,4*2+2,5+2,4)</t>
  </si>
  <si>
    <t>411135002R00</t>
  </si>
  <si>
    <t>Montáž stropních panelů z předpjatého betonu hladkých, hmotnosti do 3,0 t, ve výšce do 18 m</t>
  </si>
  <si>
    <t>bez závěsných háků</t>
  </si>
  <si>
    <t>411135003R00</t>
  </si>
  <si>
    <t>Montáž stropních panelů z předpjatého betonu hladkých, hmotnosti do 5,0 t, ve výšce do 18 m</t>
  </si>
  <si>
    <t>413941121R00</t>
  </si>
  <si>
    <t>Osazení ocelových válcovaných nosníků ve stropech bez materiálu, výšky do 120 mm</t>
  </si>
  <si>
    <t>I , IE, U , UE nebo L</t>
  </si>
  <si>
    <t>IPN 100 : 22,68/1000</t>
  </si>
  <si>
    <t>IPN 120 : 114,3/1000</t>
  </si>
  <si>
    <t>HEB 100 : (28,6+54,1)/1000</t>
  </si>
  <si>
    <t>413941123R00</t>
  </si>
  <si>
    <t>Osazení ocelových válcovaných nosníků ve stropech bez materiálu, výšky přes 120 do 220 mm</t>
  </si>
  <si>
    <t>IPN 160 : 256,3/1000</t>
  </si>
  <si>
    <t>IPN 220 : 1410,7/1000</t>
  </si>
  <si>
    <t>UPN 220 : 1113,7/1000</t>
  </si>
  <si>
    <t>413941125R00</t>
  </si>
  <si>
    <t>Osazení ocelových válcovaných nosníků ve stropech bez materiálu, výšky přes 220 mm</t>
  </si>
  <si>
    <t>HEB 300 : 117*(2,13+3,57)/1000</t>
  </si>
  <si>
    <t>417321313R01</t>
  </si>
  <si>
    <t>Ztužující žebra pro stropy z nosníků a vložek betonových Ztužující pásy a věnce, železobeton B 20 (C 16/20)-X0</t>
  </si>
  <si>
    <t>V1A + V1B+V1C : 0,3*0,17*36,0+0,19*0,17*3,6+0,19*0,17*5,8</t>
  </si>
  <si>
    <t>V2 : 0,3*0,18*65,7+0,37*0,18*8,6</t>
  </si>
  <si>
    <t>V3 : 0,37*0,195*18,1+0,37*0,1*5,6+0,3*0,195*13,5+0,2*0,195*5,3+0,3*0,195*2,5</t>
  </si>
  <si>
    <t>417351115R00</t>
  </si>
  <si>
    <t>Bednění bočnic ztužujících pásů a věnců včetně vzpěr zřízení</t>
  </si>
  <si>
    <t>V1 : 0,17*2*(36+0,1*2+3,6+0,2*2+5,8)*1,1</t>
  </si>
  <si>
    <t>V2 : 0,18*2*(65,7+8,6+0,3*4)*1,1</t>
  </si>
  <si>
    <t>V3 : (0,2*2*18,1+0,1*5,6*2+0,2*2*(13,5+5,3+2,5)+0,2*0,2)*1,1</t>
  </si>
  <si>
    <t>417351116R00</t>
  </si>
  <si>
    <t>Bednění bočnic ztužujících pásů a věnců včetně vzpěr odstranění</t>
  </si>
  <si>
    <t>417361821R00</t>
  </si>
  <si>
    <t>Výztuž ztužujících pásů a věnců z betonářské oceli 10 505(R)</t>
  </si>
  <si>
    <t>Včetně distančních prvků.</t>
  </si>
  <si>
    <t>poz. 1-13 : (0,222*545,5+0,617*1155,6)*1,1/1000</t>
  </si>
  <si>
    <t>435123012R00</t>
  </si>
  <si>
    <t>Montáž schodiš. ramen bez podest do 1,5 t, H 24 m</t>
  </si>
  <si>
    <t>435123112R00</t>
  </si>
  <si>
    <t>Montáž schodiš. ramen s podestou do 3,0 t, H 24 m</t>
  </si>
  <si>
    <t>317998112R70</t>
  </si>
  <si>
    <t>Izolace mezi bet.věncem (V3.E) - polystyren tl. 70 mm</t>
  </si>
  <si>
    <t>13380615R</t>
  </si>
  <si>
    <t>tyč ocelová profilová válcovaná za tepla 11375 (S 235JR); průřez I; výška 100 mm</t>
  </si>
  <si>
    <t>8,34*1,1*2*1,36/1000</t>
  </si>
  <si>
    <t>13380620R</t>
  </si>
  <si>
    <t>tyč ocelová profilová válcovaná za tepla 11375 (S 235JR); průřez I; výška 120 mm</t>
  </si>
  <si>
    <t>11,1*1,1*5,15*2/1000</t>
  </si>
  <si>
    <t>13380630R</t>
  </si>
  <si>
    <t>tyč ocelová profilová válcovaná za tepla 11375 (S 235JR); průřez I; výška 160 mm</t>
  </si>
  <si>
    <t>17,9*1,1*3,58*4/1000</t>
  </si>
  <si>
    <t>13388425R</t>
  </si>
  <si>
    <t>tyč ocelová profilová válcovaná za tepla 11375 (S 235JR); průřez HEB; výška 100 mm</t>
  </si>
  <si>
    <t>20,4*1,1*(1,4+2,65)/1000</t>
  </si>
  <si>
    <t>13480920R</t>
  </si>
  <si>
    <t>tyč ocelová profilová válcovaná za tepla 11375 (S235JR); průřez I; výška 220 mm</t>
  </si>
  <si>
    <t>31,1*1,1*3,78*12/1000</t>
  </si>
  <si>
    <t>13483420R</t>
  </si>
  <si>
    <t>tyč ocelová profilová válcovaná za tepla 11375 (S235JR); průřez U; výška 220 mm</t>
  </si>
  <si>
    <t>29,4*1,1*9,47*4/1000</t>
  </si>
  <si>
    <t>13487140R</t>
  </si>
  <si>
    <t>tyč ocelová profilová válcovaná za tepla 11375 (S235JR); průřez HEB; výška 300 mm</t>
  </si>
  <si>
    <t>117*1,1*(2,13+3,57)/1000</t>
  </si>
  <si>
    <t>13611228R</t>
  </si>
  <si>
    <t>plech ocelový válcovaný za tepla 11375 (S235JR); povrch hladký; tl.  10,00 mm</t>
  </si>
  <si>
    <t>82,5*1,1*(0,25*0,25*8+0,25*0,4*4)/1000</t>
  </si>
  <si>
    <t>593467590R</t>
  </si>
  <si>
    <t>panel stropní železobetonový; vylehčený; předpjatý; PPD; délka 200 až 750 cm; š = 119,0 cm; h = 20,0 cm; lana 5/9,3; stálé zatížení 1,5 kN/m</t>
  </si>
  <si>
    <t>59346800R</t>
  </si>
  <si>
    <t>panel stropní železobetonový; vylehčený; předpjatý; PPS; délka do 600 cm; š = 119,0 cm; h = 25,0 cm; lana 6; stálé zatížení 1,5 kN/m</t>
  </si>
  <si>
    <t>59346816R</t>
  </si>
  <si>
    <t>panel stropní železobetonový; vylehčený; předpjatý; PPD; délka 200 až 1 300 cm; š = 119,0 cm; h = 32,0 cm; lana 6/12,5; stálé zatížení 1,5 kN/m</t>
  </si>
  <si>
    <t>59372200R1</t>
  </si>
  <si>
    <t>Rameno schodišťové prefabrikované, bet. C16/20-X0, výroba a dodání, dílenský výkres</t>
  </si>
  <si>
    <t>rameno R1 : 1</t>
  </si>
  <si>
    <t>59372200R2</t>
  </si>
  <si>
    <t>rameno R2 : 1</t>
  </si>
  <si>
    <t>59372200R3</t>
  </si>
  <si>
    <t>rameno R3 : 1</t>
  </si>
  <si>
    <t>113109325R00</t>
  </si>
  <si>
    <t>Odstranění podkladů nebo krytů z betonu prostého, v ploše jednotlivě do 50 m2, tloušťka vrstvy 250 mm</t>
  </si>
  <si>
    <t>předpokládaná tl. stávající beton. plochy - 25 cm : 88,3+35,4</t>
  </si>
  <si>
    <t>odstranění navážek před zahájením vlastní stavební činnosti</t>
  </si>
  <si>
    <t>výměra je předběžná a bude upravena dle skutečnosti !</t>
  </si>
  <si>
    <t>919735113R00</t>
  </si>
  <si>
    <t>Řezání stávajících krytů nebo podkladů živičných, hloubky přes 100 do 150 mm</t>
  </si>
  <si>
    <t>včetně spotřeby vody</t>
  </si>
  <si>
    <t>zarovnání kraje pro napojení nové plochy : 34,0</t>
  </si>
  <si>
    <t>460030073R00</t>
  </si>
  <si>
    <t>Bourání živičných povrchů tl. vrstvy 10 - 15 cm</t>
  </si>
  <si>
    <t>odstranění živičného povrchu pro napojení nové zpevněné plochy : 34*0,3</t>
  </si>
  <si>
    <t>979082313R00</t>
  </si>
  <si>
    <t>Vodorovná doprava suti a hmot po suchu do 1000 m</t>
  </si>
  <si>
    <t>POL8_</t>
  </si>
  <si>
    <t>Včetně dopravy do 15 m vodorovně a současně do 4 m svisle.</t>
  </si>
  <si>
    <t>979087113R00</t>
  </si>
  <si>
    <t xml:space="preserve">Vodorovná doprava suti a vybouraných hmot nakládání vybopuraných hmot na dopravní prostředky,  </t>
  </si>
  <si>
    <t>se složením a hrubým urovnáním nebo s přeložením na jiný dopravní prostředek kromě lodi, vč. příplatku za každých dalších i započatých 1000 m přes 1000 m,</t>
  </si>
  <si>
    <t>979093111R00</t>
  </si>
  <si>
    <t>Uložení suti na skládku bez zhutnění</t>
  </si>
  <si>
    <t>800-6</t>
  </si>
  <si>
    <t>s hrubým urovnáním,</t>
  </si>
  <si>
    <t>213151121R00</t>
  </si>
  <si>
    <t>Montáž vsakovacích nádrží položení geotextílie</t>
  </si>
  <si>
    <t>podlaha Z1 : 10,46+81,1</t>
  </si>
  <si>
    <t>venkovní zadlážděné plochy : 26,0+535,0</t>
  </si>
  <si>
    <t>štěrková plocha za garáží : 88,0</t>
  </si>
  <si>
    <t>okap.chodník : (0,5+0,2)*(30+58)</t>
  </si>
  <si>
    <t>215901101RT5</t>
  </si>
  <si>
    <t>Zhutnění podloží z rostlé horniny 1 až 4 pod násypy z hornin soudržných do 92% PS a nesoudržných  sypkých relativní ulehlosti l(d) do 0,8 vibrační deskou</t>
  </si>
  <si>
    <t>z rostlé horniny tř.1 - 4 pod násypy z hornin soudržných do 92% PS a hornin nesoudržných sypkých relativní ulehlosti I(d) do 0,8</t>
  </si>
  <si>
    <t>289971211R00</t>
  </si>
  <si>
    <t>Zřízení vrstvy z geotextilie na upraveném povrchu sklon do 1:5, šířka od 0 do 3 m</t>
  </si>
  <si>
    <t>564861111R00</t>
  </si>
  <si>
    <t>Podklad ze štěrkodrti s rozprostřením a zhutněním frakce 0-63 mm, tloušťka po zhutnění 200 mm</t>
  </si>
  <si>
    <t>567142111R00</t>
  </si>
  <si>
    <t>Podklad z kameniva zpevněného cementem KZC 1, tloušťka po zhutnění 210 mm</t>
  </si>
  <si>
    <t>bez dilatačních spár, s rozprostřením a zhutněním, ošetřením povrchu podkladu vodou</t>
  </si>
  <si>
    <t>591211111R00</t>
  </si>
  <si>
    <t>Kladení dlažby z kostek drobných z kamene, do lože z kameniva těženého tloušťky 50 mm</t>
  </si>
  <si>
    <t>s provedením lože do 50 mm, s vyplněním spár, s dvojím beraněním a se smetením přebytečného materiálu na krajnici</t>
  </si>
  <si>
    <t>v ceně vyznačení 8x parkovací stání (výběr světlé barvy kostky)</t>
  </si>
  <si>
    <t>639571210R08</t>
  </si>
  <si>
    <t>Okapový chodník podél budovy z kačírku fr. 16-32 mm,  tl. 80 mm</t>
  </si>
  <si>
    <t>bez obrubníku a bez textílie</t>
  </si>
  <si>
    <t>0,5*(30+58)</t>
  </si>
  <si>
    <t>916561111RT4</t>
  </si>
  <si>
    <t>Osazení záhonového obrubníku betonového včetně dodávky obrubníků_x000D_
 rozměrů 500/50/250 mm, do lože z betonu prostého C 12/15, s boční opěrou z betonu prostého</t>
  </si>
  <si>
    <t>se zřízením lože z betonu prostého C 12/15 tl. 80-100 mm</t>
  </si>
  <si>
    <t>okapový chodník : 87,0</t>
  </si>
  <si>
    <t>mezi trávníkem a štěrkovou plochou : 5,5</t>
  </si>
  <si>
    <t>917762111RT7</t>
  </si>
  <si>
    <t>Osazení silničního nebo chodníkového obrubníku včetně dodávky betonovéího obrubníku_x000D_
 rozměru 1000/150/250 mm, ležatého, s boční opěrou z betonu prostého, do lože z betonu prostého C 12/15</t>
  </si>
  <si>
    <t>S dodáním hmot pro lože tl. 80-100 mm.</t>
  </si>
  <si>
    <t>zapuštěný, tvoří přechod dlažba - asfalt : 34,0</t>
  </si>
  <si>
    <t>917862111RT7</t>
  </si>
  <si>
    <t>Osazení silničního nebo chodníkového obrubníku včetně dodávky betonovéího obrubníku_x000D_
 rozměru 1000/150/250 mm, stojatého, s boční opěrou z betonu prostého, do lože z betonu prostého C 12/15</t>
  </si>
  <si>
    <t>18,3+34,7</t>
  </si>
  <si>
    <t>46 Rpol01</t>
  </si>
  <si>
    <t>Odvodnění ložné vrstvy podkladu zpevněné plochy trubkou PVC DN100</t>
  </si>
  <si>
    <t>Trubka z PVC DN100 mm, zapuštěná cca 50 mm pod spodní povrch stmelené podkladní vrstvy vypiněné štěrkopískem frakce 0-8 mm nebo drceným kamenivem frakce 4-8 mm, překrytá filtrační geotextilií, aby nedošlo k vyplavováni pisku z lože. Trubku umístit v místě s nejnižší niveletou a další potom cca po 3 m.</t>
  </si>
  <si>
    <t>58380129R</t>
  </si>
  <si>
    <t>kostka dlažební materiálová skupina I/2 (žula); 10/12 cm</t>
  </si>
  <si>
    <t>67352004R</t>
  </si>
  <si>
    <t>geotextilie PET; funkce drenážní, separační, ochranná, filtrační; plošná hmotnost 300 g/m2</t>
  </si>
  <si>
    <t>802,16*1,1</t>
  </si>
  <si>
    <t>998772201R00</t>
  </si>
  <si>
    <t>Přesun hmot pro kamenné dlažby, obklady schodišťových stupňů a soklů v objektech výšky do 6 m</t>
  </si>
  <si>
    <t>800-782</t>
  </si>
  <si>
    <t>POL7_</t>
  </si>
  <si>
    <t>50 m vodorovně</t>
  </si>
  <si>
    <t>610991111R00</t>
  </si>
  <si>
    <t>Zakrývání výplní vnitřních otvorů, předmětů apod. fólií Pe 0,05-0,2 mm</t>
  </si>
  <si>
    <t>které se zřizují před úpravami povrchu, a obalení osazených dveřních zárubní před znečištěním při úpravách povrchu nástřikem plastických maltovin včetně pozdějšího odkrytí,</t>
  </si>
  <si>
    <t>3,9*2,45+3,155*2,45+1,1*2,45+3,375*1,53*3+3,68*2,56*2</t>
  </si>
  <si>
    <t>3,375*0,75*3+3,225*0,75*2+4,75*0,75+1,125*2,1+2,5*1,53+2,25*2,1</t>
  </si>
  <si>
    <t>2,25*0,75+5,63*1,45*2+4,13*1,45*2</t>
  </si>
  <si>
    <t>1,1*2,1+2,12*2,45+1,5*2,45*3+0,9*2,13</t>
  </si>
  <si>
    <t>611425133R00</t>
  </si>
  <si>
    <t>Omítky vnitřní stropů vápenné, vápenocementové schodišťových konstrukcí štukové</t>
  </si>
  <si>
    <t>s pomocným lešením o výšce podlahy do 1900 mm a pro zatížení do 1,5 kPa,</t>
  </si>
  <si>
    <t>schod.ramena : 1,1*7,7+0,3*5,8</t>
  </si>
  <si>
    <t>612402151R00</t>
  </si>
  <si>
    <t>Podhoz pod omítku pro zarovnání zdí vnitřních maltou vápenocementovou</t>
  </si>
  <si>
    <t>RTS 12/ I</t>
  </si>
  <si>
    <t>rybinovité drážky u cihelných tvárnic</t>
  </si>
  <si>
    <t>101 : 2,77*(0,65+0,85+2,75+0,25+1,695)</t>
  </si>
  <si>
    <t>102 : 2,7*12,325*2-0,9*2,02*3-3,375*0,75*3</t>
  </si>
  <si>
    <t>103, 104, 105 : 2,7*6*5,875+4,0*6-0,9*2,02*5-3,375*1,53*3</t>
  </si>
  <si>
    <t>106 : 2,7*(5,75*2+7,375*2)-1,5*2,45-3,69*2,45*2</t>
  </si>
  <si>
    <t>108 : 2,77*(7,7*2+1,5)-1,0*2,02*3-0,8*2,02-1,5*0,75</t>
  </si>
  <si>
    <t>109 : 2,77*(1,875*2+1,5*2)-1,0*2,02-0,9*2,02-0,8*2,02</t>
  </si>
  <si>
    <t>110 : 2,77*(2,8*2+2,7*2)-0,8*2,02</t>
  </si>
  <si>
    <t>111 : 2,77*(1,875*2+4,25*2)-0,8*2,02-0,9*2,02-1,25*0,75</t>
  </si>
  <si>
    <t>112 : 2,77*(1,85*2+2,775*2)-0,8*2,02-1,85*0,75</t>
  </si>
  <si>
    <t>113 : 2,77*(1,875*2+2,875*2)-1,0*2,02*2-0,9*2,02-1,5*0,75</t>
  </si>
  <si>
    <t>114 : 2,77*(1,85*2+2,15*2)-1,0*2,02</t>
  </si>
  <si>
    <t>115 : 2,77*(1,875+2,875*2)-0,9*2,02-1,25*0,75</t>
  </si>
  <si>
    <t>116 : 2,77*(1,85*2+2,035*2)-0,8*2,02-1,85*0,75</t>
  </si>
  <si>
    <t>117 : 2,77*(1,44*2+1,175*2)-0,8*2,02</t>
  </si>
  <si>
    <t>118 : 2,77*(6,07*2+3,85*2)-1,0*2,02-2,5*1,53</t>
  </si>
  <si>
    <t>119+120 : 2,77*(4,57*2+3,85*4+2,125*2)-0,9*2,02-1,125*2,1-1,5*0,75</t>
  </si>
  <si>
    <t>122 : 2,45*(7,69*2+3,9*2)+2,25*(4,33*2+0,2)-2,25*2,1-2,25*0,75-0,95*2,02*2</t>
  </si>
  <si>
    <t>123 : 2,45*(3,0*2+2,15*2)-0,9*2,02</t>
  </si>
  <si>
    <t>124 : 2,45*(3,24*2+2,15*2)-2,375*2,17</t>
  </si>
  <si>
    <t>201, 202 : 11,2</t>
  </si>
  <si>
    <t>211 : 21,5*2-1,1*2,1</t>
  </si>
  <si>
    <t>612421626R00</t>
  </si>
  <si>
    <t>Omítky vnitřní stěn vápenné nebo vápenocementové v podlaží i ve schodišti hladké</t>
  </si>
  <si>
    <t>POL1_0</t>
  </si>
  <si>
    <t>m.č. 109 : 2,4*(1,5*2+1,875*2)-0,9*2,02*2-1,0*2,02</t>
  </si>
  <si>
    <t>110 : 2,4*(2,8*2+2,65*2)-0,8*2,02</t>
  </si>
  <si>
    <t>112 : 2,4*(3,05*2+1,85*2)-0,8*2,02-1,85*0,75</t>
  </si>
  <si>
    <t>113 : 2,4*(2,15*2+2,875)-1,0*2,02*2-1,5*0,75</t>
  </si>
  <si>
    <t>114 + 116 : 2,4*(1,85*4+2,15*2+2,035*2)-1,0*2,02-1,8*2,02</t>
  </si>
  <si>
    <t>117 : 2,4*(1,05+1,15)</t>
  </si>
  <si>
    <t>612421637R00</t>
  </si>
  <si>
    <t>Omítky vnitřní stěn vápenné nebo vápenocementové v podlaží i ve schodišti štukové</t>
  </si>
  <si>
    <t>Mezisoučet</t>
  </si>
  <si>
    <t xml:space="preserve">Odpočet obklady : </t>
  </si>
  <si>
    <t>m.č. 109 : -(2,4*(1,5*2+1,875*2)-0,9*2,02*2-1,0*2,02)</t>
  </si>
  <si>
    <t>110 : -(2,4*(2,8*2+2,65*2)-0,8*2,02)</t>
  </si>
  <si>
    <t>112 : -(2,4*(3,05*2+1,85*2)-0,8*2,02-1,85*0,75)</t>
  </si>
  <si>
    <t>113 : -(2,4*(2,15*2+2,875)-1,0*2,02*2-1,5*0,75)</t>
  </si>
  <si>
    <t>114 + 116 : -(2,4*(1,85*4+2,15*2+2,035*2)-1,0*2,02-1,8*2,02)</t>
  </si>
  <si>
    <t>117 : -(2,4*(1,05+1,15))</t>
  </si>
  <si>
    <t>612425931R00</t>
  </si>
  <si>
    <t>Omítka vápenná vnitřního ostění omítkou štukovou</t>
  </si>
  <si>
    <t>801-4</t>
  </si>
  <si>
    <t>okenního nebo dveřního, z pomocného pracovního lešení o výšce podlahy do 1900 mm a pro zatížení do 1,5 kPa,</t>
  </si>
  <si>
    <t>102 : 0,3*(3,375*3+0,75*6)</t>
  </si>
  <si>
    <t>103-105 : 0,3*3*(3,375+1,53*2)</t>
  </si>
  <si>
    <t>111 : 0,3*(1,25+0,75*2)</t>
  </si>
  <si>
    <t>112 : 0,3*(1,85+0,75*2)</t>
  </si>
  <si>
    <t>113 : 0,3*(1,5+0,75*2)</t>
  </si>
  <si>
    <t>115 : 0,3*(1,25+0,75*2)</t>
  </si>
  <si>
    <t>116 : 0,3*(1,85+0,75*2)</t>
  </si>
  <si>
    <t>122 : 0,25*(2,25*2+2,1*2+0,75*2)+0,1*(0,95+2,02*2)</t>
  </si>
  <si>
    <t>620991121R00</t>
  </si>
  <si>
    <t>Zakrývání výplní vnějších otvorů z postaveného lešení</t>
  </si>
  <si>
    <t>s rámy a zárubněmi, zábradlí, předmětů oplechování apod., které se zřizují ještě před úpravami povrchu, před jejich znečištěním při úpravách povrchu nástřikem plastických (lepivých) maltovin</t>
  </si>
  <si>
    <t>622421143R00</t>
  </si>
  <si>
    <t>Omítky vnější stěn vápenné nebo vápenocementové štukové, složitost 1÷ 2</t>
  </si>
  <si>
    <t>O2, O3 : 24,5+0,3*6,8+23,5*2+47,7*2</t>
  </si>
  <si>
    <t>622432111R00</t>
  </si>
  <si>
    <t>Omítky vnější stěn z umělého kamene v přírodní barvě drtí dekorativní jemnozrnné, akrylátové</t>
  </si>
  <si>
    <t>pohledová nadzemní část soklu : 0,2*(8,8+7,45*2)</t>
  </si>
  <si>
    <t>0,2*4,25+0,2*6,7+0,2*(1,48+4,4)+0,2*9,0</t>
  </si>
  <si>
    <t>0,2*4,3+0,2*(28,2+22,7)</t>
  </si>
  <si>
    <t>622481211RT2</t>
  </si>
  <si>
    <t>Vyztužení vnějších omítek stěn sklotextilní síťovinou s dodávkou výztužné sítě a stěrkového tmelu</t>
  </si>
  <si>
    <t>631312621R00</t>
  </si>
  <si>
    <t>Mazanina z betonu prostého tl. přes 50 do 80 mm třídy C 20/25</t>
  </si>
  <si>
    <t>(z kameniva) hlazená dřevěným hladítkem</t>
  </si>
  <si>
    <t>P1 : 0,056*(22,21+18,56+23*2+22,63+41,48+11,41+2,81+6,4+7,97+5,13+5,39+3,97+5,39+3,76+1,63+23,29+9,62+13,3)</t>
  </si>
  <si>
    <t>P2 : 0,066*(23,16+6,45)</t>
  </si>
  <si>
    <t>P4 : 0,072*(22,6+26,17+5,05+36,6)</t>
  </si>
  <si>
    <t>P5 : 0,063*(10,54+2,09+2,32+4,71+1,9)</t>
  </si>
  <si>
    <t>P7 : 0,056*40,7</t>
  </si>
  <si>
    <t>631319171R00</t>
  </si>
  <si>
    <t xml:space="preserve">Příplatek za stržení povrchu tloušťka mazaniny do 80 mm </t>
  </si>
  <si>
    <t>spodní vrstvy mazaniny latí před vložením výztuže nebo pletiva pro tloušťku obou vrstev mazaniny</t>
  </si>
  <si>
    <t>P1 : 0,056*250,95</t>
  </si>
  <si>
    <t>P2 : 0,066*29,61</t>
  </si>
  <si>
    <t>P7 : 0,059*40,7</t>
  </si>
  <si>
    <t>631361921RT0</t>
  </si>
  <si>
    <t>Výztuž mazanin z betonů a z lehkých betonů ze svařovaných sítí průměr drátu 4 mm, velikost oka 150/150 mm</t>
  </si>
  <si>
    <t>P1 : 1,35*1,2*250,95/1000</t>
  </si>
  <si>
    <t>P2 : 1,35*1,2*29,61/1000</t>
  </si>
  <si>
    <t>P7 : 1,35*1,2*40,7/1000</t>
  </si>
  <si>
    <t>632418104RT1</t>
  </si>
  <si>
    <t>Potěr ze suchých směsí samonivelační stěrka na bázi síranu vápenatého, tloušťky 4 mm, včetně penetrace</t>
  </si>
  <si>
    <t>s rozprostřením a uhlazením</t>
  </si>
  <si>
    <t>podlaha P7 : 40,7</t>
  </si>
  <si>
    <t>632419110R10</t>
  </si>
  <si>
    <t>Potěr litý anhydritový broušení anhydritových potěrů Samonivelač. stěrka,,ruční zpracování tl.10 mm, včetně penetrace podkladu</t>
  </si>
  <si>
    <t>dovoz směsi, doprava pomocí šnekového čerpadla, lití hadicí na plochu, dvojí (křížem vedené) rozvlnění hrazdami</t>
  </si>
  <si>
    <t>632518150</t>
  </si>
  <si>
    <t>Napuštění podlah ochranným voskem</t>
  </si>
  <si>
    <t>642941211RT4</t>
  </si>
  <si>
    <t>Stavební pouzdra pro posuvné dveře osazené do sádrokartonové příčky_x000D_
Sestavení pouzdra, vložení do stavebního otvoru, vyrovnání do vodorovné a svislé polohy, ukotvení pouzdra k nosné konstrukci příčky pomocí vrutů M 2 x 20, odstranění zaslepení pouzdra tj. víka a polystyrenu z vnitřku pouzdra, upevnění vodícího trnu, vsazení vozíků do kolejnice, upevnění závěsných prvků na vozíky, vsazení brzdy a seřízení dojezdu, připevnění úchytů na horní hranu dveřního křídla, našroubování gumových dorazů na křídlo, zavěšení dveří._x000D_
 jednostranné_x000D_
 pouzdro 900/1970 mm</t>
  </si>
  <si>
    <t>z pozinkovaného ocelového profilovaného plechu</t>
  </si>
  <si>
    <t>642944121R00</t>
  </si>
  <si>
    <t>Osazování ocelových zárubní dodatečně plochy do 2,5 m2</t>
  </si>
  <si>
    <t>lisovaných nebo z úhelníků s vybetonováním prahu</t>
  </si>
  <si>
    <t>Včetně pomocného pracovního lešení o výšce podlahy do 1900 mm a pro zatížení do 1,5 kPa.</t>
  </si>
  <si>
    <t>2+5+8+3+4+1</t>
  </si>
  <si>
    <t>553310151R</t>
  </si>
  <si>
    <t>zárubeň kovová dvoudílná; pro dodatečnou montáž; ústí 125 mm; š průchodu 700 mm; h průchodu 1 970 mm; L, P</t>
  </si>
  <si>
    <t>5+2</t>
  </si>
  <si>
    <t>553310152R</t>
  </si>
  <si>
    <t>zárubeň kovová dvoudílná; pro dodatečnou montáž; ústí 125 mm; š průchodu 800 mm; h průchodu 1 970 mm; L, P</t>
  </si>
  <si>
    <t>553310153R</t>
  </si>
  <si>
    <t>zárubeň kovová dvoudílná; pro dodatečnou montáž; ústí 125 mm; š průchodu 900 mm; h průchodu 1 970 mm; L, P</t>
  </si>
  <si>
    <t>553310372R</t>
  </si>
  <si>
    <t>zárubeň kovová dvoudílná; pro dodatečnou montáž; ústí 200 mm; š průchodu 800 mm; h průchodu 1 970 mm; L, P</t>
  </si>
  <si>
    <t>zárubeň pro dveřní křídlo poz. 9/VI a 12/VI s požární odolností EW 30 DP3-C2</t>
  </si>
  <si>
    <t>3+1</t>
  </si>
  <si>
    <t>273321311R01</t>
  </si>
  <si>
    <t>Beton základových desek železový Železobeton základových desek C 16/20-XC1</t>
  </si>
  <si>
    <t>deska pod tepelná čerpadla : 3,1*1,4*0,3</t>
  </si>
  <si>
    <t>0,3*(3,1*2+1,4*2)</t>
  </si>
  <si>
    <t>273362021R00</t>
  </si>
  <si>
    <t>Výztuž základových desek ze svařovaných sítí ze svařovaných sítí</t>
  </si>
  <si>
    <t>2*7,9*1,15*3,0*1,3/1000</t>
  </si>
  <si>
    <t>274354032R00</t>
  </si>
  <si>
    <t>Bednění prostupu základy průřezu do 0,05 m2, délky prostupu do 0,5 m</t>
  </si>
  <si>
    <t>564791111R00</t>
  </si>
  <si>
    <t>Podklad z kameniva drceného podklad pro zpevněné plochy z kameniva drceného se zhutněním frakce 0 - 63 mm</t>
  </si>
  <si>
    <t>pro zpevněné plochy se zhutněním,</t>
  </si>
  <si>
    <t>Včetně kameniva, rozprostření a zhutnění podkladu.</t>
  </si>
  <si>
    <t>vyrovnávací podsyp zákl.desky pro tepel.čerpadlo : 3,3*1,6*0,3</t>
  </si>
  <si>
    <t>953 Rpol</t>
  </si>
  <si>
    <t>Osazení vodící kolejnice posuvných vrat včetně bet.lože, kolejnice součást dodávky vrat</t>
  </si>
  <si>
    <t>342263410R00</t>
  </si>
  <si>
    <t>Úpravy, doplňkové práce a příplatky pro sádrokartonové a sádrovláknité příčky doplňkové práce osazení revizních dvířek do 0,25 m2</t>
  </si>
  <si>
    <t>Včetně vytvoření otvoru a osazení rámu s dvířky a prošroubování.</t>
  </si>
  <si>
    <t>21/OS, revizní dvířka do SDK : 5+1+2</t>
  </si>
  <si>
    <t>342264513R00</t>
  </si>
  <si>
    <t>Revizní protipožární dvířka do SDK podhledů rozměr 300x300 mm, požární odolnost EW 30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</si>
  <si>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</si>
  <si>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</si>
  <si>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180+112+50</t>
  </si>
  <si>
    <t>148</t>
  </si>
  <si>
    <t>952901411R00</t>
  </si>
  <si>
    <t>Vyčištění budov a ostatních objektů ostatních objektů (např. kanálů, zásobníků, kůlen apod.) - vynesení zbytků stavebního rumu, kropení a 2 x zametení podlah, oprášení stěn a výplní otvorů jakékoliv výšky podlaží</t>
  </si>
  <si>
    <t>953943111R00</t>
  </si>
  <si>
    <t>Osazování jiných kovových výrobků do vynechaných nebo vysekaných kapes zdiva, se zajištěním polohy, se zalitím cementovou maltou_x000D_
 do 1kg/kus</t>
  </si>
  <si>
    <t>osazování výrobků ostatních jinde neuvedených, bez dodání</t>
  </si>
  <si>
    <t>21/OS, revizní dvířka, do zdiva : 8+2+2</t>
  </si>
  <si>
    <t>767396103R00</t>
  </si>
  <si>
    <t>Montáž krytiny střech plechem tvarovaným Montáž prostupových tvarovek pro krytinu střech plochy přes 0,5 m3</t>
  </si>
  <si>
    <t>800-767</t>
  </si>
  <si>
    <t>20/OS : 2</t>
  </si>
  <si>
    <t>01/OS 04/VE</t>
  </si>
  <si>
    <t>Screenová clona předokenního stínění, 3375x1530 mm, dodání, montáž vč. přípravy pro montáž, ovládání a vzhled - viz popis tabulka ostatních výrobků</t>
  </si>
  <si>
    <t>pro okno 4/VE : 3</t>
  </si>
  <si>
    <t>01/OS 05+06/VE</t>
  </si>
  <si>
    <t>Screenová clona předokenního stínění, 3680x2560 mm, dodání, montáž vč. přípravy pro montáž, ovládání a vzhled - viz popis tabulka ostatních výrobků</t>
  </si>
  <si>
    <t>pro okna 5/VE a 6/VE : 2</t>
  </si>
  <si>
    <t>01/OS 18/VE</t>
  </si>
  <si>
    <t>Screenová clona předokenního stínění, 2815x1450 mm, dodání, montáž vč. přípravy pro montáž, ovládání a vzhled - viz popis tabulka ostatních výrobků</t>
  </si>
  <si>
    <t>pro okno 18/VE : 4</t>
  </si>
  <si>
    <t>01/OS 19+20/VEa</t>
  </si>
  <si>
    <t>Screenová clona předokenního stínění, 2700x1450 mm, dodání, montáž vč. přípravy pro montáž, ovládání a vzhled - viz popis tabulka ostatních výrobků</t>
  </si>
  <si>
    <t>01/OS 19+20/VEb</t>
  </si>
  <si>
    <t>Screenová clona předokenního stínění, 1357x1450 mm, dodání, montáž vč. přípravy pro montáž, ovládání a vzhled - viz popis tabulka ostatních výrobků</t>
  </si>
  <si>
    <t>02/OSa</t>
  </si>
  <si>
    <t>Kovové - chromované madlo pevné záchytné, dl. 46 cm, dodání, montáž</t>
  </si>
  <si>
    <t>02/OSb</t>
  </si>
  <si>
    <t>Kovové - chromované  madlo sklopné záchytné, dl. 46 cm, dodání, montáž</t>
  </si>
  <si>
    <t>03/OS</t>
  </si>
  <si>
    <t>Stěny kabiny WC z dřevotřísky potažené melamolinovým potahem, výška stěn 200 cm na stavěc.nožičkách, komplet dodávka, montáž, spojovací materiál</t>
  </si>
  <si>
    <t>kpl</t>
  </si>
  <si>
    <t>schéma provedení viz. půdorysy 1. a 2. NP</t>
  </si>
  <si>
    <t>čelní stěna dl. 1850 mm + 2x dveře š. 700 mm, dělící stěna 1360 mm : 1</t>
  </si>
  <si>
    <t>04+05/OS</t>
  </si>
  <si>
    <t>Stěna sprchy - sendvič.deska v elox.rámu, 900x2000 mm, dodání, montáž</t>
  </si>
  <si>
    <t>viz popis prvky 4/OS a 5/OS : 1+1</t>
  </si>
  <si>
    <t>06/OS</t>
  </si>
  <si>
    <t>Zrcadlo v šatně -  150 x 85 cm pro vlepení do obkladu</t>
  </si>
  <si>
    <t>07/OS</t>
  </si>
  <si>
    <t>Zrcadlo v umývárně žen -  100 x 85 cm pro vlepení do obkladu</t>
  </si>
  <si>
    <t>09/OS</t>
  </si>
  <si>
    <t>Nádrž na MHP - nádrž na naftu s objemem 1000 l, vč. úkapové vany o objemu 100 % nádrže, viz popis v tabulce ostatních výrobků, poz. 9/OS</t>
  </si>
  <si>
    <t>901700T00</t>
  </si>
  <si>
    <t>Zednické výpomoce pro ostatní řemesla</t>
  </si>
  <si>
    <t>PHP101</t>
  </si>
  <si>
    <t>Přenosný hasicí přístroj, has.schopnost 21 A</t>
  </si>
  <si>
    <t>16/OS : 2*3+3</t>
  </si>
  <si>
    <t>PHP104</t>
  </si>
  <si>
    <t>Přenosný hasicí přístroj, has.schopnost 13 A</t>
  </si>
  <si>
    <t>16/OS : 1</t>
  </si>
  <si>
    <t>PHP105</t>
  </si>
  <si>
    <t>Přenosný hasicí přístroj,  has.schopnost 183 B</t>
  </si>
  <si>
    <t>PHP106</t>
  </si>
  <si>
    <t>Přenosný hasicí přístroj, has.schopnost 144 B, pěna</t>
  </si>
  <si>
    <t>16/OS : 2</t>
  </si>
  <si>
    <t>PHP203</t>
  </si>
  <si>
    <t>Přenosný hasicí přístroj, has.schopnost 34A</t>
  </si>
  <si>
    <t>597101010R10</t>
  </si>
  <si>
    <t>Žlab odvodnovací polymerbeton, rozměr 100/100 mm, osazení včetně dodávky žlabu a nerezového roštu</t>
  </si>
  <si>
    <t>Kalkul</t>
  </si>
  <si>
    <t>odvodnění vany čistícího roštu před vstupem - 1/Z : 2,75</t>
  </si>
  <si>
    <t>odvodňovací žlab 22/OS : 11,0+2,5</t>
  </si>
  <si>
    <t>597103011R15</t>
  </si>
  <si>
    <t>Vpusť k žlabu polymerbetonová, nerezový rošt</t>
  </si>
  <si>
    <t>odvodnění vany čistícího roštu před vstupem - 1/Z : 1</t>
  </si>
  <si>
    <t>žlab 22/OS : 2</t>
  </si>
  <si>
    <t>28614981R1</t>
  </si>
  <si>
    <t>Manžeta těsnicí prostupu podlahou, plynotěsná, DN 160</t>
  </si>
  <si>
    <t>55347630Ra</t>
  </si>
  <si>
    <t>Dvířka revizní se zámkem nerez 150x150 mm, do zdiva</t>
  </si>
  <si>
    <t>21/OS, do zdiva : 8</t>
  </si>
  <si>
    <t>55347630Rb</t>
  </si>
  <si>
    <t>Dvířka revizní se zámkem nerez 150x150 mm, do SDK</t>
  </si>
  <si>
    <t>21/OS, do SDK : 6</t>
  </si>
  <si>
    <t>55347632Ra</t>
  </si>
  <si>
    <t>Dvířka revizní se zámkem nerez 150x300 mm, do zdiva</t>
  </si>
  <si>
    <t>21/OS, do zdiva : 2</t>
  </si>
  <si>
    <t>55347638Ra</t>
  </si>
  <si>
    <t>Dvířka revizní se zámkem nerez 300x300 mm, do zdiva</t>
  </si>
  <si>
    <t>55347638Rb</t>
  </si>
  <si>
    <t>Dvířka revizní se zámkem nerez 300x300 mm, do SDK</t>
  </si>
  <si>
    <t>21/OS, dvířka do SDK : 1</t>
  </si>
  <si>
    <t>55347639Rb</t>
  </si>
  <si>
    <t>Dvířka revizní se zámkem nerez 450x300 mm, do SDK</t>
  </si>
  <si>
    <t>21/OS, do SDK : 2</t>
  </si>
  <si>
    <t>941941031R00</t>
  </si>
  <si>
    <t>Montáž lešení lehkého pracovního řadového s podlahami šířky od 0,80 do 1,00 m, výšky do 10 m</t>
  </si>
  <si>
    <t>800-3</t>
  </si>
  <si>
    <t>včetně kotvení</t>
  </si>
  <si>
    <t>6,0*(9,0*5+4,0)</t>
  </si>
  <si>
    <t>5,0*(33,0+5,0+24,0+9,5+5,5+4,0+23,5)</t>
  </si>
  <si>
    <t>2,5*(6,0+4,0+6,0*4+7,0*2)</t>
  </si>
  <si>
    <t>941941191R00</t>
  </si>
  <si>
    <t>Montáž lešení lehkého pracovního řadového s podlahami příplatek za každý další i započatý měsíc použití lešení_x000D_
 šířky šířky od 0,80 do 1,00 m a výšky do 10 m</t>
  </si>
  <si>
    <t>936,5*2</t>
  </si>
  <si>
    <t>941941831R00</t>
  </si>
  <si>
    <t>Demontáž lešení lehkého řadového s podlahami šířky od 0,8 do 1 m, výšky do 10 m</t>
  </si>
  <si>
    <t>941955001R00</t>
  </si>
  <si>
    <t>Lešení lehké pracovní pomocné pomocné, o výšce lešeňové podlahy do 1,2 m</t>
  </si>
  <si>
    <t>6,5*2+13,5*2+18,5*2</t>
  </si>
  <si>
    <t>941955004R00</t>
  </si>
  <si>
    <t>Lešení lehké pracovní pomocné pomocné, o výšce lešeňové podlahy přes 2,5 do 3,5 m</t>
  </si>
  <si>
    <t>8,8*2</t>
  </si>
  <si>
    <t>998011002R00</t>
  </si>
  <si>
    <t>Přesun hmot pro budovy s nosnou konstrukcí zděnou výšky přes 6 do 12 m</t>
  </si>
  <si>
    <t>POL7_1</t>
  </si>
  <si>
    <t>přesun hmot pro budovy občanské výstavby (JKSO 801), budovy pro bydlení (JKSO 803) budovy pro výrobu a služby (JKSO 812) s nosnou svislou konstrukcí zděnou z cihel nebo tvárnic nebo kovovou</t>
  </si>
  <si>
    <t>711111001RZ2</t>
  </si>
  <si>
    <t>Provedení izolace proti zemní vlhkosti natěradly za studena na ploše vodorovné nátěrem penetračním, 1 x nátěr, včetně dodávky penetračního laku ALP-M</t>
  </si>
  <si>
    <t>800-711</t>
  </si>
  <si>
    <t>Penetrace pod pásy z modifikovaného asfaltu.</t>
  </si>
  <si>
    <t>podlaha P1, P2, P8 : 318+32</t>
  </si>
  <si>
    <t>711131101RZ1</t>
  </si>
  <si>
    <t>Provedení izolace proti zemní vlhkosti pásy na sucho vodorovná, 1 vrstva, včetně dodávky izolačního pásu s hadrovou vložkou</t>
  </si>
  <si>
    <t>separace v podlaze P1, P2, P4, P5, P6, P7 : 250,95+29,61+90,42+21,56+40,7</t>
  </si>
  <si>
    <t>711141559RT2</t>
  </si>
  <si>
    <t xml:space="preserve">Provedení izolace proti zemní vlhkosti pásy přitavením vodorovná, 2 vrstvy, bez dodávky izolačních pásů,  </t>
  </si>
  <si>
    <t>podlaha P1, P2, P8 - izolace na základové desce : 350</t>
  </si>
  <si>
    <t>711142559RT2</t>
  </si>
  <si>
    <t xml:space="preserve">Provedení izolace proti zemní vlhkosti pásy přitavením svislá, 2 vrstvy, bez dodávky izolačních pásů,  </t>
  </si>
  <si>
    <t>vytažená izolace na zdivo soklu : 0,4*128+0,15*26</t>
  </si>
  <si>
    <t>711212000R00</t>
  </si>
  <si>
    <t>Izolace proti netlakové vodě - nátěry a stěrky nátěr podkladní pod hydroizolační stěrky</t>
  </si>
  <si>
    <t>podlaha P5 : 21,56</t>
  </si>
  <si>
    <t>711212321R00</t>
  </si>
  <si>
    <t>Izolace proti netlakové vodě - nátěry a stěrky stěrka hydroizolační  proti vlhkosti</t>
  </si>
  <si>
    <t>POL1_7</t>
  </si>
  <si>
    <t>2 stěrkové vrstvy.</t>
  </si>
  <si>
    <t>109 : 2,81+0,3*4,6</t>
  </si>
  <si>
    <t>110 : 6,4+0,3*7,8+1,2*3,2</t>
  </si>
  <si>
    <t>112 : 5,13+1,5*4,7+2,1*5,5</t>
  </si>
  <si>
    <t>113 : 5,39+0,3*4,5+1,2*2,5</t>
  </si>
  <si>
    <t>114 : 3,97+0,3*5,4+1,2*2,5</t>
  </si>
  <si>
    <t>116 : 3,67+0,3*3,5+2,1*4,0</t>
  </si>
  <si>
    <t>117 : 1,69+0,5*4,5</t>
  </si>
  <si>
    <t>205 : 4,71+1,5*9,7</t>
  </si>
  <si>
    <t>207 : 1,9+0,3*5,3</t>
  </si>
  <si>
    <t>208 : 2,32+1,5*5,5</t>
  </si>
  <si>
    <t>711212601R00</t>
  </si>
  <si>
    <t>Izolace proti netlakové vodě - nátěry a stěrky doplňky_x000D_
 těsnicí pás do spoje podlaha stěna š 120 mm</t>
  </si>
  <si>
    <t>1.NP : 4,9+11,5+9,2+7,5+7,2+7,7+4,8</t>
  </si>
  <si>
    <t>2.NP : 9,7+5,3+5,5</t>
  </si>
  <si>
    <t>711212602R00</t>
  </si>
  <si>
    <t>Izolace proti netlakové vodě - nátěry a stěrky doplňky_x000D_
 těsnicí roh do spoje podlaha stěna</t>
  </si>
  <si>
    <t>4+6+4+5+4+4+4</t>
  </si>
  <si>
    <t>6+4+4</t>
  </si>
  <si>
    <t>62836110R</t>
  </si>
  <si>
    <t>pás izolační z oxidovaného asfaltu natavitelný; nosná vložka hliníková fólie; horní strana jemný minerální posyp; spodní strana PE fólie; tl. 4,0 mm</t>
  </si>
  <si>
    <t>podlaha P1, P2, P2 - izolace na základové desce : 350*1,15</t>
  </si>
  <si>
    <t>62852254R</t>
  </si>
  <si>
    <t>pás izolační z modifikovaného asfaltu natavitelný; nosná vložka polyesterové rouno; horní strana jemný minerální posyp; spodní strana PE fólie; tl. 4,0 mm</t>
  </si>
  <si>
    <t>998711201R00</t>
  </si>
  <si>
    <t>Přesun hmot pro izolace proti vodě svisle do 6 m</t>
  </si>
  <si>
    <t>POL7_1002</t>
  </si>
  <si>
    <t>50 m vodorovně měřeno od těžiště půdorysné plochy skládky do těžiště půdorysné plochy objektu</t>
  </si>
  <si>
    <t>711777278R00</t>
  </si>
  <si>
    <t>Provedení detailů termoplasty opracováním trubních prostupů na pevnou a volnou přírubu dotěsněním tmelem D do 200 mm</t>
  </si>
  <si>
    <t>15/OS : 20</t>
  </si>
  <si>
    <t>712311106RZ3</t>
  </si>
  <si>
    <t>Povlakové krytiny střech do 10° za studena asfaltovou penetrační suspenzí, včetně dodávky emulze 0,3 kg/m2</t>
  </si>
  <si>
    <t>712341559RT1</t>
  </si>
  <si>
    <t>Povlakové krytiny střech do 10° pásy přitavením v celé ploše, 1 vrstva, bez dodávky pásu</t>
  </si>
  <si>
    <t>S3 : 15</t>
  </si>
  <si>
    <t>712372121RU1</t>
  </si>
  <si>
    <t>Povlakové krytiny střech do 10° termoplasty kotvené do profilovaného plechu nebo do bednění, 4 kotvy/m2, tl. izolace do 250 mm, bez dodávky fólie, bez rozlišení tloušťky fólie</t>
  </si>
  <si>
    <t>spoj.krček - S3 : 15,0</t>
  </si>
  <si>
    <t>712378010R00</t>
  </si>
  <si>
    <t>Povlakové krytiny střech do 10° termoplasty Doplňkové konstrukce k povlakovým krytinám z fólií Překrytí kontralatě 80/50 mm poplast.plechem</t>
  </si>
  <si>
    <t/>
  </si>
  <si>
    <t xml:space="preserve"> včetně dodávek výrobků</t>
  </si>
  <si>
    <t>Úprava délky a připevnění závětrné lišty natloukacími hmoždinkami včetně dodávky lišty.</t>
  </si>
  <si>
    <t>ve skladbě S1 a S2 : (172,9+374)*1,1</t>
  </si>
  <si>
    <t>712391171R00</t>
  </si>
  <si>
    <t>Povlakové krytiny střech do 10° ostatní textilie podkladní, 1 vrstva, bez dodávky textílie</t>
  </si>
  <si>
    <t>712391172RT1</t>
  </si>
  <si>
    <t>Povlakové krytiny střech do 10° ostatní textilie ochranná, 1 vrstva, bez dodávky textílie</t>
  </si>
  <si>
    <t>712391382RZ1</t>
  </si>
  <si>
    <t>Povlakové krytiny střech do 10° ostatní násypem z hrubého kameniva frakce 16-22_x000D_
 včetně dodávky kameniva tl. 50 mm</t>
  </si>
  <si>
    <t>712391482RZ1</t>
  </si>
  <si>
    <t>Povlakové krytiny střech do 10° ostatní násypem z hrubého kameniva frakce 16-22_x000D_
 příplatek k ceně_x000D_
 za každých dolších 10 mm, včetně dodávky kameniva</t>
  </si>
  <si>
    <t>pro celkem 8 cm : 3*15</t>
  </si>
  <si>
    <t>712472101R41</t>
  </si>
  <si>
    <t>Mont.povlakové krytiny střechfólií kotvením kontralatěmi</t>
  </si>
  <si>
    <t>V ceně je nutno počítat s nutnými přesahy fólie na navazující konstrukce.</t>
  </si>
  <si>
    <t>S1 : 255,5-82,6+61,75</t>
  </si>
  <si>
    <t>S2 : 375,0</t>
  </si>
  <si>
    <t>712571805RP</t>
  </si>
  <si>
    <t>Opracování detailů střech folií PVC, 1 vrstva - včetně fólie tl. 1,5 mm</t>
  </si>
  <si>
    <t>překrytí kontralatě 80/50 s přivařením na plochu : 0,45*(374+234,65)*1,15</t>
  </si>
  <si>
    <t>28322012R</t>
  </si>
  <si>
    <t>fólie izolační střešní hydroizolační; tloušťka 1,50 mm; plošná hmotnost 1 960 g/m2; PVC-P, PES výztuž; µ = 15 000,0</t>
  </si>
  <si>
    <t>S3 : 15*1,15</t>
  </si>
  <si>
    <t>28348254R</t>
  </si>
  <si>
    <t>prostup parozábranou plast; průměr prostupu 125 mm; límec živičný; výška nad izolaci 100 mm; hloubka pod izolaci 180 mm</t>
  </si>
  <si>
    <t>62836109R</t>
  </si>
  <si>
    <t>pás izolační z oxidovaného asfaltu natavitelný; nosná vložka hliníková fólie; horní strana jemný minerální posyp; spodní strana PE fólie, jemný minerální posyp; tl. 4,0 mm</t>
  </si>
  <si>
    <t>S3 : 15,0*1,15</t>
  </si>
  <si>
    <t>69366198R</t>
  </si>
  <si>
    <t>geotextilie PP; funkce separační, ochranná, výztužná, filtrační; plošná hmotnost 300 g/m2; zpevněná oboustranně</t>
  </si>
  <si>
    <t>S3 : 15*1,1</t>
  </si>
  <si>
    <t>69366199R</t>
  </si>
  <si>
    <t>geotextilie PP; funkce separační, ochranná, výztužná, filtrační; plošná hmotnost 500 g/m2; zpevněná oboustranně</t>
  </si>
  <si>
    <t>S3 :  15*1,1</t>
  </si>
  <si>
    <t>998712202R00</t>
  </si>
  <si>
    <t>Přesun hmot pro povlakové krytiny v objektech výšky přes 6 do 12 m</t>
  </si>
  <si>
    <t>713111121RT2</t>
  </si>
  <si>
    <t>Montáž tepelné izolace stropů rovných, spodem, uchycení drátem, dvouvrstvá</t>
  </si>
  <si>
    <t>800-713</t>
  </si>
  <si>
    <t>podhled lodžie a vstup : 9,75+3,9</t>
  </si>
  <si>
    <t>713111130RT1</t>
  </si>
  <si>
    <t xml:space="preserve">Montáž tepelné izolace stropů vložené mezi krokve,  </t>
  </si>
  <si>
    <t>S1 : 172,9+61,75</t>
  </si>
  <si>
    <t>713111130RT2</t>
  </si>
  <si>
    <t>Montáž tepelné izolace stropů vložené mezi krokve, dvouvrstvá</t>
  </si>
  <si>
    <t>skladba S1 : 255,5-82,6+61,75</t>
  </si>
  <si>
    <t>713111211R00</t>
  </si>
  <si>
    <t>Montáž tepelné izolace stropů parotěsná zábrana krovů spodem s přelepením spojů, bez dodávky fólie</t>
  </si>
  <si>
    <t>S1 : 172,9+61,75+28,0</t>
  </si>
  <si>
    <t>713134211R00</t>
  </si>
  <si>
    <t>Montáž tepelné izolace stropů parotěsná zábrana na stěny s přelepením spojů, bez dodávky fólie</t>
  </si>
  <si>
    <t>RTS 16/ II</t>
  </si>
  <si>
    <t>O1 : 359,15</t>
  </si>
  <si>
    <t>O4 : 6,75*2</t>
  </si>
  <si>
    <t>O5 : 3,5</t>
  </si>
  <si>
    <t>O6 : 31,5</t>
  </si>
  <si>
    <t>O8 : 28,0</t>
  </si>
  <si>
    <t>O9 : 10,7+3,9</t>
  </si>
  <si>
    <t>podhled lodžie : 1,35*7,3</t>
  </si>
  <si>
    <t>713121111RT1</t>
  </si>
  <si>
    <t>Montáž tepelné izolace podlah  jednovrstvá, bez dodávky materiálu</t>
  </si>
  <si>
    <t>podlaha P2 : 29,61</t>
  </si>
  <si>
    <t>713121121RT1</t>
  </si>
  <si>
    <t>Montáž tepelné izolace podlah  dvouvrstvá, bez dodávky materiálu</t>
  </si>
  <si>
    <t>podlaha P1 : 250,95</t>
  </si>
  <si>
    <t>podlaha P4, P5, P9 : 90,42+21,56+96,5</t>
  </si>
  <si>
    <t>713131130R00</t>
  </si>
  <si>
    <t>Montáž tepelné izolace stěn vložením do nosné rámové konstrukce</t>
  </si>
  <si>
    <t>O1 : 359,15*2</t>
  </si>
  <si>
    <t>O4 : 6,75</t>
  </si>
  <si>
    <t>O5 : 3,5*2</t>
  </si>
  <si>
    <t>O6 : 31,5*2</t>
  </si>
  <si>
    <t>O8 : 28,0*2</t>
  </si>
  <si>
    <t>713141151R00</t>
  </si>
  <si>
    <t>Montáž tepelné izolace střech na plný podklad kladená na sucho, jednovrstvá</t>
  </si>
  <si>
    <t>S3 - deska, klíny : 15+15</t>
  </si>
  <si>
    <t>713191100RT9</t>
  </si>
  <si>
    <t>Izolace tepelné běžných konstrukcí - doplňky položení izolační fólie, včetně dodávky materiálu</t>
  </si>
  <si>
    <t>P9 : 103,8+64,6</t>
  </si>
  <si>
    <t>O9 : 20,475</t>
  </si>
  <si>
    <t>28375767R</t>
  </si>
  <si>
    <t>deska izolační EPS 100 Z; pěnový polystyren; povrch hladký; součinitel tepelné vodivosti 0,037 W/mK; obj. hmotnost 21,00 kg/m3</t>
  </si>
  <si>
    <t>RTS 16/ I</t>
  </si>
  <si>
    <t>podlahy P1 a P2 : 0,08*1,05*(250,95+29,61)+0,06*1,05*250,95</t>
  </si>
  <si>
    <t>kročejová izolace, podlaha P4, P5 : 0,02*1,05*(90,42+21,56)</t>
  </si>
  <si>
    <t>28375768.AR</t>
  </si>
  <si>
    <t>deska izolační EPS 150; pěnový polystyren; povrch hladký; součinitel tepelné vodivosti 0,035 W/mK; obj. hmotnost 25,00 kg/m3</t>
  </si>
  <si>
    <t>S3 : 15*1,05</t>
  </si>
  <si>
    <t>28375972R</t>
  </si>
  <si>
    <t>deska spádová, klín EPS 150; pěnový polystyren; součinitel tepelné vodivosti 0,035 W/mK</t>
  </si>
  <si>
    <t>S3 : (0,06+0,14)/2*15*1,05</t>
  </si>
  <si>
    <t>28376068R</t>
  </si>
  <si>
    <t>deska izolační kročejová; pěnový polystyren; rovná hrana; tl. 80,0 mm; tl. po zatížení 77,0 mm; součinitel tepelné vodivosti 0,044 W/mK; R = 1,820 m2K/W</t>
  </si>
  <si>
    <t>podlaha P7 : 40,7*1,05</t>
  </si>
  <si>
    <t>283765891R</t>
  </si>
  <si>
    <t>deska izolační trámek; pěnový polystyren; rovná hrana; tl. 200,0 mm; součinitel tepelné vodivosti 0,035 W/mK; R = 5,800 m2K/W; obj. hmotnost 25,00 kg/m3</t>
  </si>
  <si>
    <t>(103,8+64,6)*1,67*1,05</t>
  </si>
  <si>
    <t>63140570R</t>
  </si>
  <si>
    <t>deska izolační poloměkká, univerzální; minerální vlákno; rovná hrana; tl. 40,0 mm; součinitel tepelné vodivosti 0,035 W/mK; R = 1,100 m2K/W; obj. hmotnost 38,00 kg/m3; hydrofobizováno</t>
  </si>
  <si>
    <t>RTS 17/ I</t>
  </si>
  <si>
    <t>O5 : 3,5*1,05</t>
  </si>
  <si>
    <t>63140572R</t>
  </si>
  <si>
    <t>deska izolační poloměkká, univerzální; minerální vlákno; rovná hrana; tl. 60,0 mm; součinitel tepelné vodivosti 0,035 W/mK; R = 1,700 m2K/W; obj. hmotnost 38,00 kg/m3; hydrofobizováno</t>
  </si>
  <si>
    <t>POL3_7</t>
  </si>
  <si>
    <t>O1 : 359,15*1,05</t>
  </si>
  <si>
    <t>O4 : 6,75*1,05</t>
  </si>
  <si>
    <t>O8 : 28,0*1,05</t>
  </si>
  <si>
    <t>podhled lodžie : (9,75+3,9)*1,05</t>
  </si>
  <si>
    <t>63140573R</t>
  </si>
  <si>
    <t>deska izolační poloměkká, univerzální; minerální vlákno; rovná hrana; tl. 80,0 mm; součinitel tepelné vodivosti 0,035 W/mK; R = 2,250 m2K/W; obj. hmotnost 38,00 kg/m3; hydrofobizováno</t>
  </si>
  <si>
    <t>O6 : 31,5*1,05</t>
  </si>
  <si>
    <t>63140574R</t>
  </si>
  <si>
    <t>deska izolační poloměkká, univerzální; minerální vlákno; rovná hrana; tl. 100,0 mm; součinitel tepelné vodivosti 0,035 W/mK; R = 2,850 m2K/W; obj. hmotnost 38,00 kg/m3; hydrofobizováno</t>
  </si>
  <si>
    <t>P9 : (103,8+64,6)*2*1,05</t>
  </si>
  <si>
    <t>stěna lodžie : 6,75*1,05</t>
  </si>
  <si>
    <t>S1 : (172,9+61,75)*1,05</t>
  </si>
  <si>
    <t>63140575R</t>
  </si>
  <si>
    <t>deska izolační poloměkká, univerzální; minerální vlákno; rovná hrana; tl. 120,0 mm; součinitel tepelné vodivosti 0,035 W/mK; R = 3,400 m2K/W; obj. hmotnost 38,00 kg/m3; hydrofobizováno</t>
  </si>
  <si>
    <t>O9 : (10,7+3,9)*1,05</t>
  </si>
  <si>
    <t>63140576R</t>
  </si>
  <si>
    <t>deska izolační poloměkká, univerzální; minerální vlákno; rovná hrana; tl. 140,0 mm; součinitel tepelné vodivosti 0,035 W/mK; R = 4,000 m2K/W; obj. hmotnost 38,00 kg/m3; hydrofobizováno</t>
  </si>
  <si>
    <t>S1 : (255,5-82,6+61,75)*1,05</t>
  </si>
  <si>
    <t>63153785R</t>
  </si>
  <si>
    <t>deska izolační polotuhá, podlahová; minerální vlákno; tl. 50,0 mm; součinitel tepelné vodivosti 0,037 W/mK; R = 1,350 m2K/W; obj. hmotnost 110,00 kg/m3; hydrofobizováno</t>
  </si>
  <si>
    <t>podlaha P4 a P5 : 1,05*(90,42+21,56)</t>
  </si>
  <si>
    <t>67352296RA</t>
  </si>
  <si>
    <t>Fólie standard, parozábrana</t>
  </si>
  <si>
    <t>O1 : (172,9+61,75)*1,15</t>
  </si>
  <si>
    <t>67352317.RA</t>
  </si>
  <si>
    <t>Fólie difúzně otevřená</t>
  </si>
  <si>
    <t>O4 : 6,75*2*2</t>
  </si>
  <si>
    <t>překrytí 15% : 90*0,15</t>
  </si>
  <si>
    <t>67352471RA</t>
  </si>
  <si>
    <t>Fólie izolační PE tl. 0,15 mm  4 x 20 m, parotěsná, separační</t>
  </si>
  <si>
    <t>P9 : (103,8+64,6)*1,15</t>
  </si>
  <si>
    <t>O9 : 20,475*1,15</t>
  </si>
  <si>
    <t>998713201R00</t>
  </si>
  <si>
    <t>Přesun hmot pro izolace tepelné v objektech výšky do 6 m</t>
  </si>
  <si>
    <t>721176145R00</t>
  </si>
  <si>
    <t>Potrubí z plastových trub polypropylenové potrubí PP, dešťové, D 110 mm, s 2,7 mm, DN 100</t>
  </si>
  <si>
    <t>800-721</t>
  </si>
  <si>
    <t>Potrubí včetně tvarovek, objímek a vložek pro tlumení hluku. Včetně kolena 87°</t>
  </si>
  <si>
    <t>poz. 13/OS - dešťový svod vikýřů vč. objímek : 2,06*8</t>
  </si>
  <si>
    <t>998721202R00</t>
  </si>
  <si>
    <t>Přesun hmot pro vnitřní kanalizaci v objektech výšky do 12 m</t>
  </si>
  <si>
    <t>50 m vodorovně, měřeno od těžiště půdorysné plochy skládky do těžiště půdorysné plochy objektu</t>
  </si>
  <si>
    <t>762332110R00</t>
  </si>
  <si>
    <t>Vázané konstrukce krovů montáž_x000D_
 střech pultových, sedlových, valbových, stanových čtvercového nebo obdélníkového půdorysu z řeziva, průřezové plochy do 120 cm2</t>
  </si>
  <si>
    <t>800-762</t>
  </si>
  <si>
    <t>hranol 6/12 : 2,19*10+4,19*2+2,74*4+0,57*20+2,84*4+1,89*4+2,15*4+0,135*4+2,36*4</t>
  </si>
  <si>
    <t>5,955*2+2,19*10+5,69*2+2,815*4+0,57*24+2,84*4+1,89*4+2,15*4+0,135*4+2,36*4</t>
  </si>
  <si>
    <t>kleštiny 6/18 : 3,32*22+3,23*28+4,36*16+4,58*14</t>
  </si>
  <si>
    <t>pásky 8/12 : 1,28*4+0,707*8</t>
  </si>
  <si>
    <t>762332120R00</t>
  </si>
  <si>
    <t>Vázané konstrukce krovů montáž_x000D_
 střech pultových, sedlových, valbových, stanových čtvercového nebo obdélníkového půdorysu z řeziva, průřezové plochy přes 120 do 224 cm2</t>
  </si>
  <si>
    <t>krokve 10/16 : 5,7*64+2,585*26+2,97*24+1,83*24+2,585*8+2,79*3+2,48*5</t>
  </si>
  <si>
    <t>pozednice 14/10 : 105,6</t>
  </si>
  <si>
    <t>sloupek 12/12 : 2,99*2</t>
  </si>
  <si>
    <t>762332130R00</t>
  </si>
  <si>
    <t>Vázané konstrukce krovů montáž_x000D_
 střech pultových, sedlových, valbových, stanových čtvercového nebo obdélníkového půdorysu z řeziva, průřezové plochy přes 120 do 288 cm2</t>
  </si>
  <si>
    <t>horní pás 14/18 : 4,455*2+5,955*2</t>
  </si>
  <si>
    <t>762332140R00</t>
  </si>
  <si>
    <t>Vázané konstrukce krovů montáž_x000D_
 střech pultových, sedlových, valbových, stanových čtvercového nebo obdélníkového půdorysu z řeziva, průřezové plochy přes 288 do 450 cm2</t>
  </si>
  <si>
    <t>vaznice 16/24 : 7,05*2+4,19*2</t>
  </si>
  <si>
    <t>vaznice 18/26 : 14,44</t>
  </si>
  <si>
    <t>vaznice 18/28 : 22,2</t>
  </si>
  <si>
    <t>762332150T00</t>
  </si>
  <si>
    <t>Montáž vázaných krovů pravidelných nad 450 cm2</t>
  </si>
  <si>
    <t>vrcholová vaznice 18/26 : 14,195+22,2</t>
  </si>
  <si>
    <t>762395000R00</t>
  </si>
  <si>
    <t>Spojovací a ochranné prostředky svory, prkna, hřebíky, pásová ocel, vruty, impregnace</t>
  </si>
  <si>
    <t>dodavatel zde uvede náklady za ostatní spojovací prostředky, neobsažené v ostatních jednotlivých položkách, s přihlédnutím na své zkušenosti a zvolené technologie pro realizaci prací</t>
  </si>
  <si>
    <t>prkna, hranoly : 2,05+18,7</t>
  </si>
  <si>
    <t>762431225RT3</t>
  </si>
  <si>
    <t>Obložení stěn s dodávkou_x000D_
 deskou dřevoštěpkovou, tloušťky 10 mm</t>
  </si>
  <si>
    <t>vč. nátěru vybělovací lazurou</t>
  </si>
  <si>
    <t>O5 : 0,75*1,55*2+0,75*0,75*2+0,3*0,75</t>
  </si>
  <si>
    <t>762495000R00</t>
  </si>
  <si>
    <t>Spojovací a ochranné prostředky hřebíky, vruty</t>
  </si>
  <si>
    <t>359+6,75+3,5+31,5+23,0+28,0</t>
  </si>
  <si>
    <t>762512115R00</t>
  </si>
  <si>
    <t>Položení podlah pod PVC montáž_x000D_
 desek cementotřískových na pero a drážku</t>
  </si>
  <si>
    <t>desky OSB</t>
  </si>
  <si>
    <t>762595000R00</t>
  </si>
  <si>
    <t>Spojovací a ochranné prostředky hřebíky, vruty, impregnace</t>
  </si>
  <si>
    <t>762 T01</t>
  </si>
  <si>
    <t>Dřevěný obklad střechy a stěn -  vertikální prkenný obklad, 22x148 mm, spojovací prvky, povrchová úprava ochranným čirým nátěrem proti dřevokazným škůdcům</t>
  </si>
  <si>
    <t>plochy střechy - S1, S2 : 172,9+374+62,5</t>
  </si>
  <si>
    <t xml:space="preserve">plochy stěn : : </t>
  </si>
  <si>
    <t>severovýchod : 64,5-3,1+10,5</t>
  </si>
  <si>
    <t>severozápad štít : 63,5-5,3</t>
  </si>
  <si>
    <t xml:space="preserve">      stěna : 99,0-8,7</t>
  </si>
  <si>
    <t>jihozápad  štít : 31,3</t>
  </si>
  <si>
    <t xml:space="preserve">      stěna u garáží : 3,75*(4,635+6,645)+0,8*3,45</t>
  </si>
  <si>
    <t xml:space="preserve">      vnitřní strana boků lodžie : 1,4*2,5*2</t>
  </si>
  <si>
    <t xml:space="preserve">      podhled lodžie : 1,4*7,265</t>
  </si>
  <si>
    <t>jihovýchod     stěny : 86,7-17,5</t>
  </si>
  <si>
    <t>štítová stěna schodiště : 32,0</t>
  </si>
  <si>
    <t>stěny vikýřů, čela a boky : (6,65+5,25)*2+28,0</t>
  </si>
  <si>
    <t>762 T02</t>
  </si>
  <si>
    <t>obklad stěny bez požadavku zateplení, rošt kotven přímo na zdivo</t>
  </si>
  <si>
    <t>O7 jihovýchod  štít archiv : 9,1*0,6+9,1*3,95/2</t>
  </si>
  <si>
    <t>762311103R10</t>
  </si>
  <si>
    <t>Montáž kotevních želez (pozednice) vč. dodání, nátěr</t>
  </si>
  <si>
    <t>kotvení pozednice : 60</t>
  </si>
  <si>
    <t>762344125R00</t>
  </si>
  <si>
    <t>Montáž kontralatě 80/50 mm, kotvení do krokve systémovým vrutem, přes nadkrokevní tepelnou izolaci</t>
  </si>
  <si>
    <t>V položce nejsou zakalkulovány náklady na dodávku řeziva a spojovacích prostředků.</t>
  </si>
  <si>
    <t>S1, S2 : 172,9+61,75+374</t>
  </si>
  <si>
    <t>762523104R22</t>
  </si>
  <si>
    <t>Položení podlah hoblovaných na sraz z prken, včetně dodávky, prkna hoblovaná tl. 22 mm</t>
  </si>
  <si>
    <t>P9 podlaha půdy : 103,8+64,6</t>
  </si>
  <si>
    <t>766417111R64</t>
  </si>
  <si>
    <t>Podkladový rošt pod obložení stěn, impregnované latě 60/40 mm, rozteč 400 mm</t>
  </si>
  <si>
    <t>(172,9+61,75+374)*2,5</t>
  </si>
  <si>
    <t>1,35*7,3+3,9</t>
  </si>
  <si>
    <t>30985120R</t>
  </si>
  <si>
    <t>šroub ocelový; pro montáž zateplení nad krokvemi ; pr. d 7,5; l = 400 mm</t>
  </si>
  <si>
    <t>ve skladbě  S1 pro ukotvení kontralatí do krokví : (172,9+61,75)/0,55</t>
  </si>
  <si>
    <t xml:space="preserve">60510059R </t>
  </si>
  <si>
    <t>Lať profil dřevěný 80/50 mm, vč. impregnace</t>
  </si>
  <si>
    <t>S1, S2 : (172,9+61,75+374)*1,1</t>
  </si>
  <si>
    <t>60726121R</t>
  </si>
  <si>
    <t>deska dřevoštěpková třívrstvá pro prostředí vlhké; strana broušená; hrana pero/drážka; tl = 18,0 mm</t>
  </si>
  <si>
    <t>půda podlaha : (103,8+64,6)*1,1</t>
  </si>
  <si>
    <t>střecha : (172,9+61,75+374+28)*1,1</t>
  </si>
  <si>
    <t>67352186R</t>
  </si>
  <si>
    <t>fólie izolační střešní hydroizolační; paropropustná; plošná hmotnost 80 g/m2; HDPE; sd do 0,03 m</t>
  </si>
  <si>
    <t>O1 severovýchod : (3,7+5,0)/2*14,7+16,5*0,6-4,65*0,75</t>
  </si>
  <si>
    <t>O1 severozápad štít : 9,1*5,0+6,1*3,85/2-6,7*0,75</t>
  </si>
  <si>
    <t>O1 stěna : (4,8+4,15)/2*22,56-11,625*0,75</t>
  </si>
  <si>
    <t>O6 jihozápad  štít byt : (4,15+4,1)/2*8,745+8,745*3,7/2-7,265*2,48</t>
  </si>
  <si>
    <t>O1  stěna u garáží : 5,0*2,7+1,4*3,7-2,5*1,53+(7,25+8,91)*0,6</t>
  </si>
  <si>
    <t>O1  stěny byty : (3,75+4,1)/2*(22,56-3,71)-11,625*1,53</t>
  </si>
  <si>
    <t>O8 stěny vikýřů, čela a boky : 83,7-45,0 + 3,5*14</t>
  </si>
  <si>
    <t>O13 vnitřní strana boků lodžie : 1,4*2,5*2</t>
  </si>
  <si>
    <t>O9  podhled lodžie : 1,4*7,265</t>
  </si>
  <si>
    <t>O5  meziokenní panel : 0,75*1,55*2+0,75*0,75*2+0,3*0,75</t>
  </si>
  <si>
    <t>O10 stěna krčku : 6,745*3,9+5,65+3,17*(2,2+2,0)/2+3,5*4,15-3,16*1,45</t>
  </si>
  <si>
    <t>ztratné 12% : 486,9*0,12</t>
  </si>
  <si>
    <t>998762202R00</t>
  </si>
  <si>
    <t>Přesun hmot pro konstrukce tesařské v objektech výšky do 12 m</t>
  </si>
  <si>
    <t>764348221R00</t>
  </si>
  <si>
    <t>Ostatní kusové prvky z pozinkovaného plechu výroba a montáž sněhového zachytače_x000D_
 tyčového délky do 500 mm</t>
  </si>
  <si>
    <t>800-764</t>
  </si>
  <si>
    <t>pozice  12/OS : 83</t>
  </si>
  <si>
    <t>764212624R00</t>
  </si>
  <si>
    <t>Krytiny z titanzinkového plechu střešní krytina hladká ze svitků 0,7 mm, RŠ 670 mm, systém dvojité stojaté drážky, sklon od 45°-90°, povrch přírodní TiZn, povrch lesklý</t>
  </si>
  <si>
    <t>včetně dodávky svitkového plechu a spojovacích prostředků.</t>
  </si>
  <si>
    <t>3/KL - obklad stěny krčku : 2,6*4+(1,65+1,45)*3,25</t>
  </si>
  <si>
    <t>764246491R00</t>
  </si>
  <si>
    <t>Ostatní kusové prvky z titanzinkového plechu montáž ventilačních nástavců výšky 500 až 1 000 mm se stříškou a lemováním na hladké a drážkové krytině</t>
  </si>
  <si>
    <t>včetně spojovacích prostředků.</t>
  </si>
  <si>
    <t>11/KL + 12/KL : 5+2</t>
  </si>
  <si>
    <t>764918332R00</t>
  </si>
  <si>
    <t>Lemování na plochých střechách včetně spojů, rohů, lišt a dilatací, z lakovaného pozinkovaného plechu, rš 330 mm, výroba (zhotovení) a montáž</t>
  </si>
  <si>
    <t>14/KL, okrajový lem střechy - výroba, montáž : 22,6</t>
  </si>
  <si>
    <t>764892328R00</t>
  </si>
  <si>
    <t>Ostatní prvky ke střechám sněhová zábrana včetně příslušenství dl. 3 m,  ,  , dodávka a montáž</t>
  </si>
  <si>
    <t>sada</t>
  </si>
  <si>
    <t>12/OS : 28</t>
  </si>
  <si>
    <t>11/KL</t>
  </si>
  <si>
    <t>Ventilační komínek D 125, Ti Zn - výroba a dodání</t>
  </si>
  <si>
    <t>12/KL</t>
  </si>
  <si>
    <t>Ventilační komínek D 160, Ti Zn - výroba a dodání</t>
  </si>
  <si>
    <t>13/KL</t>
  </si>
  <si>
    <t>Napojovací lemování z poplast.plechu tl. 0,6 mm</t>
  </si>
  <si>
    <t>okno</t>
  </si>
  <si>
    <t>napojení oplechování střešního okna, poz. 17/VE na mPVC střešní fólii : 3</t>
  </si>
  <si>
    <t>16/KL</t>
  </si>
  <si>
    <t>Hák protisněhový, dodání a montáž</t>
  </si>
  <si>
    <t>Dodávka a montáž protisněhového háku.</t>
  </si>
  <si>
    <t>764231440R55</t>
  </si>
  <si>
    <t>Lemování Ti Zn plechem zdí, atika vikýře, rš 5750 mm</t>
  </si>
  <si>
    <t>10/KL - s napojením na plech 7/KL : 7,1</t>
  </si>
  <si>
    <t>764252605R10</t>
  </si>
  <si>
    <t>Žlab podokapní půlkulatý TiZn RHEINZINK rš. 400 mm</t>
  </si>
  <si>
    <t>včetně dilatace a spojovacích prostředků.</t>
  </si>
  <si>
    <t>9/KL - žlab vikýře, atyp : 19</t>
  </si>
  <si>
    <t>764355201RPL</t>
  </si>
  <si>
    <t>Žlaby z poplast. plechu nástřešní,oblého tvaru, rš 500 mm</t>
  </si>
  <si>
    <t>4/KL : 107</t>
  </si>
  <si>
    <t>764359213RPL</t>
  </si>
  <si>
    <t>Žlabový kotlík z poplast. plechu tl. 0,6 mm</t>
  </si>
  <si>
    <t>15/KL pro žlab 4/KL : 8</t>
  </si>
  <si>
    <t>764511620R10</t>
  </si>
  <si>
    <t>Oplechování parapetů TiZn RHEINZINK, rš. 210 mm</t>
  </si>
  <si>
    <t>2/KL : 19,5</t>
  </si>
  <si>
    <t>764511625R40</t>
  </si>
  <si>
    <t>Oplechování parapetů TiZn RHEINZINK, rš. 240 mm</t>
  </si>
  <si>
    <t>1/KL : 39,5</t>
  </si>
  <si>
    <t>13851071R</t>
  </si>
  <si>
    <t>plech ocelový s povrchovou úpravou tvrdý; tl.  0,60 mm; rovinná tabule 1230x2000mm; pozinkováno</t>
  </si>
  <si>
    <t>14/KL  okrajový lem střechy - dodávka : 0,31*22,6*1,1</t>
  </si>
  <si>
    <t>998764202R00</t>
  </si>
  <si>
    <t>Přesun hmot pro konstrukce klempířské v objektech výšky do 12 m</t>
  </si>
  <si>
    <t>766441111R00</t>
  </si>
  <si>
    <t>Montáž dřevěných a kompozitních podlah teras z prken, včetně podkladního roštu</t>
  </si>
  <si>
    <t>800-766</t>
  </si>
  <si>
    <t>včetně položení podkladního roštu do štěrkového lože, nebo na rovný pevný povrch, položení prken a upevnění nerezovými šrouby skrytým spojem. Bez povrchové úpravy nátěrem.</t>
  </si>
  <si>
    <t>766694111R00</t>
  </si>
  <si>
    <t>Ostatní montáž parapetních desek dřevěných pro jakékoliv upevnění _x000D_
 šířky do 300 mm, délky do 1000 mm</t>
  </si>
  <si>
    <t>766694114R00</t>
  </si>
  <si>
    <t>Ostatní montáž parapetních desek dřevěných pro jakékoliv upevnění _x000D_
 šířky do 300 mm, délky přes 2600 mm</t>
  </si>
  <si>
    <t>766694122R00</t>
  </si>
  <si>
    <t>Ostatní montáž parapetních desek dřevěných pro jakékoliv upevnění _x000D_
 šířky přes 300 mm, délky přes 1000 do 1600 mm</t>
  </si>
  <si>
    <t>766694123R00</t>
  </si>
  <si>
    <t>Ostatní montáž parapetních desek dřevěných pro jakékoliv upevnění _x000D_
 šířky přes 300 mm, délky přes 1600 do 2600 mm</t>
  </si>
  <si>
    <t>2+1+1</t>
  </si>
  <si>
    <t>766694124R00</t>
  </si>
  <si>
    <t>Ostatní montáž parapetních desek dřevěných pro jakékoliv upevnění _x000D_
 šířky přes 300 mm, délky přes 2600 mm</t>
  </si>
  <si>
    <t>04/VE</t>
  </si>
  <si>
    <t>Dřevěné okno otevíravé s fixní částí, 337,5x153 cm, viz popis v tabulce výplní</t>
  </si>
  <si>
    <t>05/VE</t>
  </si>
  <si>
    <t>Prosklená stěna odsuvná - HS portál, 368x246 cm, viz popis v tabulce výplní</t>
  </si>
  <si>
    <t>06/VE</t>
  </si>
  <si>
    <t>07/VE</t>
  </si>
  <si>
    <t>Dřevěné okno otevíravé s fixní částí, 337,5x75 cm, viz popis v tabulce výplní</t>
  </si>
  <si>
    <t>08/VE</t>
  </si>
  <si>
    <t>Dřevěné okno v sestavě, trojdílné, otevíravé a sklopné, 322,5x75 cm, viz popis v tabulce výplní</t>
  </si>
  <si>
    <t>09/VE</t>
  </si>
  <si>
    <t>10/VE</t>
  </si>
  <si>
    <t>Dřevěné okno v sestavě, trojdílné, otevíravé a sklopné 337,5x75 cm, viz popis v tabulce výplní</t>
  </si>
  <si>
    <t>12/VE</t>
  </si>
  <si>
    <t>Dřevěné okno otevíravé a sklopné, s fixní částí, 250x153 cm, viz popis v tabulce výplní</t>
  </si>
  <si>
    <t>18/VE</t>
  </si>
  <si>
    <t>Dřevěné okno v sestavě, čtyřdílné, otevíravé a sklopné, 563,5x145 cm, viz popis v tabulce výplní</t>
  </si>
  <si>
    <t>19/VE</t>
  </si>
  <si>
    <t>Dřevěné okno v sestavě, čtyřdílné, otevíravé a sklopné, 413x145 cm, viz popis v tabulce výplní</t>
  </si>
  <si>
    <t>20/VE</t>
  </si>
  <si>
    <t>Dřevěné okno v sestavě, trojdílné, otevíravé a sklopné, 413x145 cm, viz popis v tabulce výplní</t>
  </si>
  <si>
    <t>28323408</t>
  </si>
  <si>
    <t>fólie konstrukční napojení střešního okna; parotěsná; PE; š. okna 780 mm; h okna 1 600 mm</t>
  </si>
  <si>
    <t>61198185510</t>
  </si>
  <si>
    <t>Prkno terasové dřev. Borovice Thermowood 26x140 mm, na pohledové straně jemně drážkované</t>
  </si>
  <si>
    <t>upřesnění dle výběru v rámci AD</t>
  </si>
  <si>
    <t>9,7*1,15</t>
  </si>
  <si>
    <t>61198189610</t>
  </si>
  <si>
    <t>Hranol pod terasy exotické dřevo 50x50 mm</t>
  </si>
  <si>
    <t>podlaha P8 : 24</t>
  </si>
  <si>
    <t>61198189710</t>
  </si>
  <si>
    <t>Hranol pod terasy exotické dřevo 80x100 mm</t>
  </si>
  <si>
    <t>podlaha P8 : 15</t>
  </si>
  <si>
    <t>61198999 1/TR</t>
  </si>
  <si>
    <t>Deska parapetní dřevěná/biodeska tl. 25 mm, barevná lazura, šíře 315 mm</t>
  </si>
  <si>
    <t>1/TR : 35,7</t>
  </si>
  <si>
    <t>61198999 2/TR</t>
  </si>
  <si>
    <t>Deska parapetní dřevěná/biodeska tl. 25 mm, barevná lazura, šíře 140 mm</t>
  </si>
  <si>
    <t>2/TR : 19,4</t>
  </si>
  <si>
    <t>998766201R00</t>
  </si>
  <si>
    <t>Přesun hmot pro konstrukce truhlářské v objektech výšky do 6 m</t>
  </si>
  <si>
    <t>767590110R00</t>
  </si>
  <si>
    <t>Montáž podlahových konstrukcí podlahových roštů svařováním</t>
  </si>
  <si>
    <t>kg</t>
  </si>
  <si>
    <t>kalkulovaná cena včetně povrchové úpravy žárovým zinkováním ostatních prvků (profil L 100x50, stojky)</t>
  </si>
  <si>
    <t>prvek 1/Z - pororošt před vstupem,  hmotnost bude upravena na podkladě dílenské dokumentace : 85</t>
  </si>
  <si>
    <t>767995105R00</t>
  </si>
  <si>
    <t>Výroba a montáž atypických kovovových doplňků staveb hmotnosti přes 50 do 100 kg</t>
  </si>
  <si>
    <t>táhlo DN20 : 42,48</t>
  </si>
  <si>
    <t>UPN 100 : 648,7</t>
  </si>
  <si>
    <t>UPN 100, PD statika : 10,6*(0,75*4+2,95*2+2,68*2)</t>
  </si>
  <si>
    <t>767995106R00</t>
  </si>
  <si>
    <t>Výroba a montáž atypických kovovových doplňků staveb hmotnosti přes 100 do 250 kg</t>
  </si>
  <si>
    <t>UPN 140 : 839</t>
  </si>
  <si>
    <t>767995107R00</t>
  </si>
  <si>
    <t>Výroba a montáž atypických kovovových doplňků staveb hmotnosti přes 250 do 500 kg</t>
  </si>
  <si>
    <t>UPN 220 : 402,8</t>
  </si>
  <si>
    <t>767995108R00</t>
  </si>
  <si>
    <t>Výroba a montáž atypických kovovových doplňků staveb hmotnosti přes 500 kg</t>
  </si>
  <si>
    <t>UPN 280 : 1555</t>
  </si>
  <si>
    <t>UPN 240 : 1235</t>
  </si>
  <si>
    <t>01/VE</t>
  </si>
  <si>
    <t>Prosklená stěna se vstupními dveřmi do objektu + fixní část, AL profily, 390x245 cm, viz.popis v tabulce výplní, výroba a montáž vč. doplňků a příslušenství</t>
  </si>
  <si>
    <t>OKNOTHERM spol. s r.o.</t>
  </si>
  <si>
    <t>02/VE</t>
  </si>
  <si>
    <t>Prosklená fixní stěna, AL profily, 315,5x245 cm, viz.popis v tabulce výplní, výroba a montáž vč. doplňků a příslušenství</t>
  </si>
  <si>
    <t>03/VE</t>
  </si>
  <si>
    <t>Vstupní dveře schodišťového prostoru, AL profily, 110x245 cm, viz.popis v tabulce výplní, výroba a montáž vč. doplňků a příslušenství</t>
  </si>
  <si>
    <t>1/Z</t>
  </si>
  <si>
    <t>Prororošt sběrné vany před vstupem, 110/275 cm, rám z profilu L100/50, výroba+ montáž, povrchová úprava, osazení</t>
  </si>
  <si>
    <t>11/VE</t>
  </si>
  <si>
    <t>Vstupní dveře plné, do skladového prostoru, rám AL profily, výplň hladký plech 112,5x210 cm, EW 15 DP3-C2, viz.popis v tabulce výplní, výroba a montáž vč. doplňků a příslušenství</t>
  </si>
  <si>
    <t>13/VE</t>
  </si>
  <si>
    <t>Vstupní prosklené dveře do prostoru dílny, AL profily, 225x210 cm, viz.popis v tabulce výplní, výroba a montáž vč. doplňků a příslušenství</t>
  </si>
  <si>
    <t>14/VE</t>
  </si>
  <si>
    <t>Hliníkové okno dvoukřídlové, 225x75 cm, viz popis v tabulce výplní, výroba a montáž vč. doplňků a příslušenství</t>
  </si>
  <si>
    <t>15/VE</t>
  </si>
  <si>
    <t>Dřevěná posuvná vrata, ocelový rám, opláštění biodeskou,motor.posun, 450x320 cm, viz popis v tabulce výplní, výroba a montáž vč. doplňků a příslušenství</t>
  </si>
  <si>
    <t>dílenská dokumentace</t>
  </si>
  <si>
    <t>16/VE</t>
  </si>
  <si>
    <t>Dřevěná posuvná vrata, ocelový rám, opláštění biodeskou, 270x320 cm, viz popis v tabulce výplní, výroba a montáž vč. doplňků a příslušenství</t>
  </si>
  <si>
    <t>2/Z</t>
  </si>
  <si>
    <t>Zábradlí schodiště do krčku, jackl 40x20 (19,6 bm), kotevní plechy, spojovací prvky, povrch. úprava, výroba+montáž</t>
  </si>
  <si>
    <t>bm</t>
  </si>
  <si>
    <t>1,225+2,866+2,208</t>
  </si>
  <si>
    <t>21/VE</t>
  </si>
  <si>
    <t>Vstupní dveře plné, do skladového prostoru, rám AL profily, výplň hladký plech 100x210 cm, EW 15 DP3-C2, viz.popis v tabulce výplní, výroba a montáž vč. doplňků a příslušenství</t>
  </si>
  <si>
    <t>3/Z</t>
  </si>
  <si>
    <t>Madlo schodiště do archivu, jackl 40x40 (6,3 bm), 3x pásovina 30x6 pro kotvení do zdi, spojovací prvky, povrchová úprava, výroba+montáž</t>
  </si>
  <si>
    <t>5/Z</t>
  </si>
  <si>
    <t>Mřížka větrací fasádní, žaluziová 150x150 mm, typová nerezová, D+M</t>
  </si>
  <si>
    <t>6/Z</t>
  </si>
  <si>
    <t>Sokl pod nádrž úpravny vody, rozměr 100x80x20 cm, schéma viz.pozice 6/Z</t>
  </si>
  <si>
    <t>7/Z</t>
  </si>
  <si>
    <t>Zábradlí schodiště - archiv, jackl 40x20 (15,5 bm), kotevní plechy, spojovací prvky, povrch. úprava, výroba+montáž</t>
  </si>
  <si>
    <t>76701</t>
  </si>
  <si>
    <t>Ocel.chránička průchodu podlahou, do DN133/4,5 vč. límce, včetně osazení</t>
  </si>
  <si>
    <t>6+4</t>
  </si>
  <si>
    <t>76702</t>
  </si>
  <si>
    <t>Ocel.chránička průchodu pro ZTI a EI podlahou, DN 70/3,2 vč.límce, včetně osazení</t>
  </si>
  <si>
    <t>8/Z</t>
  </si>
  <si>
    <t>Otevíravé zábradlí dveří do archivu (26/VE) -  jackl 40x20 (10,2 bm), kotevní plechy, výroba+montáž vč. povrchové úpravy, kování, spojovací prvky</t>
  </si>
  <si>
    <t>1,2*2</t>
  </si>
  <si>
    <t>01/VI</t>
  </si>
  <si>
    <t>Prosklená fixní stěna, fasádní rám AL profily FE50, 212x245 cm, EW 15 DP3-C2, viz.popis v tabulce výplní, výroba a montáž vč. doplňků a příslušenství</t>
  </si>
  <si>
    <t>02/VI</t>
  </si>
  <si>
    <t>Prosklené vnitřní dveře, rám AL, 150x245 cm, EW 15 DP3-C2, viz.popis v tabulce výplní, výroba a montáž vč. doplňků a příslušenství</t>
  </si>
  <si>
    <t>03/VI</t>
  </si>
  <si>
    <t>Prosklené vnitřní dveře, rám AL, 150x245 cm, viz.popis v tabulce výplní, výroba a montáž vč. doplňků a příslušenství</t>
  </si>
  <si>
    <t>04/VI</t>
  </si>
  <si>
    <t>Dveře vnitřní kovové do ocel.zárubně, 70x197 cm, viz.popis v tabulce výplní, výroba a montáž vč. doplňků a příslušenství</t>
  </si>
  <si>
    <t>05/VI</t>
  </si>
  <si>
    <t>Dveře vnitřní kovové do ocel.zárubně,větrací mřížka 70x197 cm, viz.popis v tabulce výplní, výroba a montáž vč. doplňků a příslušenství</t>
  </si>
  <si>
    <t>06/VI</t>
  </si>
  <si>
    <t>Dveře vnitřní kovové do ocel.zárubně do ostění tl. 125 mm, 80x197 cm, viz.popis v tabulce výplní, výroba a montáž vč. doplňků a příslušenství</t>
  </si>
  <si>
    <t>08/VI</t>
  </si>
  <si>
    <t>Dveře vnitřní kovové do posuvné, do pouzdra, 90x197 cm, viz.popis v tabulce výplní, výroba a montáž vč. doplňků a příslušenství</t>
  </si>
  <si>
    <t>09/VI</t>
  </si>
  <si>
    <t>Dveře vnitřní kovové, do ocel.zárubně, 80x197 cm, EW 15 DP3-C2, viz.popis v tabulce výplní, výroba a montáž vč. doplňků a příslušenství</t>
  </si>
  <si>
    <t>10/VI</t>
  </si>
  <si>
    <t>Dveře vnitřní kovové, do ocel.zárubně, 90x197 cm, viz.popis v tabulce výplní, výroba a montáž vč. doplňků a příslušenství</t>
  </si>
  <si>
    <t>12/VI</t>
  </si>
  <si>
    <t>Dveře vnitřní kovové, do ocel.zárubně, 80x197 cm, EW 30 DP3-C2, viz.popis v tabulce výplní, výroba a montáž vč. doplňků a příslušenství</t>
  </si>
  <si>
    <t>13211476R</t>
  </si>
  <si>
    <t>tyč ocelová tvarovaná kruhová válcovaná za tepla 11375 (S 235JR); d = 20,0 mm</t>
  </si>
  <si>
    <t>táhlo D20 : 46,73/1000</t>
  </si>
  <si>
    <t>13335412R50</t>
  </si>
  <si>
    <t>Úhelník nerovnoramenný L jakost S235 100x50x6 mm</t>
  </si>
  <si>
    <t>lemování, poz. 1/Z : 6,52*(1,1*2+2,75*2+0,1*4*4)/1000*1,08</t>
  </si>
  <si>
    <t>13384425R</t>
  </si>
  <si>
    <t>tyč ocelová profilová válcovaná za tepla 11375 (S 235JR); průřez U; výška 100 mm</t>
  </si>
  <si>
    <t>606,32/1000</t>
  </si>
  <si>
    <t>statika : 10,6*1,1*(0,75*4+2,95*2+2,68*2)/1000</t>
  </si>
  <si>
    <t>13384435R</t>
  </si>
  <si>
    <t>tyč ocelová profilová válcovaná za tepla 11375 (S 235JR); průřez U; výška 140 mm</t>
  </si>
  <si>
    <t>401,28/1000</t>
  </si>
  <si>
    <t>443,06/1000</t>
  </si>
  <si>
    <t>13483425R</t>
  </si>
  <si>
    <t>tyč ocelová profilová válcovaná za tepla 11375 (S235JR); průřez U; výška 240 mm</t>
  </si>
  <si>
    <t>1358,54/1000</t>
  </si>
  <si>
    <t>13483435R</t>
  </si>
  <si>
    <t>tyč ocelová profilová válcovaná za tepla 11375 (S235JR); průřez U; výška 280 mm</t>
  </si>
  <si>
    <t>1710,46/1000</t>
  </si>
  <si>
    <t>311716507R</t>
  </si>
  <si>
    <t>napínák typ DIN 1480 oko-hák; ocelový, pozinkováno, nosnost 800 kg; rozměr kotvy závit M20, délka 200mm, pr. oko 27 mm mm</t>
  </si>
  <si>
    <t>55347136R</t>
  </si>
  <si>
    <t>rošt podlahový svařovaný; š = 1 100 mm; l = 1 000 mm; nosný prut 30/2; oko 30/30; povrch žárové zinkování</t>
  </si>
  <si>
    <t>zinkovaný - pro pororošt 1/Z : 3</t>
  </si>
  <si>
    <t>998767201R00</t>
  </si>
  <si>
    <t>Přesun hmot pro kovové stavební doplňk. konstrukce v objektech výšky do 6 m</t>
  </si>
  <si>
    <t>771111121R00</t>
  </si>
  <si>
    <t>Doplňkové práce při kladení dlažeb montáž podlahových lišt přechodových</t>
  </si>
  <si>
    <t>800-771</t>
  </si>
  <si>
    <t>11/OS : 0,9</t>
  </si>
  <si>
    <t>19/OS : 21</t>
  </si>
  <si>
    <t>771275106R30</t>
  </si>
  <si>
    <t>Montáž obkladů schodišť z dlaždic keram. do tmele Obklad keram.schod.stupňů hladkých do tmele</t>
  </si>
  <si>
    <t>montáž obkladů schodišťových stupňů kladených do tmele</t>
  </si>
  <si>
    <t>1,1*(8+10)*(0,26+0,18)</t>
  </si>
  <si>
    <t>1,1*15*(0,26+0,18)</t>
  </si>
  <si>
    <t>771475014R00</t>
  </si>
  <si>
    <t>Montáž soklíků z dlaždic keramických výšky 100 mm, soklíků vodorovných, kladených do flexibilního tmele</t>
  </si>
  <si>
    <t>101 : 8,8+1,0+2,4</t>
  </si>
  <si>
    <t>102 : 12,4*2-0,9*3</t>
  </si>
  <si>
    <t>103 : 18,6</t>
  </si>
  <si>
    <t>104 : 17,8</t>
  </si>
  <si>
    <t>105 : 17,8</t>
  </si>
  <si>
    <t>106 : 11,5+5,6</t>
  </si>
  <si>
    <t>108 : 16,8-1,0*3-0,9-0,8</t>
  </si>
  <si>
    <t>118 : 19,0</t>
  </si>
  <si>
    <t>119 : 11,8</t>
  </si>
  <si>
    <t>120 : 13,8</t>
  </si>
  <si>
    <t>122 : 11,6+3,4+4,8</t>
  </si>
  <si>
    <t>123 : 9,4</t>
  </si>
  <si>
    <t>125 : 3,0</t>
  </si>
  <si>
    <t>126 : 1,1*2+2,345+1,2+0,15+0,3*2</t>
  </si>
  <si>
    <t>201 : 10,5+0,5+5,5</t>
  </si>
  <si>
    <t>202 : 5,0+1,9+1,2</t>
  </si>
  <si>
    <t>771475024R00</t>
  </si>
  <si>
    <t>Montáž soklíků z dlaždic keramických výšky 100 mm, soklíků schodišťových šikmých, kladených do flexibilního tmele</t>
  </si>
  <si>
    <t>(2*15+2*18)*(0,3+0,2)</t>
  </si>
  <si>
    <t>771575107R00</t>
  </si>
  <si>
    <t>Montáž podlah z dlaždic keramických 200 x 200 mm, režných nebo glazovaných, hladkých, kladených do flexibilního tmele</t>
  </si>
  <si>
    <t>P1, P2, P5, mč.126 podesta, : 250,95+23,16+6,45+21,56+ 2,345*1,1</t>
  </si>
  <si>
    <t>771579793R00</t>
  </si>
  <si>
    <t>Příplatky k položkám montáže podlah keramických příplatek za spárovací hmotu - plošně</t>
  </si>
  <si>
    <t>5537026121R</t>
  </si>
  <si>
    <t>lišta přechodová; pro podlahy o nestejné výšce; materiál eloxovaný hliník; š = 40,0 mm; l = 2 700 mm; samolepicí; stříbro</t>
  </si>
  <si>
    <t>19/OS - 21 bm : 9</t>
  </si>
  <si>
    <t>59760179.A</t>
  </si>
  <si>
    <t>profil dilatační PVC</t>
  </si>
  <si>
    <t>597640456R</t>
  </si>
  <si>
    <t>Sokl keramický dle výběru</t>
  </si>
  <si>
    <t>225,595*0,1*1,12</t>
  </si>
  <si>
    <t>schody : 33*0,1*1,12</t>
  </si>
  <si>
    <t>597642020R01</t>
  </si>
  <si>
    <t>Dlažba keramická 200x200x9 mm, konkrétní výběr v rámci AD</t>
  </si>
  <si>
    <t>304,6995*1,12</t>
  </si>
  <si>
    <t>597642402R</t>
  </si>
  <si>
    <t>dlažba keramická schodovka; š = 300 mm; l = 300 mm; h = 9,0 mm; povrch matný; pro exteriér</t>
  </si>
  <si>
    <t>1,1*(8+10)*(0,26+0,18)*1,15</t>
  </si>
  <si>
    <t>1,1*15*(0,26+0,18)*1,15</t>
  </si>
  <si>
    <t>998771201R00</t>
  </si>
  <si>
    <t>Přesun hmot pro podlahy z dlaždic v objektech výšky do 6 m</t>
  </si>
  <si>
    <t>776421100R00</t>
  </si>
  <si>
    <t>Lepení soklíků PVC a napojení krytiny na stěnu lepení podlahových soklíků z PVC a vinylu</t>
  </si>
  <si>
    <t>800-775</t>
  </si>
  <si>
    <t>19,4+26,6+36,2</t>
  </si>
  <si>
    <t>776521100R00</t>
  </si>
  <si>
    <t xml:space="preserve">Lepení povlakových podlah z plastů  Lepení povlakových podlah z plastů - pásy z PVC, montáž,  </t>
  </si>
  <si>
    <t>28412220RA</t>
  </si>
  <si>
    <t>Podlahovina PVC tl. 2,0 mm dle výběru zadavatele, protiskluzná, nášlapná vrstva 0,7 mm, oblast použití 34-43</t>
  </si>
  <si>
    <t>90,42*1,2</t>
  </si>
  <si>
    <t>998776202R00</t>
  </si>
  <si>
    <t>Přesun hmot pro podlahy povlakové v objektech výšky do 12 m</t>
  </si>
  <si>
    <t>vodorovně do 50 m</t>
  </si>
  <si>
    <t>777531023R00</t>
  </si>
  <si>
    <t xml:space="preserve"> Podlahy ze stěrky akrylátové s disperzí samonivelační hmota, tloušťky 3 mm</t>
  </si>
  <si>
    <t>800-773</t>
  </si>
  <si>
    <t>včetně penetrace podkladu</t>
  </si>
  <si>
    <t>podlaha  P4 : 90,42</t>
  </si>
  <si>
    <t>777553010R10</t>
  </si>
  <si>
    <t>Penetrace savého podkladu disperzí pod vyrovnávací stěrku</t>
  </si>
  <si>
    <t>998777201R00</t>
  </si>
  <si>
    <t>Přesun hmot pro podlahy syntetické v objektech výšky do 6 m</t>
  </si>
  <si>
    <t>781415013R00</t>
  </si>
  <si>
    <t>Montáž obkladů vnitřních z obkládaček pórovinových  , 150 x 150 mm, lepených do flexibilního tmele</t>
  </si>
  <si>
    <t>118 : 5,4*0,75</t>
  </si>
  <si>
    <t>205 : 2,5*9,7</t>
  </si>
  <si>
    <t>207 : 2,5*5,3</t>
  </si>
  <si>
    <t>208 : 2,5*5,5</t>
  </si>
  <si>
    <t>781419705RT3</t>
  </si>
  <si>
    <t>Montáž obkladů vnitřních z obkládaček pórovinových příplatky k položkám montáže obkladů vnitřních z obkladaček pórovinových příplatek za spárovací hmotu - plošně</t>
  </si>
  <si>
    <t xml:space="preserve">59781550 </t>
  </si>
  <si>
    <t>Obkladačky keramické  (dle výběru)</t>
  </si>
  <si>
    <t>ztratné 15% : 160,4315*0,15</t>
  </si>
  <si>
    <t>998781201R00</t>
  </si>
  <si>
    <t>Přesun hmot pro obklady keramické v objektech výšky do 6 m</t>
  </si>
  <si>
    <t>783125230R00</t>
  </si>
  <si>
    <t>Nátěry ocelových konstrukcí syntetické C+CC ocelové konstrukce lehké + velmi lehké, jednonásobné + 2x email</t>
  </si>
  <si>
    <t>800-783</t>
  </si>
  <si>
    <t>na vzduchu schnoucí</t>
  </si>
  <si>
    <t>ocel.prvky krovu : 18,6*(0,19*2+0,28*2)+6,9*(0,16*2+0,22*2)+30,6*0,1*4+18,6*(0,17*2+0,24*2)+26,2*(0,12*2+0,14*2)</t>
  </si>
  <si>
    <t>+ 15 % kotevní plechy a ostatní prvky : 63,844*0,15</t>
  </si>
  <si>
    <t>784442001RT2</t>
  </si>
  <si>
    <t>Malba disperzní interiérová, výška do 3,8 m, 1barevná, 2x nátěr, 1x penetrace</t>
  </si>
  <si>
    <t>72,62*2+1,55+11,4+1,05+19,3+90,4+8,7+38,6+14,45+2,25+27,3+98,9+6,4+8,3*0,6+2,8*0,9+5,2*1,2</t>
  </si>
  <si>
    <t>10,2+105,1+596,1+17,8</t>
  </si>
  <si>
    <t>odpočet obklady : -160,4</t>
  </si>
  <si>
    <t>JKSO:</t>
  </si>
  <si>
    <t>801.6</t>
  </si>
  <si>
    <t>Budovy pro řízení, správu a administrativu</t>
  </si>
  <si>
    <t>JKSO</t>
  </si>
  <si>
    <t xml:space="preserve"> m3</t>
  </si>
  <si>
    <t>svislá nosná konstrukce zděná z cihel,tvárnic, bloků</t>
  </si>
  <si>
    <t>JKSOChar</t>
  </si>
  <si>
    <t>JKSOAkce</t>
  </si>
  <si>
    <t>včetně dodávky ocelových držáků.</t>
  </si>
  <si>
    <t>162301101RT3</t>
  </si>
  <si>
    <t>175101101RT2</t>
  </si>
  <si>
    <t>Obsyp potrubí bez prohození sypaniny, s dodáním štěrkopísku frakce 0 - 22 mm</t>
  </si>
  <si>
    <t>sypaninou z vhodných hornin tř. 1 - 4 nebo materiálem připraveným podél výkopu ve vzdálenosti do 3 m od jeho kraje, pro jakoukoliv hloubku výkopu a jakoukoliv míru zhutnění,</t>
  </si>
  <si>
    <t>451572111R01</t>
  </si>
  <si>
    <t>Lože pod potrubí z kameniva těženého 0-8 mm</t>
  </si>
  <si>
    <t>132201111R00</t>
  </si>
  <si>
    <t>Hloubení rýh šířky do 60 cm do 100 m3, v hornině 3, hloubení strojně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</si>
  <si>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</si>
  <si>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>167101101R00</t>
  </si>
  <si>
    <t>Nakládání, skládání, překládání neulehlého výkopku nakládání výkopku_x000D_
 do 100 m3, z horniny 1 až 4</t>
  </si>
  <si>
    <t>89 Rpol  01</t>
  </si>
  <si>
    <t>ŠD1-revizní šachta plast. D 425 ,lit.poklop D400 ,, dno přímé  DN 150 ,výška šachty  1,0m</t>
  </si>
  <si>
    <t>89 Rpol  02</t>
  </si>
  <si>
    <t>ŠD2-revizní šachta plast. D 425 ,lit.poklop  A15 ,, dno úhlové DN 150 ,výška šachty  0,96m</t>
  </si>
  <si>
    <t>89 Rpol  03</t>
  </si>
  <si>
    <t>ŠD3-revizní šachta plast. D 425 ,lit.poklop  A15 ,, dno spojné DN 150 ,výška šachty  1,07m</t>
  </si>
  <si>
    <t>89 Rpol  04</t>
  </si>
  <si>
    <t>RŠ1 revizní šachta plast. D 425 ,lit.poklop  A15 ,, dno Úhlové DN 150 ,výška šachty  1,07m</t>
  </si>
  <si>
    <t>89 Rpol  05</t>
  </si>
  <si>
    <t>Montáž plastové šachty revizní prům.425 mm,</t>
  </si>
  <si>
    <t>998276101R00</t>
  </si>
  <si>
    <t>Přesun hmot pro trubní vedení z trub plastových nebo sklolaminátových v otevřeném výkopu</t>
  </si>
  <si>
    <t>vodovodu nebo kanalizace ražené nebo hloubené (827 1.1, 827 1.9, 827 2.1, 827 2.9), drobných objektů</t>
  </si>
  <si>
    <t>721176101R00</t>
  </si>
  <si>
    <t>Potrubí z plastových trub polypropylenové potrubí PP, připojovací, D 32 mm, s 1,8 mm, DN 30</t>
  </si>
  <si>
    <t>721176102R00</t>
  </si>
  <si>
    <t>Potrubí z plastových trub polypropylenové potrubí PP, připojovací, D 40 mm, s 1,8 mm, DN 40</t>
  </si>
  <si>
    <t>721176103R00</t>
  </si>
  <si>
    <t>Potrubí z plastových trub polypropylenové potrubí PP, připojovací, D 50 mm, s 1,8 mm, DN 50</t>
  </si>
  <si>
    <t>721176114R00</t>
  </si>
  <si>
    <t>Potrubí z plastových trub polypropylenové potrubí PP, odpadní (svislé), D 75 mm, s 1,9 mm, DN 70</t>
  </si>
  <si>
    <t>721176115R00</t>
  </si>
  <si>
    <t>Potrubí z plastových trub polypropylenové potrubí PP, odpadní (svislé), D 110 mm, s 2,7 mm, DN 100</t>
  </si>
  <si>
    <t>721176222R00</t>
  </si>
  <si>
    <t>Potrubí z plastových trub polyvinylchloridové potrubí PVC, svodné (ležaté) v zemi, D 110 mm, s 3,2 mm, DN 100</t>
  </si>
  <si>
    <t>721176223R00</t>
  </si>
  <si>
    <t>Potrubí z plastových trub polyvinylchloridové potrubí PVC, svodné (ležaté) v zemi, D 125 mm, s 3,2 mm, DN 125</t>
  </si>
  <si>
    <t>721176224R00</t>
  </si>
  <si>
    <t>Potrubí z plastových trub polyvinylchloridové potrubí PVC, svodné (ležaté) v zemi, D 160 mm, s 4,0 mm, DN 150</t>
  </si>
  <si>
    <t>721194103R00</t>
  </si>
  <si>
    <t>Zřízení přípojek na potrubí D 32 mm, materiál ve specifikaci</t>
  </si>
  <si>
    <t>vyvedení a upevnění odpadních výpustek,</t>
  </si>
  <si>
    <t>721194104R00</t>
  </si>
  <si>
    <t>Zřízení přípojek na potrubí D 40 mm, materiál ve specifikaci</t>
  </si>
  <si>
    <t>721194105R00</t>
  </si>
  <si>
    <t>Zřízení přípojek na potrubí D 50 mm, materiál ve specifikaci</t>
  </si>
  <si>
    <t>721194109R00</t>
  </si>
  <si>
    <t>Zřízení přípojek na potrubí D 110  mm, materiál ve specifikaci</t>
  </si>
  <si>
    <t>721223420R00</t>
  </si>
  <si>
    <t>Vpusti, zápachové uzávěrky a odtokové žlaby podlahové, D 50 mm, s vodorovným odtokem, přítokovou trubkou D 40/50 mm, 123x123mm/115x115mm, mřížka nerez, izolační souprava s fólií</t>
  </si>
  <si>
    <t>průtočná  ,nerez mřížka, Dn50/40</t>
  </si>
  <si>
    <t>721223423RT2</t>
  </si>
  <si>
    <t>Vpusti, zápachové uzávěrky a odtokové žlaby podlahové, D 50, 75, 110 mm, se svislým odtokem, zápachový uzávěr funkční i pří vyschnutí, 123x123mm/115x115mm</t>
  </si>
  <si>
    <t>721242110R00</t>
  </si>
  <si>
    <t>Lapače střešních splavenin D 110 mm, s otáč.kul.kloubem na odtoku, s košem , se suchou a nezámr.klapkou,čistícím víčkem a vylam.těs. kroužky pro připoj.potrub.svodů D 75, 90, 100 a 110 mm</t>
  </si>
  <si>
    <t>721273200RT2</t>
  </si>
  <si>
    <t>Ventilační hlavice D 75 mm, souprava z PP</t>
  </si>
  <si>
    <t>721273200RT3</t>
  </si>
  <si>
    <t>Ventilační hlavice D 110 mm, souprava z PP</t>
  </si>
  <si>
    <t>721290111R00</t>
  </si>
  <si>
    <t>Zkouška těsnosti kanalizace v objektech vodou, DN 125</t>
  </si>
  <si>
    <t>721290112R00</t>
  </si>
  <si>
    <t>Zkouška těsnosti kanalizace v objektech vodou, DN 200</t>
  </si>
  <si>
    <t>722181214RV5</t>
  </si>
  <si>
    <t>Izolace vodovodního potrubí návleková trubice z pěnového polyetylenu, tloušťka stěny 20 mm, d 108 mm</t>
  </si>
  <si>
    <t>RTS 13/ I</t>
  </si>
  <si>
    <t>725860180R00</t>
  </si>
  <si>
    <t>Zápachové uzávěrky (sifony) pro zařizovací předměty D 40/50 mm; podomítková, pro pračky/myčky; PE; příslušenství přip. koleno, krycí deska nerez, montážní kryt</t>
  </si>
  <si>
    <t>721 Rpol  01</t>
  </si>
  <si>
    <t>Kondenzační sifon    DN-32 /pro potrbí  kondenz., vzduchotechniky /podomýtkové povedení /</t>
  </si>
  <si>
    <t>721 Rpol  02</t>
  </si>
  <si>
    <t>Systemová  prostupová  tvarovka  přes parozábranu, pro potrubí  HT   DN  100</t>
  </si>
  <si>
    <t>721 Rpol  03</t>
  </si>
  <si>
    <t>Systemová  prostupová  tvarovka  přes parozábranu, pro potrubí  HT   DN  75</t>
  </si>
  <si>
    <t>721 Rpol  04</t>
  </si>
  <si>
    <t>Požární  manžeta na potrubi HT  100, s požární, odolností 30minut</t>
  </si>
  <si>
    <t>721 Rpol  05</t>
  </si>
  <si>
    <t>Požární  manžeta na potrubi HT  100, s požární, odolností 15minut</t>
  </si>
  <si>
    <t>998721201R00</t>
  </si>
  <si>
    <t>Přesun hmot pro vnitřní kanalizaci v objektech výšky do 6 m</t>
  </si>
  <si>
    <t>722172312R00</t>
  </si>
  <si>
    <t>Potrubí z plastických hmot polypropylenové potrubí PP-R, D 25 mm, s 3,5 mm, PN 16, polyfúzně svařované, včetně zednických výpomocí</t>
  </si>
  <si>
    <t>722172313R00</t>
  </si>
  <si>
    <t>Potrubí z plastických hmot polypropylenové potrubí PP-R, D 32 mm, s 4,4 mm, PN 16, polyfúzně svařované, včetně zednických výpomocí</t>
  </si>
  <si>
    <t>722172314R00</t>
  </si>
  <si>
    <t>Potrubí z plastických hmot polypropylenové potrubí PP-R, D 40 mm, s 5,5 mm, PN 16, polyfúzně svařované, včetně zednických výpomocí</t>
  </si>
  <si>
    <t>722172315R00</t>
  </si>
  <si>
    <t>Potrubí z plastických hmot polypropylenové potrubí PP-R, D 50 mm, s 6,9 mm, PN 16, polyfúzně svařované, včetně zednických výpomocí</t>
  </si>
  <si>
    <t>722172331R00</t>
  </si>
  <si>
    <t>Potrubí z plastických hmot polypropylenové potrubí PP-R, D 20 mm, s 3,4 mm, PN 20, polyfúzně svařované, včetně zednických výpomocí</t>
  </si>
  <si>
    <t>722172332R00</t>
  </si>
  <si>
    <t>Potrubí z plastických hmot polypropylenové potrubí PP-R, D 25 mm, s 4,2 mm, PN 20, polyfúzně svařované, včetně zednických výpomocí</t>
  </si>
  <si>
    <t>722172333R00</t>
  </si>
  <si>
    <t>Potrubí z plastických hmot polypropylenové potrubí PP-R, D 32 mm, s 5,4 mm, PN 20, polyfúzně svařované, včetně zednických výpomocí</t>
  </si>
  <si>
    <t>722172334R00</t>
  </si>
  <si>
    <t>Potrubí z plastických hmot polypropylenové potrubí PP-R, D 40 mm, s 6,7 mm, PN 20, polyfúzně svařované, včetně zednických výpomocí</t>
  </si>
  <si>
    <t>722181212RT7</t>
  </si>
  <si>
    <t>Izolace vodovodního potrubí návleková trubice z pěnového polyetylenu, tloušťka stěny 9 mm, d 22 mm</t>
  </si>
  <si>
    <t>722181212RT8</t>
  </si>
  <si>
    <t>Izolace vodovodního potrubí návleková trubice z pěnového polyetylenu, tloušťka stěny 9 mm, d 25 mm</t>
  </si>
  <si>
    <t>722181212RU1</t>
  </si>
  <si>
    <t>Izolace vodovodního potrubí návleková trubice z pěnového polyetylenu, tloušťka stěny 9 mm, d 32 mm</t>
  </si>
  <si>
    <t>722181212RU7</t>
  </si>
  <si>
    <t>Izolace vodovodního potrubí návleková trubice z pěnového polyetylenu, tloušťka stěny 9 mm, d 52 mm</t>
  </si>
  <si>
    <t>722181212RV9</t>
  </si>
  <si>
    <t>Izolace vodovodního potrubí návleková trubice z pěnového polyetylenu, tloušťka stěny 9 mm, d 40 mm</t>
  </si>
  <si>
    <t>722181213RT7</t>
  </si>
  <si>
    <t>Izolace vodovodního potrubí návleková trubice z pěnového polyetylenu, tloušťka stěny 13 mm, d 22 mm</t>
  </si>
  <si>
    <t>722181213RT8</t>
  </si>
  <si>
    <t>Izolace vodovodního potrubí návleková trubice z pěnového polyetylenu, tloušťka stěny 13 mm, d 25 mm</t>
  </si>
  <si>
    <t>722181215RU1</t>
  </si>
  <si>
    <t>Izolace vodovodního potrubí návleková trubice z pěnového polyetylenu, tloušťka stěny 25 mm, d 32 mm</t>
  </si>
  <si>
    <t>722181215RU4</t>
  </si>
  <si>
    <t>Izolace vodovodního potrubí návleková trubice z pěnového polyetylenu, tloušťka stěny 25 mm, d 42 mm</t>
  </si>
  <si>
    <t>722190401R00</t>
  </si>
  <si>
    <t>Přípojky ke strojům a zařízením vyvedení a připojení výpustek, DN 15</t>
  </si>
  <si>
    <t>722224211R00</t>
  </si>
  <si>
    <t xml:space="preserve">Armatury závitové s jedním závitem včetně dodávky materiálu mrazuvzdorný ventil,  , DN 15,  ,  </t>
  </si>
  <si>
    <t>722237121R00</t>
  </si>
  <si>
    <t>Armatury závitové se dvěma závity včetně dodávky materiálu kulový kohout, vnitřní-vnitřní závit, DN 15, PN 42, mosaz</t>
  </si>
  <si>
    <t>722237125R00</t>
  </si>
  <si>
    <t>Armatury závitové se dvěma závity včetně dodávky materiálu kulový kohout, vnitřní-vnitřní závit, DN 40, PN 35, mosaz</t>
  </si>
  <si>
    <t>722237131R00</t>
  </si>
  <si>
    <t>Armatury závitové se dvěma závity včetně dodávky materiálu kulový kohout s vypouštěním, vnitřní-vnitřní závit, DN 15, PN 42, mosaz</t>
  </si>
  <si>
    <t>722237132R00</t>
  </si>
  <si>
    <t>Armatury závitové se dvěma závity včetně dodávky materiálu kulový kohout s vypouštěním, vnitřní-vnitřní závit, DN 20, PN 42, mosaz</t>
  </si>
  <si>
    <t>722237133R00</t>
  </si>
  <si>
    <t>Armatury závitové se dvěma závity včetně dodávky materiálu kulový kohout s vypouštěním, vnitřní-vnitřní závit, DN 25, PN 35, mosaz</t>
  </si>
  <si>
    <t>722237134R00</t>
  </si>
  <si>
    <t>Armatury závitové se dvěma závity včetně dodávky materiálu kulový kohout s vypouštěním, vnitřní-vnitřní závit, DN 32, PN 35, mosaz</t>
  </si>
  <si>
    <t>722237135R00</t>
  </si>
  <si>
    <t>Armatury závitové se dvěma závity včetně dodávky materiálu kulový kohout s vypouštěním, vnitřní-vnitřní závit, DN 40, PN 35, mosaz</t>
  </si>
  <si>
    <t>722237661R00</t>
  </si>
  <si>
    <t>Armatury závitové se dvěma závity včetně dodávky materiálu zpětná klapka, vnitřní-vnitřní závit, DN 15, PN 16, mosaz</t>
  </si>
  <si>
    <t>722237664R00</t>
  </si>
  <si>
    <t>Armatury závitové se dvěma závity včetně dodávky materiálu zpětná klapka, vnitřní-vnitřní závit, DN 32, PN 12, mosaz</t>
  </si>
  <si>
    <t>722264312R00</t>
  </si>
  <si>
    <t>Vodoměry včetně dodávky materiálu_x000D_
 bytový vodoměr, závitový jednovtokový suchoběžný, DN 15, pro teplotu vody do 30°C, montáž horizontálně i vertikálně, jmenovitý průtok 1,5 m3/hod, PN 10, délka 110 mm</t>
  </si>
  <si>
    <t>722264315R00</t>
  </si>
  <si>
    <t>Vodoměry včetně dodávky materiálu_x000D_
 bytový vodoměr, závitový jednovtokový suchoběžný, DN 15, pro teplotu vody do 90°C, montáž horizontálně i vertikálně, jmenovitý průtok 1,5 m3/hod, PN 10, délka 80 mm</t>
  </si>
  <si>
    <t>722265315R00</t>
  </si>
  <si>
    <t>Vodoměry včetně dodávky materiálu_x000D_
 domovní vodoměr, závitový vícevtokový mokroběžný, DN 32, pro teplotu vody do 30°C, montáž horizontálně, jmenovitý průtok 5,0 m3/hod, PN 16, délka 260 mm</t>
  </si>
  <si>
    <t>722290226R00</t>
  </si>
  <si>
    <t>Dílčí tlakové zkoušky vodovodního potrubí závitového, do DN 50</t>
  </si>
  <si>
    <t>722290234R00</t>
  </si>
  <si>
    <t>Proplach a dezinfekce vodovodního potrubí do DN 80</t>
  </si>
  <si>
    <t>724231171R00</t>
  </si>
  <si>
    <t>Příslušenství domovních vodáren měřící_x000D_
 teploměr s pevným stonkem a jímkou _x000D_
 DTR (rovný), o délce stonku 60 mm</t>
  </si>
  <si>
    <t>734421160R00</t>
  </si>
  <si>
    <t>Tlakoměry včetně dodávky materiálu_x000D_
 deformační 0-10 MPa č. 03322, D 100</t>
  </si>
  <si>
    <t>800-731</t>
  </si>
  <si>
    <t>722 Rpol  01</t>
  </si>
  <si>
    <t>Ventil směšovací pro3ks umyvadel s usp.armat., se zpět. ventily,hlavice se stupnicí   +montáž</t>
  </si>
  <si>
    <t>722 Rpol  02</t>
  </si>
  <si>
    <t>Ventil směšovací pro3ks  sprch   s uspor .armat., skupinový termoskopický ventil   +montáž</t>
  </si>
  <si>
    <t>Instalace do montážní  šachty.</t>
  </si>
  <si>
    <t>722 Rpol  03</t>
  </si>
  <si>
    <t>Tlačný samouzavírací ventil sprchový do zdi na, studenou/smíchanou vodu  +montáž</t>
  </si>
  <si>
    <t>722 Rpol  04</t>
  </si>
  <si>
    <t>Protipož. trubní ucpávka pto potrubí  vody-odol., 15min. pro  D20 -32mm  +montáž</t>
  </si>
  <si>
    <t>722 Rpol  05</t>
  </si>
  <si>
    <t>Systém. pozink. žlab pro podepření potr. PPR 50, závěsy,uchycení     +montáž</t>
  </si>
  <si>
    <t>722 Rpol  06</t>
  </si>
  <si>
    <t>CHránička pro potrubí vody KG100 délka 0,6m, +montáž</t>
  </si>
  <si>
    <t>722 Rpol  07</t>
  </si>
  <si>
    <t>Napojení potrubí  PE100 SDR11 na stávající potrubí, ve zhaví  stávající  studny</t>
  </si>
  <si>
    <t>722 Rpol  08</t>
  </si>
  <si>
    <t>Prostup pro potrubí  D50 včetně utěsnění  prostupu, potrubíproti vodě do zhaví  stávající  studny</t>
  </si>
  <si>
    <t>722 Rpol  09</t>
  </si>
  <si>
    <t>Potrubí  PE100 SDR 11  D25x3  včetně spojovacích, tvarovek   +montáž</t>
  </si>
  <si>
    <t>722 Rpol  10</t>
  </si>
  <si>
    <t>Potrubí  PE100 SDR 11  D50x4,6 včetně spojovacích, tvarovek   +montáž</t>
  </si>
  <si>
    <t>899919111T00</t>
  </si>
  <si>
    <t>D+M vyhledávací kabel CYY 4mm2</t>
  </si>
  <si>
    <t>28314140.AR</t>
  </si>
  <si>
    <t>fólie výstražná modrá; š = 330,0 mm; tl. 1,20 mm</t>
  </si>
  <si>
    <t>RTS 15/ I</t>
  </si>
  <si>
    <t>POL3_1</t>
  </si>
  <si>
    <t>5512010014R</t>
  </si>
  <si>
    <t>ventil pojistný pro topení; membránový; DN 20 mm; těleso mosaz; otvírací tlak 6,0 bar</t>
  </si>
  <si>
    <t>998722201R00</t>
  </si>
  <si>
    <t>Přesun hmot pro vnitřní vodovod v objektech výšky do 6 m</t>
  </si>
  <si>
    <t>722U Rpol  00</t>
  </si>
  <si>
    <t>Montáž kompletní sestavy úpravny  vody</t>
  </si>
  <si>
    <t>722U Rpol  01</t>
  </si>
  <si>
    <t>Ruční samoč.filtr  - průtok2,5m3/hod ,provoz. tlak, 8 bar   ,  připojení  1" ,</t>
  </si>
  <si>
    <t>722U Rpol  02</t>
  </si>
  <si>
    <t>Membránové dávk.čerpadlo - max. tl. 12bar,160l/min, , P= 12w230V ,přípojení vně.závit 1/2"</t>
  </si>
  <si>
    <t>722U Rpol  03</t>
  </si>
  <si>
    <t>Automat. odželezovací filtr - spouštění dle řídícího ventilu,P=5W/230V, napojení  V, O,  6/4"</t>
  </si>
  <si>
    <t>722U Rpol  04</t>
  </si>
  <si>
    <t>Impulzní vodoměr s modulem HRI ,nom. průtok, 3,5m3/hod, připojení  1", impuls. výstup  1imp./1l</t>
  </si>
  <si>
    <t>722U Rpol  05</t>
  </si>
  <si>
    <t>Řidící  jednotka pro ovl. elektrovent. na přívodu, do akum. nádrže  pomocí  hladinových sond</t>
  </si>
  <si>
    <t>722U Rpol  06</t>
  </si>
  <si>
    <t>Čerpadlo ponorné na ležato v  nádrži s plovákem, Q - 7m3/hod , P=1,5KW /230V,  vod,sl.38m</t>
  </si>
  <si>
    <t>722U Rpol  07</t>
  </si>
  <si>
    <t>Ležatá  akumul. nádrž  objem 100L ,tlak.spínač ,, 2- 3,5 baru možnost nast. až 5barů</t>
  </si>
  <si>
    <t>722U Rpol  08</t>
  </si>
  <si>
    <t>Akumul. plast. nádrž  na vodu svařená na místě, O=1m3 /1x0,8x1,25 /,otv.poklop, prostup.2x50mm</t>
  </si>
  <si>
    <t>Objem bude upřesněn podle kvality vody ze studny.</t>
  </si>
  <si>
    <t>Objem je prozatímní návrh.</t>
  </si>
  <si>
    <t>725539105R00</t>
  </si>
  <si>
    <t>Elektrické ohřívače montáž elektrických ohřívačů_x000D_
 160 l</t>
  </si>
  <si>
    <t>732339103R00</t>
  </si>
  <si>
    <t>Nádoby expanzní tlakové Montáž nádob expanzních tlakových o obsahu 35 l</t>
  </si>
  <si>
    <t>732429111R00</t>
  </si>
  <si>
    <t>Čerpadla teplovodní Montáž čerpadel teplovodních oběhových spirálních DN 25</t>
  </si>
  <si>
    <t>724 Rpol  03</t>
  </si>
  <si>
    <t>El. zásobník  tlakový  pod dřez   10 litrů včetně, poj.a připoj. soupravy P=2KW/213V + montáž</t>
  </si>
  <si>
    <t>724 Rpol  05</t>
  </si>
  <si>
    <t>Tlakový spinač  0,2 - 0,35 MPa /400V +montáž</t>
  </si>
  <si>
    <t>724 Rpol  01</t>
  </si>
  <si>
    <t>Nádoby expanzní tlak obj.33l+serv.venttil  KK s, vypoušt  DN20</t>
  </si>
  <si>
    <t>724 Rpol  02</t>
  </si>
  <si>
    <t>El  ohřivač vody  závěsný  160 L  P=2KW /230V ,,  2xkk  DN 20,zpětná klapka DN 20</t>
  </si>
  <si>
    <t>724 Rpol  04</t>
  </si>
  <si>
    <t>Čerpadlo  cirk 230V,  elektr.řízené otáčky H=4m,, prutok 1,5m3/hod  p=4-20 W Rp 1/2"  Pn10</t>
  </si>
  <si>
    <t>998724201R00</t>
  </si>
  <si>
    <t>Přesun hmot pro strojní vybavení v objektech výšky do 6 m</t>
  </si>
  <si>
    <t>725119110R00</t>
  </si>
  <si>
    <t>Nádrže splachovací montáž podomítkové</t>
  </si>
  <si>
    <t>725119305R00</t>
  </si>
  <si>
    <t>Klozetové mísy montáž  kombinované</t>
  </si>
  <si>
    <t>725119306R00</t>
  </si>
  <si>
    <t>Klozetové mísy montáž  závěsné</t>
  </si>
  <si>
    <t>725219401R00</t>
  </si>
  <si>
    <t>Umyvadlo montáž na šrouby do zdiva</t>
  </si>
  <si>
    <t>nebo  sádrokartonu</t>
  </si>
  <si>
    <t>725229102RT2</t>
  </si>
  <si>
    <t xml:space="preserve">Vany montáž van plastových,  ,  </t>
  </si>
  <si>
    <t>725249102R00</t>
  </si>
  <si>
    <t>Sprchové kabiny a mísy montáž_x000D_
 sprchových mís a vaniček</t>
  </si>
  <si>
    <t>725319101R00</t>
  </si>
  <si>
    <t>Dřezy jednoduché montáž_x000D_
 dřezů jednoduchých</t>
  </si>
  <si>
    <t>725339101R00</t>
  </si>
  <si>
    <t>Výlevky diturvitové montáž_x000D_
 diturvitové, bez nádrže a armatur</t>
  </si>
  <si>
    <t>725819402R00</t>
  </si>
  <si>
    <t>Montáž ventilu rohového bez trubičky , G 1/2"</t>
  </si>
  <si>
    <t>725829301R00</t>
  </si>
  <si>
    <t>Montáž baterií umyvadlových a dřezových umyvadlové a dřezové stojánkové</t>
  </si>
  <si>
    <t>725849200R00</t>
  </si>
  <si>
    <t>Montáž baterií sprchových nastavitelná výška</t>
  </si>
  <si>
    <t>725869101R00</t>
  </si>
  <si>
    <t>Montáž zápachových uzávěrek pro zařiz. předměty umyvadlových, D 32</t>
  </si>
  <si>
    <t>725 Rpol  01</t>
  </si>
  <si>
    <t>Mtž pisoáru automat splach /radar.elektoniky/</t>
  </si>
  <si>
    <t>725 Rpol  02</t>
  </si>
  <si>
    <t>Montáž baterií sprchových ,tlačný samouz.ventil,, pevná sprchová hlavice</t>
  </si>
  <si>
    <t>725 Rpol  03</t>
  </si>
  <si>
    <t>Montáž  liniových odvodnovacich žlabu  u sprch,, délky 900mm,s vorovným  odpadem DN50</t>
  </si>
  <si>
    <t>725249106R01</t>
  </si>
  <si>
    <t>Montáž sprchových  dveří</t>
  </si>
  <si>
    <t>725829201R01</t>
  </si>
  <si>
    <t>Montáž baterie pro výlevku nástěnné chromové</t>
  </si>
  <si>
    <t>998725201R00</t>
  </si>
  <si>
    <t>Přesun hmot pro zařizovací předměty v objektech výšky do 6 m</t>
  </si>
  <si>
    <t>724D Rpol  11</t>
  </si>
  <si>
    <t>Položka    sprchový  kout  * S 3 *</t>
  </si>
  <si>
    <t>724D Rpol  15</t>
  </si>
  <si>
    <t>Položka     dřez  v kuchynské  lince  * DŘ*, /jen rohové ventily 4x2ks  /</t>
  </si>
  <si>
    <t>Kuchynské  dřezy jsou dodávkou stavby . stavebně bude ukončena příprava dohovými ventily ve stěně</t>
  </si>
  <si>
    <t>725D Rpol  01</t>
  </si>
  <si>
    <t>Položka    WC  závěsné   * WC1 *</t>
  </si>
  <si>
    <t>725D Rpol  02</t>
  </si>
  <si>
    <t>Položka    WC  kombi pro tělesně postižené * WC3*</t>
  </si>
  <si>
    <t>725D Rpol  03</t>
  </si>
  <si>
    <t>Položka    WC  zavěšené  * WC2 *</t>
  </si>
  <si>
    <t>725D Rpol  04</t>
  </si>
  <si>
    <t>Položka umyvadlo * U1 *</t>
  </si>
  <si>
    <t>725D Rpol  05</t>
  </si>
  <si>
    <t>Položka umyvadlo * U2 *</t>
  </si>
  <si>
    <t>725D Rpol  06</t>
  </si>
  <si>
    <t>Položka umyvadlo * U3 *</t>
  </si>
  <si>
    <t>725D Rpol  07</t>
  </si>
  <si>
    <t>Položka umyvadlo * U4 *</t>
  </si>
  <si>
    <t>725D Rpol  08</t>
  </si>
  <si>
    <t>Položka umyvadlo * U5 *</t>
  </si>
  <si>
    <t>725D Rpol  09</t>
  </si>
  <si>
    <t>Položka    sprchový  kout  * S 1*</t>
  </si>
  <si>
    <t>725D Rpol  10</t>
  </si>
  <si>
    <t>Položka    sprchový  kout  * S 2 *</t>
  </si>
  <si>
    <t>725D Rpol  12</t>
  </si>
  <si>
    <t>Položka   pisoárs radarovým  splachovačem *PIS*</t>
  </si>
  <si>
    <t>725D Rpol  13</t>
  </si>
  <si>
    <t>Položka     výlevka   keramická  * VYL  *</t>
  </si>
  <si>
    <t>725D Rpol  14</t>
  </si>
  <si>
    <t>Položka    vana   * V *</t>
  </si>
  <si>
    <t>799 Rpol  01</t>
  </si>
  <si>
    <t>Vyregul. systému ,zaměření průtok. na armaturách,, nastavení čerpadel, nastavení ventilů ,</t>
  </si>
  <si>
    <t>799 Rpol  02</t>
  </si>
  <si>
    <t>Zkušební provoz ,zaškolení obsluhy</t>
  </si>
  <si>
    <t>7311</t>
  </si>
  <si>
    <t>Montáž tepelného čerpadla</t>
  </si>
  <si>
    <t>ks</t>
  </si>
  <si>
    <t>7312</t>
  </si>
  <si>
    <t>Venkovní teplotní čidlo, D+M</t>
  </si>
  <si>
    <t>7313</t>
  </si>
  <si>
    <t>Příložné teplotní čidlo, D+M</t>
  </si>
  <si>
    <t>7314</t>
  </si>
  <si>
    <t>Prostorový pokojový trmostat, D+M</t>
  </si>
  <si>
    <t>904      R01</t>
  </si>
  <si>
    <t>Hzs-zkousky v ramci montaz.praci, Komplexni vyzkouseni</t>
  </si>
  <si>
    <t>Prav.M</t>
  </si>
  <si>
    <t>POL10_</t>
  </si>
  <si>
    <t>904      R02</t>
  </si>
  <si>
    <t>Hzs-zkousky v ramci montaz.praci, Topná zkouška</t>
  </si>
  <si>
    <t>4841</t>
  </si>
  <si>
    <t>Tepelné čerpadlo vzduch/voda A2/W35-11,3 kW, venkovní provedení</t>
  </si>
  <si>
    <t>4842</t>
  </si>
  <si>
    <t>Opláštění venkovního čerpadla</t>
  </si>
  <si>
    <t>4843</t>
  </si>
  <si>
    <t>Regulátor tepelného čerpadla a topné soustavy pro montáž na stěnu</t>
  </si>
  <si>
    <t>4844</t>
  </si>
  <si>
    <t>Pružné tlakové hadice SD 32-1</t>
  </si>
  <si>
    <t>732219315R00</t>
  </si>
  <si>
    <t>Montáž ohříváků vody zásobníkových stojatých, PN 0,6/0,6, do 1000 l</t>
  </si>
  <si>
    <t>732331513R00</t>
  </si>
  <si>
    <t>Nádoby expanzní tlakové Nádoby expanzní tlakové s membránou obsah 25 l</t>
  </si>
  <si>
    <t>732421312R00</t>
  </si>
  <si>
    <t>Čerpadla teplovodní oběhová mokroběžná, DN 25, dopravní výška 4 m</t>
  </si>
  <si>
    <t>7321</t>
  </si>
  <si>
    <t>Kalorimetrický měřič tepla DN 20, D+M</t>
  </si>
  <si>
    <t>7322</t>
  </si>
  <si>
    <t>R+S kompaktní 4 okruhy, D+N+izolace</t>
  </si>
  <si>
    <t>732421413 R00</t>
  </si>
  <si>
    <t>Čerpadlo oběhové UP 25/7,5 E</t>
  </si>
  <si>
    <t>4845</t>
  </si>
  <si>
    <t>Akumulační zásobník topné vody 400 l</t>
  </si>
  <si>
    <t>4846</t>
  </si>
  <si>
    <t>Smaltovaný zásobník teplé vody stacionární se solárním výměníkem 495 l</t>
  </si>
  <si>
    <t>998732101R00</t>
  </si>
  <si>
    <t>Přesun hmot pro strojovny v objektech výšky do 6 m</t>
  </si>
  <si>
    <t>722181214RT5</t>
  </si>
  <si>
    <t>Izolace vodovodního potrubí návleková trubice z pěnového polyetylenu, tloušťka stěny 20 mm, d 15 mm</t>
  </si>
  <si>
    <t>V položce je kalkulována dodávka izolační trubice, spon a lepicí pásky.</t>
  </si>
  <si>
    <t>722181214RT6</t>
  </si>
  <si>
    <t>Izolace vodovodního potrubí návleková trubice z pěnového polyetylenu, tloušťka stěny 20 mm, d 18 mm</t>
  </si>
  <si>
    <t>722181214RT7</t>
  </si>
  <si>
    <t>Izolace vodovodního potrubí návleková trubice z pěnového polyetylenu, tloušťka stěny 20 mm, d 22 mm</t>
  </si>
  <si>
    <t>722181214RT9</t>
  </si>
  <si>
    <t>Izolace vodovodního potrubí návleková trubice z pěnového polyetylenu, tloušťka stěny 20 mm, d 28 mm</t>
  </si>
  <si>
    <t>722182004R00</t>
  </si>
  <si>
    <t>Montáž tepelné izolace potrubí samolepicí spoj nebo rychlouzávěr, přes DN 25 do DN 40</t>
  </si>
  <si>
    <t>733163102R00</t>
  </si>
  <si>
    <t>Potrubí z měděných trubek měděné potrubí, D 15 mm, s 1,0 mm, pájení pomocí kapilárních pájecích tvarovek</t>
  </si>
  <si>
    <t>včetně tvarovek, bez zednických výpomocí</t>
  </si>
  <si>
    <t>Včetně pomocného lešení o výšce podlahy do 1900 mm a pro zatížení do 1,5 kPa.</t>
  </si>
  <si>
    <t>733163103R00</t>
  </si>
  <si>
    <t>Potrubí z měděných trubek měděné potrubí, D 18 mm, s 1,0 mm, pájení pomocí kapilárních pájecích tvarovek</t>
  </si>
  <si>
    <t>733163104R00</t>
  </si>
  <si>
    <t>Potrubí z měděných trubek měděné potrubí, D 22 mm, s 1,0 mm, pájení pomocí kapilárních pájecích tvarovek</t>
  </si>
  <si>
    <t>733163105R00</t>
  </si>
  <si>
    <t>Potrubí z měděných trubek měděné potrubí, D 28 mm, s 1,5 mm, pájení pomocí kapilárních pájecích tvarovek</t>
  </si>
  <si>
    <t>733163106R00</t>
  </si>
  <si>
    <t>Potrubí z měděných trubek měděné potrubí, D 35 mm, s 1,5 mm, pájení pomocí kapilárních pájecích tvarovek</t>
  </si>
  <si>
    <t>733190106R00</t>
  </si>
  <si>
    <t>Tlakové zkoušky potrubí ocelových závitových, plastových, měděných do DN 32</t>
  </si>
  <si>
    <t>Včetně dodávky vody, uzavření a zabezpečení konců potrubí.</t>
  </si>
  <si>
    <t>280,0+35,0+80,0+120,0+40,0</t>
  </si>
  <si>
    <t>631547215R</t>
  </si>
  <si>
    <t>pouzdro potrubní řezané; minerální vlákno; povrchová úprava Al fólie se skelnou mřížkou; vnitřní průměr 35,0 mm; tl. izolace 40,0 mm; provozní teplota  do 250 °C; tepelná vodivost (10°C) 0,0330 W/mK; tepelná vodivost (50°C) 0,037 W/mK</t>
  </si>
  <si>
    <t>40,0*1,015</t>
  </si>
  <si>
    <t>998733101R00</t>
  </si>
  <si>
    <t>Přesun hmot pro rozvody potrubí v objektech výšky do 6 m</t>
  </si>
  <si>
    <t>734215123R00</t>
  </si>
  <si>
    <t>Ventily odvzdušňovací závitové včetně dodávky materiálu odvzdušňovací ruční ventil , DN 10, PN 6, mosaz</t>
  </si>
  <si>
    <t>734221672RT3</t>
  </si>
  <si>
    <t xml:space="preserve">Ventily a kohouty regulační závitové včetně dodávky materiálu termostatická hlavice,  ,  ,  ,  ,  ,  ,  </t>
  </si>
  <si>
    <t>734226122RT1</t>
  </si>
  <si>
    <t>Ventily a kohouty regulační závitové včetně dodávky materiálu termostatický ventil, jednoregulační, DN 15, rohový, bronz, bez termostatické hlavice, PN 10, vnitřní závit</t>
  </si>
  <si>
    <t>734226222RT1</t>
  </si>
  <si>
    <t>Ventily a kohouty regulační závitové včetně dodávky materiálu termostatický ventil, dvouregulační, DN 15, rohový, bronz, bez termostatické hlavice, PN 10, vnitřní závit</t>
  </si>
  <si>
    <t>734235122R00</t>
  </si>
  <si>
    <t>Ventily a kohouty uzavírací závitové včetně dodávky materiálu kulový kohout, DN 20, vnitřní-vnitřní, PN 42, mosaz</t>
  </si>
  <si>
    <t>734235123R00</t>
  </si>
  <si>
    <t>Ventily a kohouty uzavírací závitové včetně dodávky materiálu kulový kohout, DN 25, vnitřní-vnitřní, PN 35, mosaz</t>
  </si>
  <si>
    <t>734235124R00</t>
  </si>
  <si>
    <t>Ventily a kohouty uzavírací závitové včetně dodávky materiálu kulový kohout, DN 32, vnitřní-vnitřní, PN 35, mosaz</t>
  </si>
  <si>
    <t>734245422R00</t>
  </si>
  <si>
    <t>Ventily a klapky zpětné závitové včetně dodávky materiálu zpětná klapka, DN 20, vnitřní-vnitřní závit, PN 16, mosaz</t>
  </si>
  <si>
    <t>734245423R00</t>
  </si>
  <si>
    <t>Ventily a klapky zpětné závitové včetně dodávky materiálu zpětná klapka, DN 25, vnitřní-vnitřní závit, PN 16, mosaz</t>
  </si>
  <si>
    <t>734245424R00</t>
  </si>
  <si>
    <t>Ventily a klapky zpětné závitové včetně dodávky materiálu zpětná klapka, DN 32, vnitřní-vnitřní závit, PN 12, mosaz</t>
  </si>
  <si>
    <t>734255111R00</t>
  </si>
  <si>
    <t xml:space="preserve">Ventily pojistné závitové včetně dodávky materiálu pojistný ventil, DN 15, 2,5 bar, mosaz, vnitřní-vnitřní závit </t>
  </si>
  <si>
    <t>nízkozdvižné pružinové</t>
  </si>
  <si>
    <t>734266112R00</t>
  </si>
  <si>
    <t>Šroubení včetně dodávky materiálu regulační a uzavírací šroubení, DN 15, rohové, PN 10, bronz</t>
  </si>
  <si>
    <t>734266426R00</t>
  </si>
  <si>
    <t>Šroubení včetně dodávky materiálu šroubení pro radiátory typu VK dvoutrubkový systém s vypouštěním, DN EK 20 x 15, rohové, PN 10, bronz</t>
  </si>
  <si>
    <t>734295321R00</t>
  </si>
  <si>
    <t>Ostatní armatury kohouty plnící a vypouštěcí včetně dodávky materiálu_x000D_
 kulový kohout vypouštěcí a napouštěcí, DN 15, PN 10, mosaz</t>
  </si>
  <si>
    <t>734295212R00</t>
  </si>
  <si>
    <t>Ostatní armatury filtry a kohouty kulové s filtrem závitové včetně dodávky materiálu filtr, DN 20, vnitřní-vnitřní závit, PN 20, mosaz</t>
  </si>
  <si>
    <t>734295213R00</t>
  </si>
  <si>
    <t>Ostatní armatury filtry a kohouty kulové s filtrem závitové včetně dodávky materiálu filtr, DN 25, vnitřní-vnitřní závit, PN 20, mosaz</t>
  </si>
  <si>
    <t>734295214R00</t>
  </si>
  <si>
    <t>Ostatní armatury filtry a kohouty kulové s filtrem závitové včetně dodávky materiálu filtr, DN 32, vnitřní-vnitřní závit, PN 20, mosaz</t>
  </si>
  <si>
    <t>734415113R00</t>
  </si>
  <si>
    <t>Teploměry technické a měřiče tepla teploměr s jímkou D 63 mm,  , T = 0 až 120 °C</t>
  </si>
  <si>
    <t>734421150R00</t>
  </si>
  <si>
    <t>Tlakoměry včetně dodávky materiálu_x000D_
 deformační 0-10 MPa č. 53312, D 100</t>
  </si>
  <si>
    <t>7341</t>
  </si>
  <si>
    <t>Přepouštěcí ventil DN 3/4'', D+M</t>
  </si>
  <si>
    <t>7342</t>
  </si>
  <si>
    <t>Přepouštěcí ventil DN 1''</t>
  </si>
  <si>
    <t>998734101R00</t>
  </si>
  <si>
    <t>Přesun hmot pro armatury v objektech výšky do 6 m</t>
  </si>
  <si>
    <t>735157261R00</t>
  </si>
  <si>
    <t>Otopná tělesa panelová počet desek 1, počet přídavných přestupných ploch 1, výška 600 mm, délka 500 mm, provedení ventil kompakt, pravé spodní připojení, s nuceným oběhem, čelní deska profilovaná</t>
  </si>
  <si>
    <t>735157262R00</t>
  </si>
  <si>
    <t>Otopná tělesa panelová počet desek 1, počet přídavných přestupných ploch 1, výška 600 mm, délka 600 mm, provedení ventil kompakt, pravé spodní připojení, s nuceným oběhem, čelní deska profilovaná</t>
  </si>
  <si>
    <t>735157263R00</t>
  </si>
  <si>
    <t>Otopná tělesa panelová počet desek 1, počet přídavných přestupných ploch 1, výška 600 mm, délka 700 mm, provedení ventil kompakt, pravé spodní připojení, s nuceným oběhem, čelní deska profilovaná</t>
  </si>
  <si>
    <t>735157269R00</t>
  </si>
  <si>
    <t>Otopná tělesa panelová počet desek 1, počet přídavných přestupných ploch 1, výška 600 mm, délka 1400 mm, provedení ventil kompakt, pravé spodní připojení, s nuceným oběhem, čelní deska profilovaná</t>
  </si>
  <si>
    <t>735157270R00</t>
  </si>
  <si>
    <t>Otopná tělesa panelová počet desek 1, počet přídavných přestupných ploch 1, výška 600 mm, délka 1600 mm, provedení ventil kompakt, pravé spodní připojení, s nuceným oběhem, čelní deska profilovaná</t>
  </si>
  <si>
    <t>735157570R00</t>
  </si>
  <si>
    <t>Otopná tělesa panelová počet desek 2, počet přídavných přestupných ploch 1, výška 600 mm, délka 1600 mm, provedení ventil kompakt, pravé spodní připojení, s nuceným oběhem, čelní deska profilovaná</t>
  </si>
  <si>
    <t>735157666R00</t>
  </si>
  <si>
    <t>Otopná tělesa panelová počet desek 2, počet přídavných přestupných ploch 2, výška 600 mm, délka 1000 mm, provedení ventil kompakt, pravé spodní připojení, s nuceným oběhem, čelní deska profilovaná</t>
  </si>
  <si>
    <t>735157671R00</t>
  </si>
  <si>
    <t>Otopná tělesa panelová počet desek 2, počet přídavných přestupných ploch 2, výška 600 mm, délka 1800 mm, provedení ventil kompakt, pravé spodní připojení, s nuceným oběhem, čelní deska profilovaná</t>
  </si>
  <si>
    <t>735157672R00</t>
  </si>
  <si>
    <t>Otopná tělesa panelová počet desek 2, počet přídavných přestupných ploch 2, výška 600 mm, délka 2000 mm, provedení ventil kompakt, pravé spodní připojení, s nuceným oběhem, čelní deska profilovaná</t>
  </si>
  <si>
    <t>735157772R00</t>
  </si>
  <si>
    <t>Otopná tělesa panelová počet desek 3, počet přídavných přestupných ploch 3, výška 600 mm, délka 2000 mm, provedení ventil kompakt, pravé spodní připojení, s nuceným oběhem, čelní deska profilovaná</t>
  </si>
  <si>
    <t>735171114R00</t>
  </si>
  <si>
    <t>Otopná tělesa koupelnová trubkové otopné těleso rovné, spodní zdola dolů nebo oboustranné shora dolů připojení, výška 1820 mm, šířka 600 mm, průměr trubek 24 mm, objem tělesa 11,3 l</t>
  </si>
  <si>
    <t>735171115R00</t>
  </si>
  <si>
    <t>Otopná tělesa koupelnová trubkové otopné těleso rovné, spodní zdola dolů nebo oboustranné shora dolů připojení, výška 1820 mm, šířka 750 mm, průměr trubek 24 mm, objem tělesa 13,4 l</t>
  </si>
  <si>
    <t>735211222 R00</t>
  </si>
  <si>
    <t>Registry žebr.oblouk. D 57x2,5/137 2pramen.2000 mm</t>
  </si>
  <si>
    <t>735211224 R00</t>
  </si>
  <si>
    <t>Registry žebr.oblouk. D 57x2,5/137 2pramen.4000 mm</t>
  </si>
  <si>
    <t>735211231  R00</t>
  </si>
  <si>
    <t>Registry žebr.oblouk. D 57x2,5/137 3pramen.1000 mm</t>
  </si>
  <si>
    <t>735211231 R00</t>
  </si>
  <si>
    <t>Registry žebr.oblouk. D 57x2,5/137 3pramen.500 mm</t>
  </si>
  <si>
    <t>48451760.MR</t>
  </si>
  <si>
    <t>příslušenství k topení sada pro kombinované vytápění, výkon tělesa 600 W</t>
  </si>
  <si>
    <t>48451761.MR</t>
  </si>
  <si>
    <t>příslušenství k topení sada pro kombinované vytápění, výkon tělesa 800 W</t>
  </si>
  <si>
    <t>998735101R00</t>
  </si>
  <si>
    <t>Přesun hmot pro otopná tělesa v objektech výšky do 6 m</t>
  </si>
  <si>
    <t>783322320R00</t>
  </si>
  <si>
    <t>Nátěry otopných těles syntetické ocelových radiátorrů článkových, dvojnásobné s 2 x emailováním</t>
  </si>
  <si>
    <t>0,5*3+1,0*3*2</t>
  </si>
  <si>
    <t>2,0*2*1+4,0*2*1</t>
  </si>
  <si>
    <t>783322720R00</t>
  </si>
  <si>
    <t>Nátěry otopných těles syntetické ocelových radiátorrů článkových, základní</t>
  </si>
  <si>
    <t>Elektroinstalace - dle rozpočtu v samostatné příloze (zpracováno v cenové soustavě ÚRS Praha</t>
  </si>
  <si>
    <t>101</t>
  </si>
  <si>
    <t>VZT rekuperační jednotka, Qo=Qp=2100m3/h, pex 300Pa, ErP 2016, šířka (2600mm), výška vč. hrdel, 2060mm, hloubka 580mm, účinnost rekuperace 83% dle EN1253/2014, 2x filtr M5, všechny hrdla nahoru -</t>
  </si>
  <si>
    <t>viz výkresová část, kompletní regulace (nástěnný dotykový ovladač) součástí VZT jednotky vč. ModBUS TCP a WEBserveru, řízení ventilátorů ve VZT jednotce podle tlaku v potrubí</t>
  </si>
  <si>
    <t>102</t>
  </si>
  <si>
    <t>Elektrický potrubní ohřívač D315mm, topný výkon 3kW, řízen regulaí VZT jednotky</t>
  </si>
  <si>
    <t>R01</t>
  </si>
  <si>
    <t>Požární obklad SDK s odolností dle PBŘ</t>
  </si>
  <si>
    <t>108</t>
  </si>
  <si>
    <t>Požární klapka do spiro potrubí D250mm, vybavení ruční a teplotní</t>
  </si>
  <si>
    <t>109</t>
  </si>
  <si>
    <t>Požární klapka do spiro potrubí D315mm, vybavení ruční a teplotní</t>
  </si>
  <si>
    <t>110</t>
  </si>
  <si>
    <t>Požární klapka do hranatého potrubí 400x200, vybavení ruční a teplotní</t>
  </si>
  <si>
    <t>R02</t>
  </si>
  <si>
    <t>Spiro potrubí D125mm</t>
  </si>
  <si>
    <t>R03</t>
  </si>
  <si>
    <t>Spiro potrubí D160mm</t>
  </si>
  <si>
    <t>R04</t>
  </si>
  <si>
    <t>Spiro potrubí D250mm</t>
  </si>
  <si>
    <t>R05</t>
  </si>
  <si>
    <t>Spiro potrubí D315mm</t>
  </si>
  <si>
    <t>R06</t>
  </si>
  <si>
    <t>Izolovaná protihluková hadice d100mm, s parozábranou, tl. izolace 25mm</t>
  </si>
  <si>
    <t>R07</t>
  </si>
  <si>
    <t>Izolovaná protihluková hadice d125mm, s parozábranou, tl. izolace 25mm</t>
  </si>
  <si>
    <t>R08</t>
  </si>
  <si>
    <t>Izolovaná protihluková hadice d160mm, s parozábranou, tl. izolace 25mm</t>
  </si>
  <si>
    <t>R09</t>
  </si>
  <si>
    <t>Izolovaná protihluková hadice d200mm, s parozábranou, tl. izolace 25mm</t>
  </si>
  <si>
    <t>R10</t>
  </si>
  <si>
    <t>Montážní a těsnící materiál (objímky, lepenka…)</t>
  </si>
  <si>
    <t>R11</t>
  </si>
  <si>
    <t>Pomocné ocelové konstrukce</t>
  </si>
  <si>
    <t>R12</t>
  </si>
  <si>
    <t>Minerální vata tl. 30mm vč. polepu Al fólií</t>
  </si>
  <si>
    <t>R13</t>
  </si>
  <si>
    <t>Hranaté potrubí do obvodu 1800mm</t>
  </si>
  <si>
    <t>R14</t>
  </si>
  <si>
    <t>Čidlo pohybu s doběhovým relé</t>
  </si>
  <si>
    <t>R15</t>
  </si>
  <si>
    <t>Atestované kouřové čidlo do potrubí vč. vyhodnocovací jednotky</t>
  </si>
  <si>
    <t>103</t>
  </si>
  <si>
    <t>Jádrový tlumič hluku 300/700/1000mm vč. potrubí (1x jádro 300/500/1000mm, 1x jádro 200/300/1000mm)</t>
  </si>
  <si>
    <t>104</t>
  </si>
  <si>
    <t>Tlumič hluku do kruhového potrubí D315mm, l=900mm</t>
  </si>
  <si>
    <t>105</t>
  </si>
  <si>
    <t>Protihluková žaluzie 630x630mm, l=400mm</t>
  </si>
  <si>
    <t>106</t>
  </si>
  <si>
    <t>Výfuková hlavice D315mm</t>
  </si>
  <si>
    <t>107</t>
  </si>
  <si>
    <t>Dveřní mřížka</t>
  </si>
  <si>
    <t>111</t>
  </si>
  <si>
    <t>Dvoustupňový regulátor konstantního průtoku se servopohonem 230V, D160mm</t>
  </si>
  <si>
    <t>112</t>
  </si>
  <si>
    <t>Dvoustupňový regulátor konstantního průtoku se servopohonem 230V, D200mm</t>
  </si>
  <si>
    <t>113</t>
  </si>
  <si>
    <t>Dvoustupňový regulátor konstantního průtoku se servopohonem 230V, D250mm</t>
  </si>
  <si>
    <t>114</t>
  </si>
  <si>
    <t>Regulátor s tlumícími účinky D125mm, z těžké tlumící pěny</t>
  </si>
  <si>
    <t>115</t>
  </si>
  <si>
    <t>Stěnová vyústka 400x200mm bez regulace</t>
  </si>
  <si>
    <t>116</t>
  </si>
  <si>
    <t>Stěnová vyústka 500x200mm bez regulace</t>
  </si>
  <si>
    <t>117</t>
  </si>
  <si>
    <t>Regulační ruční klapka D125mm</t>
  </si>
  <si>
    <t>118</t>
  </si>
  <si>
    <t>Vyústka do kruhového potrubí 725x85mm, s regulací pro přívod i odvod</t>
  </si>
  <si>
    <t>119</t>
  </si>
  <si>
    <t>Přívodní kovový talířový ventil D125mm vč. montážního rámečku</t>
  </si>
  <si>
    <t>120</t>
  </si>
  <si>
    <t>Odvodní kovový talířový ventil D100mm vč. montážního rámečku</t>
  </si>
  <si>
    <t>121</t>
  </si>
  <si>
    <t>Odvodní kovový talířový ventil D125mm vč. montážního rámečku</t>
  </si>
  <si>
    <t>122</t>
  </si>
  <si>
    <t>Odvodní kovový talířový ventil D160mm vč. montážního rámečku</t>
  </si>
  <si>
    <t>123</t>
  </si>
  <si>
    <t>Přechod osový 400x300/D315mm, l=200mm</t>
  </si>
  <si>
    <t>124</t>
  </si>
  <si>
    <t>Přechod pravoúhlý 630x630/630x400mm, l=400mm</t>
  </si>
  <si>
    <t>125</t>
  </si>
  <si>
    <t>Přechod pravoúhlý 500x300/500x200mm, l=200mm</t>
  </si>
  <si>
    <t>126</t>
  </si>
  <si>
    <t>Přechod osový 500x200/D315mm, l=300mm</t>
  </si>
  <si>
    <t>127</t>
  </si>
  <si>
    <t>Přechod pravoúhlý 200x400/D315mm, l=300mm</t>
  </si>
  <si>
    <t>128</t>
  </si>
  <si>
    <t>Přechod pravoúhlý 200x400/100x400mm, l=200mm</t>
  </si>
  <si>
    <t>129</t>
  </si>
  <si>
    <t>Přechod osový 200x200/D160mm, l=200mm</t>
  </si>
  <si>
    <t>130</t>
  </si>
  <si>
    <t>Přechod osový 200x200/D200mm, l=200mm</t>
  </si>
  <si>
    <t>131</t>
  </si>
  <si>
    <t>Přechod pravoúhlý 400x100/D250mm, l=300mm</t>
  </si>
  <si>
    <t>132</t>
  </si>
  <si>
    <t>Přechod pravoúhlý 400x200/D250mm, l=300mm</t>
  </si>
  <si>
    <t>133</t>
  </si>
  <si>
    <t>Přechod pravoúhlý 200x400/100x400mm, l=300mm</t>
  </si>
  <si>
    <t>134</t>
  </si>
  <si>
    <t>Odbočka jednostranná 400x200/300x200/400x200mm, R100</t>
  </si>
  <si>
    <t>135</t>
  </si>
  <si>
    <t>Odbočka jednostranná 300x200/200x200/200x200mm, R100</t>
  </si>
  <si>
    <t>136</t>
  </si>
  <si>
    <t>Odbočka jednostranná 400x200/400x100/400x200mm, R100</t>
  </si>
  <si>
    <t>137</t>
  </si>
  <si>
    <t>Oblouk 90°, 400x300mm, R100</t>
  </si>
  <si>
    <t>138</t>
  </si>
  <si>
    <t>Přechodový oblouk 90°, 300x400/630x400mm, R100</t>
  </si>
  <si>
    <t>139</t>
  </si>
  <si>
    <t>Přechodový oblouk 90°, 400x300/700x300mm, R100</t>
  </si>
  <si>
    <t>140</t>
  </si>
  <si>
    <t>Oblouk 30°, 300x500mm, R100</t>
  </si>
  <si>
    <t>141</t>
  </si>
  <si>
    <t>Koleno 90°, 500x200mm, R100 s odvodem kondenzátu</t>
  </si>
  <si>
    <t>142</t>
  </si>
  <si>
    <t>Oblouk 90°, 400x200mm, R100</t>
  </si>
  <si>
    <t>143</t>
  </si>
  <si>
    <t>Oblouk 30°, 100x400mm, R100</t>
  </si>
  <si>
    <t>144</t>
  </si>
  <si>
    <t>Oblouk 45°, 400x100mm, R100</t>
  </si>
  <si>
    <t>145</t>
  </si>
  <si>
    <t>Oblouk 45°, 400x200mm, R100</t>
  </si>
  <si>
    <t>146</t>
  </si>
  <si>
    <t>Odbočka jednostranná 90°, D100/100</t>
  </si>
  <si>
    <t>147</t>
  </si>
  <si>
    <t>Odbočka jednostranná 90°, D125/125</t>
  </si>
  <si>
    <t>Odbočka jednostranná 90°, D160/100</t>
  </si>
  <si>
    <t>149</t>
  </si>
  <si>
    <t>Odbočka jednostranná 90°, D160/125</t>
  </si>
  <si>
    <t>150</t>
  </si>
  <si>
    <t>Odbočka jednostranná 90°, D160/160</t>
  </si>
  <si>
    <t>151</t>
  </si>
  <si>
    <t>Odbočka jednostranná 90°, D250/125</t>
  </si>
  <si>
    <t>152</t>
  </si>
  <si>
    <t>Odbočka jednostranná 90°, D200/100</t>
  </si>
  <si>
    <t>153</t>
  </si>
  <si>
    <t>Odbočka jednostranná 90°, D315/315</t>
  </si>
  <si>
    <t>154</t>
  </si>
  <si>
    <t>Odbočka oboustranná 90°, D160/100</t>
  </si>
  <si>
    <t>155</t>
  </si>
  <si>
    <t>Odbočka oboustranná 90°, D200/100</t>
  </si>
  <si>
    <t>156</t>
  </si>
  <si>
    <t>Přechod osový 160/125mm</t>
  </si>
  <si>
    <t>157</t>
  </si>
  <si>
    <t>Přechod osový 200/160mm</t>
  </si>
  <si>
    <t>158</t>
  </si>
  <si>
    <t>Přechod osový 315/160mm</t>
  </si>
  <si>
    <t>159</t>
  </si>
  <si>
    <t>Oblouk segmentový 90°, D125mm</t>
  </si>
  <si>
    <t>160</t>
  </si>
  <si>
    <t>Oblouk segmentový 90°, D160mm</t>
  </si>
  <si>
    <t>161</t>
  </si>
  <si>
    <t>Oblouk segmentový 90°, D315mm</t>
  </si>
  <si>
    <t>162</t>
  </si>
  <si>
    <t>Oblouk segmentový 45°, D315mm</t>
  </si>
  <si>
    <t>201</t>
  </si>
  <si>
    <t>Nástěnný radiální ventilátor, Qo=30m3/h, pex 50Pa</t>
  </si>
  <si>
    <t>R02 01</t>
  </si>
  <si>
    <t>Spínací hodiny</t>
  </si>
  <si>
    <t>202</t>
  </si>
  <si>
    <t>Přetlaková žaluzie D100mm</t>
  </si>
  <si>
    <t>203</t>
  </si>
  <si>
    <t>Větrací mřížka D100mm</t>
  </si>
  <si>
    <t>R02 02</t>
  </si>
  <si>
    <t>Spiro potrubí D100mm</t>
  </si>
  <si>
    <t>R02 03</t>
  </si>
  <si>
    <t>R02 04</t>
  </si>
  <si>
    <t>301</t>
  </si>
  <si>
    <t>Ultratichý diagonální ventilátor D100mm s doběhovým relé</t>
  </si>
  <si>
    <t>R03 01</t>
  </si>
  <si>
    <t>Montážní objímka D100mm</t>
  </si>
  <si>
    <t>R03 02</t>
  </si>
  <si>
    <t>Pohybové čidlo</t>
  </si>
  <si>
    <t>302</t>
  </si>
  <si>
    <t>Těsná zpětná klapka D100mm</t>
  </si>
  <si>
    <t>303</t>
  </si>
  <si>
    <t>Protidešťová stříška D100mm</t>
  </si>
  <si>
    <t>304</t>
  </si>
  <si>
    <t>Protidešťová stříška D160mm</t>
  </si>
  <si>
    <t>305</t>
  </si>
  <si>
    <t>306</t>
  </si>
  <si>
    <t>307</t>
  </si>
  <si>
    <t>308</t>
  </si>
  <si>
    <t>309</t>
  </si>
  <si>
    <t>Odbočka jednostranná 45°, D160/100</t>
  </si>
  <si>
    <t>310</t>
  </si>
  <si>
    <t>Odbočka oboustranná 45°, D160/100</t>
  </si>
  <si>
    <t>311</t>
  </si>
  <si>
    <t>312</t>
  </si>
  <si>
    <t>Koncový kus D100mm s odvodem kondenzátu 1/2"</t>
  </si>
  <si>
    <t>313</t>
  </si>
  <si>
    <t>Koncový kus D160mm s odvodem kondenzátu 1/2"</t>
  </si>
  <si>
    <t>314</t>
  </si>
  <si>
    <t>Přechod osový D125/100</t>
  </si>
  <si>
    <t>315</t>
  </si>
  <si>
    <t>Přechod osový D160/100</t>
  </si>
  <si>
    <t>R03 03</t>
  </si>
  <si>
    <t>Potrubí spiro D100mm</t>
  </si>
  <si>
    <t>R03 04</t>
  </si>
  <si>
    <t>Potrubí spiro D160mm</t>
  </si>
  <si>
    <t>R03 05</t>
  </si>
  <si>
    <t>R03 06</t>
  </si>
  <si>
    <t>R03 07</t>
  </si>
  <si>
    <t>R03 08</t>
  </si>
  <si>
    <t>Minerální vata tl. 25mm vč. polepu Al fólií</t>
  </si>
  <si>
    <t>401</t>
  </si>
  <si>
    <t>402</t>
  </si>
  <si>
    <t>Těsná zpětná klapka d160mm</t>
  </si>
  <si>
    <t>403</t>
  </si>
  <si>
    <t>Oblouk 90°, D160mm</t>
  </si>
  <si>
    <t>404</t>
  </si>
  <si>
    <t>Oblouk 45°, D160mm</t>
  </si>
  <si>
    <t>405</t>
  </si>
  <si>
    <t>406</t>
  </si>
  <si>
    <t>Odbočka jednostranná 45°, D160/160</t>
  </si>
  <si>
    <t>407</t>
  </si>
  <si>
    <t>R04 01</t>
  </si>
  <si>
    <t>Potrubí spiro D160mm; 80% tvarovek</t>
  </si>
  <si>
    <t>R04 02</t>
  </si>
  <si>
    <t>R04 03</t>
  </si>
  <si>
    <t>R04 04</t>
  </si>
  <si>
    <t>121101101</t>
  </si>
  <si>
    <t>URS</t>
  </si>
  <si>
    <t>ÚRS 16 02</t>
  </si>
  <si>
    <t>Sejmutí ornice nebo lesní půdy s vodorovným přemístěním na hromady v místě upotřebení nebo na dočasné či trvalé skládky se složením, na vzdálenost do 50 m</t>
  </si>
  <si>
    <t>131101101</t>
  </si>
  <si>
    <t>Hloubení jam nezapažených v hornině tř. 1 a 2 objemu do 100 m3</t>
  </si>
  <si>
    <t>Hloubení nezapažených jam a zářezů s urovnáním dna do předepsaného profilu a spádu v horninách tř. 1 a 2 do 100 m3</t>
  </si>
  <si>
    <t>DCOV</t>
  </si>
  <si>
    <t>VSAKOVACÍ OBJEKT</t>
  </si>
  <si>
    <t>ŠACHTY</t>
  </si>
  <si>
    <t>131201101</t>
  </si>
  <si>
    <t>Hloubení jam nezapažených v hornině tř. 3 objemu do 100 m3</t>
  </si>
  <si>
    <t>Hloubení nezapažených jam a zářezů s urovnáním dna do předepsaného profilu a spádu v hornině tř. 3 do 100 m3</t>
  </si>
  <si>
    <t>131201109</t>
  </si>
  <si>
    <t>Příplatek za lepivost u hloubení jam nezapažených v hornině tř. 3</t>
  </si>
  <si>
    <t>Hloubení nezapažených jam a zářezů s urovnáním dna do předepsaného profilu a spádu Příplatek k cenám za lepivost horniny tř. 3</t>
  </si>
  <si>
    <t>131301101</t>
  </si>
  <si>
    <t>Hloubení jam nezapažených v hornině tř. 4 objemu do 100 m3</t>
  </si>
  <si>
    <t>Hloubení nezapažených jam a zářezů s urovnáním dna do předepsaného profilu a spádu vhornině tř. 4 do 100 m3</t>
  </si>
  <si>
    <t>131301109</t>
  </si>
  <si>
    <t>Příplatek za lepivost u hloubení jam nezapažených v hornině tř. 4</t>
  </si>
  <si>
    <t>Hloubení nezapažených jam a zářezů s urovnáním dna do předepsaného profilu a spádu Příplatek k cenám za lepivost horniny tř. 4</t>
  </si>
  <si>
    <t>132101201</t>
  </si>
  <si>
    <t>Hloubení rýh š do 2000 mm v hornině tř. 1 a 2 objemu do 100 m3</t>
  </si>
  <si>
    <t>Hloubení zapažených i nezapažených rýh šířky přes 600 do 2 000 mm s urovnáním dna do předepsaného profilu a spádu v horninách tř. 1 a 2 do 100 m3</t>
  </si>
  <si>
    <t>132201201</t>
  </si>
  <si>
    <t>Hloubení rýh š do 2000 mm v hornině tř. 3 objemu do 100 m3</t>
  </si>
  <si>
    <t>Hloubení zapažených i nezapažených rýh šířky přes 600 do 2 000 mm s urovnáním dna do předepsaného profilu a spádu v hornině tř. 3 do 100 m3</t>
  </si>
  <si>
    <t>132201209</t>
  </si>
  <si>
    <t>Příplatek za lepivost k hloubení rýh š do 2000 mm v hornině tř. 3</t>
  </si>
  <si>
    <t>Hloubení zapažených i nezapažených rýh šířky přes 600 do 2 000 mm s urovnáním dna do předepsaného profilu a spádu v hornině tř. 3 Příplatek kcenám za lepivost horniny tř. 3</t>
  </si>
  <si>
    <t>151101101</t>
  </si>
  <si>
    <t>Zřízení příložného pažení a rozepření stěn rýh hl do 2 m</t>
  </si>
  <si>
    <t>Zřízení pažení a rozepření stěn rýh pro podzemní vedení pro všechny šířky rýhy příložné pro jakoukoliv mezerovitost, hloubky do 2 m</t>
  </si>
  <si>
    <t>151101111</t>
  </si>
  <si>
    <t>Odstranění příložného pažení a rozepření stěn rýh hl do 2 m</t>
  </si>
  <si>
    <t>Odstranění pažení a rozepření stěn rýh pro podzemní vedení s uložením materiálu na vzdálenost do 3 m od kraje výkopu příložné, hloubky do 2 m</t>
  </si>
  <si>
    <t>161101101</t>
  </si>
  <si>
    <t>Svislé přemístění výkopku z horniny tř. 1 až 4 hl výkopu do 2,5 m</t>
  </si>
  <si>
    <t>Svislé přemístění výkopku bez naložení do dopravní nádoby avšak s vyprázdněním dopravní nádoby na hromadu nebo do dopravního prostředku z horniny tř. 1 až 4, při hloubce výkopu přes 1 do 2,5 m</t>
  </si>
  <si>
    <t>162701102</t>
  </si>
  <si>
    <t>Vodorovné přemístění do 7000 m výkopku/sypaniny z horniny tř. 1 až 4</t>
  </si>
  <si>
    <t>Vodorovné přemístění výkopku nebo sypaniny po suchu na obvyklém dopravním prostředku, bez naložení výkopku, avšak se složením bez rozhrnutí z horniny tř. 1 až 4 na vzdálenost přes 6 000 do 7000 m</t>
  </si>
  <si>
    <t>167101101</t>
  </si>
  <si>
    <t>Nakládání výkopku z hornin tř. 1 až 4 do 100 m3</t>
  </si>
  <si>
    <t>Nakládání, skládání a překládání neulehlého výkopku nebo sypaniny nakládání, množství do 100 m3, zhornin tř. 1 až 4</t>
  </si>
  <si>
    <t>171201211</t>
  </si>
  <si>
    <t>Poplatek za uložení odpadu ze sypaniny na skládce (skládkovné)</t>
  </si>
  <si>
    <t>Uložení sypaniny poplatek za uložení sypaniny na skládce (skládkovné)</t>
  </si>
  <si>
    <t>174101101</t>
  </si>
  <si>
    <t>Zásyp jam, šachet rýh nebo kolem objektů sypaninou se zhutněním</t>
  </si>
  <si>
    <t>Zásyp sypaninou z jakékoliv horniny s uložením výkopku ve vrstvách se zhutněním jam, šachet, rýh nebo kolem objektů v těchto vykopávkách</t>
  </si>
  <si>
    <t>Vytěžená zemina</t>
  </si>
  <si>
    <t>Obsyspy + lože</t>
  </si>
  <si>
    <t>Betonové kce</t>
  </si>
  <si>
    <t>Objem vsaku + DCOV</t>
  </si>
  <si>
    <t>175101201</t>
  </si>
  <si>
    <t>Obsypání objektu nad přilehlým původním terénem sypaninou bez prohození, uloženou do 3 m</t>
  </si>
  <si>
    <t>Obsypání objektů nad přilehlým původním terénem sypaninou z vhodných hornin 1 až 4 nebo materiálem uloženým ve vzdálenosti do 3 m od vnějšího kraje objektu pro jakoukoliv míru zhutnění bez prohození sypaniny</t>
  </si>
  <si>
    <t>DVOC</t>
  </si>
  <si>
    <t>175101209</t>
  </si>
  <si>
    <t>Příplatek k obsypání objektu za ruční prohození sypaniny, uložené do 3 m</t>
  </si>
  <si>
    <t>Obsypání objektů nad přilehlým původním terénem sypaninou z vhodných hornin 1 až 4 nebo materiálem uloženým ve vzdálenosti do 3 m od vnějšího kraje objektu pro jakoukoliv míru zhutnění Příplatek k ceně za prohození sypaniny</t>
  </si>
  <si>
    <t>175151101</t>
  </si>
  <si>
    <t>Obsypání potrubí strojně sypaninou bez prohození, uloženou do 3 m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</si>
  <si>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</si>
  <si>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POTRUBÍ</t>
  </si>
  <si>
    <t>583373020</t>
  </si>
  <si>
    <t>štěrkopísek frakce 0-16</t>
  </si>
  <si>
    <t>POL3_0</t>
  </si>
  <si>
    <t>583439350</t>
  </si>
  <si>
    <t>kamenivo drcené hrubé frakce 16-32</t>
  </si>
  <si>
    <t>181301102</t>
  </si>
  <si>
    <t>Rozprostření ornice tl vrstvy do 150 mm pl do 500 m2 v rovině nebo ve svahu do 1:5</t>
  </si>
  <si>
    <t>Rozprostření a urovnání ornice v rovině nebo ve svahu sklonu do 1:5 při souvislé ploše do 500 m2, tl. vrstvy přes 100 do 150 mm</t>
  </si>
  <si>
    <t>213141112</t>
  </si>
  <si>
    <t>Zřízení vrstvy z geotextilie v rovině nebo ve sklonu do 1:5 š do 6 m</t>
  </si>
  <si>
    <t>Zřízení vrstvy z geotextilie filtrační, separační, odvodňovací, ochranné, výztužné nebo protierozní vrovině nebo ve sklonu do 1:5, šířky přes 3 do 6 m</t>
  </si>
  <si>
    <t>213141132</t>
  </si>
  <si>
    <t>Zřízení vrstvy z geotextilie ve sklonu (opláštění vsakovacího objektu)</t>
  </si>
  <si>
    <t>Zřízení vrstvy z geotextilie filtrační, separační, odvodňovací, ochranné, výztužné nebo protierozní ve sklonu přes 1:2 do 1:1, šířky přes 3 do 6 m</t>
  </si>
  <si>
    <t>693110040</t>
  </si>
  <si>
    <t>geotextilie 200 g/m2</t>
  </si>
  <si>
    <t>geotextilie tkaná polypropylenová okno střešní plastové - výsuvně kyvné křídlo 230 g/m2</t>
  </si>
  <si>
    <t>359901211</t>
  </si>
  <si>
    <t>Monitoring stoky jakékoli výšky na nové kanalizaci</t>
  </si>
  <si>
    <t>Monitoring stok (kamerový systém) jakékoli výšky nová kanalizace</t>
  </si>
  <si>
    <t>35990122R</t>
  </si>
  <si>
    <t>Zkouška těsnosti potrubí kanalizace</t>
  </si>
  <si>
    <t>Zkouška těsnosti potrubí kanalizace dle ČSN vč. výstupního kladného revizního protokolu</t>
  </si>
  <si>
    <t>386411114</t>
  </si>
  <si>
    <t>Čistírna odpadních vod z polypropylenu domovní počet EO 12-15</t>
  </si>
  <si>
    <t>Čistírny odpadních vod (ČOV) z polypropylenu PP domovní počet ekvivalentních obyvatel (EO) 12 - 15</t>
  </si>
  <si>
    <t>Čistíra musí splňovat emisní standardy ukazatelů znečištění vypouštěných odpadních vod dle nařízení vlády č. 57/2016 Sb., příloha č.1, tabulka 1B a 1C.</t>
  </si>
  <si>
    <t>Čistírna bude dodána jako kompaktní funkční systémový celek a to vč. :</t>
  </si>
  <si>
    <t xml:space="preserve"> - kontejnerové čistírny pro 12 - 15 EO</t>
  </si>
  <si>
    <t xml:space="preserve"> - nástavce + zastropení</t>
  </si>
  <si>
    <t xml:space="preserve"> - systému UV dezinfekce</t>
  </si>
  <si>
    <t xml:space="preserve"> - dřevěného domku pro osazení technologie ČOV vč. základu a kotvících prvků</t>
  </si>
  <si>
    <t xml:space="preserve"> - potřebné dokumentace (provozní deník, návod k obsluze, ... )</t>
  </si>
  <si>
    <t xml:space="preserve"> - zaškolení obsluhy</t>
  </si>
  <si>
    <t xml:space="preserve"> - revizní zpráva</t>
  </si>
  <si>
    <t>451572111</t>
  </si>
  <si>
    <t>Lože pod potrubí otevřený výkop z kameniva drobného těženého</t>
  </si>
  <si>
    <t>Lože pod potrubí, stoky a drobné objekty v otevřeném výkopu z kameniva drobného těženého 0 až 4 mm</t>
  </si>
  <si>
    <t>583439590</t>
  </si>
  <si>
    <t>kamenivo drcené hrubé frakce 32-63</t>
  </si>
  <si>
    <t>452311121</t>
  </si>
  <si>
    <t>Podkladní desky z betonu prostého tř. C 8/10 otevřený výkop</t>
  </si>
  <si>
    <t>Podkladní a zajišťovací konstrukce zbetonu prostého v otevřeném výkopu desky pod potrubí, stoky a drobné objekty z betonu tř. C 8/10</t>
  </si>
  <si>
    <t>452311171</t>
  </si>
  <si>
    <t>Podkladní desky z betonu prostého tř. C 30/37 - XF3 otevřený výkop</t>
  </si>
  <si>
    <t>Podkladní a zajišťovací konstrukce zbetonu prostého v otevřeném výkopu desky pod potrubí, stoky a drobné objekty z betonu tř. C 30/37 - XF3</t>
  </si>
  <si>
    <t>452351101</t>
  </si>
  <si>
    <t>Bednění podkladních desek nebo bloků nebo sedlového lože otevřený výkop vč. odbednění</t>
  </si>
  <si>
    <t>Bednění podkladních a zajišťovacích konstrukcí v otevřeném výkopu desek nebo sedlových loží pod potrubí, stoky a drobné objekty vč. odbednění</t>
  </si>
  <si>
    <t>452368211</t>
  </si>
  <si>
    <t>Výztuž podkladních desek nebo bloků nebo pražců otevřený výkop ze svařovaných sítí Kari</t>
  </si>
  <si>
    <t>Výztuž podkladních desek, bloků nebo pražců v otevřeném výkopu ze svařovaných sítí typu Kari</t>
  </si>
  <si>
    <t>7,9 kg/m2</t>
  </si>
  <si>
    <t>899623181</t>
  </si>
  <si>
    <t>Obetonování potrubí nebo zdiva stok betonem prostým tř. C 30/37 - XF3 v otevřeném výkopu</t>
  </si>
  <si>
    <t>Obetonování potrubí nebo zdiva stok betonem prostým v otevřeném výkopu, beton tř. C 30/37 - XF3</t>
  </si>
  <si>
    <t>899643111</t>
  </si>
  <si>
    <t>Bednění pro obetonování potrubí otevřený výkop vč. odbednění</t>
  </si>
  <si>
    <t>Bednění pro obetonování potrubí v otevřeném výkopu</t>
  </si>
  <si>
    <t>871265211</t>
  </si>
  <si>
    <t>Kanalizační potrubí z tvrdého PVC-systém KG tuhost třídy SN4 DN100</t>
  </si>
  <si>
    <t>Kanalizační potrubí ztvrdého PVC [KG systém] votevřeném výkopu ve sklonu do 20 %, tuhost třídy SN 4 DN 100</t>
  </si>
  <si>
    <t>Chránička pro technologii - ČOV + odvětrání vsak</t>
  </si>
  <si>
    <t>871315221</t>
  </si>
  <si>
    <t>Kanalizační potrubí z tvrdého PVC-systém KG tuhost třídy SN8 DN150</t>
  </si>
  <si>
    <t>Kanalizační potrubí ztvrdého PVC [KG systém] votevřeném výkopu ve sklonu do 20 %, tuhost třídy SN 8 DN 150</t>
  </si>
  <si>
    <t>877260310</t>
  </si>
  <si>
    <t>Montáž kolen na potrubí z PP trub hladkých plnostěnných DN 100</t>
  </si>
  <si>
    <t>Montáž tvarovek na kanalizačním plastovém potrubí z polypropylenu PP hladkého plnostěnného kolen DN 100</t>
  </si>
  <si>
    <t>286113530</t>
  </si>
  <si>
    <t>koleno kanalizace plastové KGB 110x87°</t>
  </si>
  <si>
    <t>koleno kanalizace plastové KG 110x87°</t>
  </si>
  <si>
    <t>286113510</t>
  </si>
  <si>
    <t>koleno kanalizace plastové KGB 110x45°</t>
  </si>
  <si>
    <t>koleno kanalizace plastové KG 110x45°</t>
  </si>
  <si>
    <t>877260330</t>
  </si>
  <si>
    <t>Montáž spojek na potrubí z PP trub hladkých plnostěnných DN 100</t>
  </si>
  <si>
    <t>Montáž tvarovek na kanalizačním plastovém potrubí z polypropylenu PP hladkého plnostěnného spojek nebo redukcí DN 100</t>
  </si>
  <si>
    <t>286115640</t>
  </si>
  <si>
    <t>objímka převlečná kanalizace plastové KGU DN 100</t>
  </si>
  <si>
    <t>objímka převlečná kanalizace plastové KG DN 100</t>
  </si>
  <si>
    <t>877310310</t>
  </si>
  <si>
    <t>Montáž kolen na potrubí z PP trub hladkých plnostěnných DN 150</t>
  </si>
  <si>
    <t>Montáž tvarovek na kanalizačním plastovém potrubí z polypropylenu PP hladkého plnostěnného kolen DN 150</t>
  </si>
  <si>
    <t>286113610</t>
  </si>
  <si>
    <t>koleno kanalizace plastové KGB 150x45°</t>
  </si>
  <si>
    <t>koleno kanalizace plastové KG 150x45°</t>
  </si>
  <si>
    <t>877310330</t>
  </si>
  <si>
    <t>Montáž spojek na potrubí z PP trub hladkých plnostěnných DN 150</t>
  </si>
  <si>
    <t>Montáž tvarovek na kanalizačním plastovém potrubí z polypropylenu PP hladkého plnostěnného spojek nebo redukcí DN 150</t>
  </si>
  <si>
    <t>286115680</t>
  </si>
  <si>
    <t>objímka převlečná kanalizace plastové KGU DN 150</t>
  </si>
  <si>
    <t>objímka převlečná kanalizace plastové KG DN 150</t>
  </si>
  <si>
    <t>562312140</t>
  </si>
  <si>
    <t>uzávěr zpětný automatický s ocelovou klapkou a ruční uzávěr DN160</t>
  </si>
  <si>
    <t>877310440</t>
  </si>
  <si>
    <t>Montáž šachtových vložek na potrubí z PP trub korugovaných DN 150</t>
  </si>
  <si>
    <t>Montáž tvarovek na kanalizačním plastovém potrubí z polypropylenu PP korugovaného šachtových vložek DN 150</t>
  </si>
  <si>
    <t>286174800</t>
  </si>
  <si>
    <t>vložka šachtová kanalizace PVC hladká DN 160</t>
  </si>
  <si>
    <t>894201161</t>
  </si>
  <si>
    <t>Dno šachet tl nad 200 mm z prostého betonu se zvýšenými nároky na prostředí tř. C 30/37</t>
  </si>
  <si>
    <t>Ostatní konstrukce na trubním vedení z prostého betonu dno šachet tloušťky přes 200 mm z betonu se zvýšenými nároky na prostředí tř. C 30/37</t>
  </si>
  <si>
    <t>894411121</t>
  </si>
  <si>
    <t>Zřízení šachet kanalizačních z betonových dílců na potrubí DN nad 200 do 300 dno beton tř. C 25/30</t>
  </si>
  <si>
    <t>Zřízení šachet kanalizačních z betonových dílců výšky vstupu do 1,50 m s obložením dna betonem tř. C 25/30, na potrubí DN přes 200 do 300</t>
  </si>
  <si>
    <t>894502301</t>
  </si>
  <si>
    <t>Bednění stěn šachet kruhových jednostranné</t>
  </si>
  <si>
    <t>Bednění konstrukcí na trubním vedení stěn šachet kruhových jednostranné</t>
  </si>
  <si>
    <t>592241300</t>
  </si>
  <si>
    <t>deska betonová přechodová TZK-Q 625/200/120 T 62,5x20x12 cm</t>
  </si>
  <si>
    <t>592243060</t>
  </si>
  <si>
    <t>skruž betonová šachetní TBS-Q.1 100/50 D100x50x12 cm</t>
  </si>
  <si>
    <t>skruž betonová šachetní D100x50x12 cm</t>
  </si>
  <si>
    <t>59224130R</t>
  </si>
  <si>
    <t>deska betonová přechodová TZK-Q.1 150-100/25 typ Q.1</t>
  </si>
  <si>
    <t>59224131R</t>
  </si>
  <si>
    <t>šachtové dno TBZ - Q.1 výšky 1500 mm (DN1500) - bez kynety</t>
  </si>
  <si>
    <t>592243940</t>
  </si>
  <si>
    <t>prstenec betonový vyrovnávací TBW-Q 625/120/120 62,5 x10 x 12 cm</t>
  </si>
  <si>
    <t>prstenec betonový vyrovnávací  62,5 x12 x 12 cm</t>
  </si>
  <si>
    <t>592243930</t>
  </si>
  <si>
    <t>prstenec betonový vyrovnávací TBW-Q 625/100/120 62,5 x10 x 12 cm</t>
  </si>
  <si>
    <t>prstenec betonový vyrovnávací  62,5 x10 x 12 cm</t>
  </si>
  <si>
    <t>592243920</t>
  </si>
  <si>
    <t>prstenec betonový vyrovnávací TBW-Q 625/80/120 62,5 x 8 x 12 cm</t>
  </si>
  <si>
    <t>prstenec betonový vyrovnávací 62,5 x 8 x 12 cm</t>
  </si>
  <si>
    <t>592243480</t>
  </si>
  <si>
    <t>těsnění elastomerové pro spojení šachetních dílů EMT DN 1000</t>
  </si>
  <si>
    <t>těsnění elastomerové pro spojení šachetních dílů DN 1000</t>
  </si>
  <si>
    <t>895972124</t>
  </si>
  <si>
    <t>Zasakovací box z polypropylenu PP s revizí pro vsakování dvouřadová galerie objemu do 50 m3</t>
  </si>
  <si>
    <t>Zasakovací boxy z polypropylenu PP s možností revize a čištění pro vsakování deštových vod v dvouřadové galerii o celkovém objemu přes 10 m3 do 50 m3</t>
  </si>
  <si>
    <t>NAVRHOVANÁ VSAKOVACÍ PLOCHA OBJEKTU : 24,24 m2</t>
  </si>
  <si>
    <t>MIN. OBJEM VSAKOVACÍHO ZAŘÍZENÍ : 11,1 m3</t>
  </si>
  <si>
    <t>Vsakovací objekt bude dodán jako jeden kompletní funkční systémový celek vč. výstupní revize</t>
  </si>
  <si>
    <t>899103111</t>
  </si>
  <si>
    <t>Osazení poklopů litinových nebo ocelových včetně rámů hmotnosti nad 100 do 150 kg</t>
  </si>
  <si>
    <t>Osazení poklopů litinových a ocelových včetně rámů hmotnosti jednotlivě přes 100 do 150 kg</t>
  </si>
  <si>
    <t>552410140</t>
  </si>
  <si>
    <t>poklop šachtový třída D 400, kruhový rám 785, vstup 600 mm,bez ventilace</t>
  </si>
  <si>
    <t>89910311R</t>
  </si>
  <si>
    <t>Kanalizační šachty ŠD3 A RŠ1 - součást objektu SO-01; ZTI</t>
  </si>
  <si>
    <t>977151124</t>
  </si>
  <si>
    <t>Jádrové vrty diamantovými korunkami do D 180 mm do stavebních materiálů</t>
  </si>
  <si>
    <t>Jádrové vrty diamantovými korunkami do stavebních materiálů (železobetonu, betonu, cihel, obkladů, dlažeb, kamene) průměru přes 150 do 180 mm</t>
  </si>
  <si>
    <t>977151911</t>
  </si>
  <si>
    <t>Příplatek k jádrovým vrtům za práci ve stísněném prostoru</t>
  </si>
  <si>
    <t>Jádrové vrty diamantovými korunkami do stavebních materiálů (železobetonu, betonu, cihel, obkladů, dlažeb, kamene) Příplatek k cenám za práci ve stísněném prostoru</t>
  </si>
  <si>
    <t>998276101</t>
  </si>
  <si>
    <t>Přesun hmot pro trubní vedení z trub z plastických hmot otevřený výkop</t>
  </si>
  <si>
    <t>Přesun hmot pro trubní vedení hloubené ztrub z plastických hmot nebo sklolaminátových pro vodovody nebo kanalizace v otevřeném výkopu dopravní vzdálenost do 15 m</t>
  </si>
  <si>
    <t>460620007</t>
  </si>
  <si>
    <t>Zatravnění včetně zalití vodou na rovině</t>
  </si>
  <si>
    <t>Úprava terénu zatravnění, včetně dodání osiva a zalití vodou na rovině</t>
  </si>
  <si>
    <t>814.19</t>
  </si>
  <si>
    <t>nádrže a jímky pozemní čistíren odpadních vod ostatní</t>
  </si>
  <si>
    <t>svislá nosná konstrukce z jiných materiálů</t>
  </si>
  <si>
    <t>novostavba objektu</t>
  </si>
  <si>
    <t xml:space="preserve"> - zařízení pro odbourávání fosfóru</t>
  </si>
  <si>
    <t>113107023</t>
  </si>
  <si>
    <t>Odstranění podkladu plochy do 15 m2 z kameniva drceného tl 300 mm při překopech inž sítí</t>
  </si>
  <si>
    <t>Odstranění podkladů nebo krytů při překopech inženýrských sítí v ploše jednotlivě do 15 m2 s přemístěním hmot na skládku ve vzdálenosti do 3 m nebo s naložením na dopravní prostředek z kameniva hrubého drceného, o tl. vrstvy přes 200 do 300 mm</t>
  </si>
  <si>
    <t>113107042</t>
  </si>
  <si>
    <t>Odstranění podkladu plochy do 15 m2 živičných tl 100 mm při překopech inž sítí</t>
  </si>
  <si>
    <t>Odstranění podkladů nebo krytů při překopech inženýrských sítí v ploše jednotlivě do 15 m2 s přemístěním hmot na skládku ve vzdálenosti do 3 m nebo s naložením na dopravní prostředek živičných, o tl. vrstvy přes 50 do 100 mm</t>
  </si>
  <si>
    <t>113201112</t>
  </si>
  <si>
    <t>Vytrhání obrub silničních ležatých</t>
  </si>
  <si>
    <t>Vytrhání obrub svybouráním lože, s přemístěním hmot na skládku na vzdálenost do 3 m nebo s naložením na dopravní prostředek silničních ležatých</t>
  </si>
  <si>
    <t>119001421</t>
  </si>
  <si>
    <t>Dočasné zajištění kabelů a kabelových tratí ze 3 volně ložených kabelů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</si>
  <si>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 jišťovací konstrukce, s opotřebením hmot kabelů a kabelových tratí z volně ložených kabelů a to do 3 kabelů</t>
  </si>
  <si>
    <t>132101101</t>
  </si>
  <si>
    <t>Hloubení rýh šířky do 600 mm v hornině tř. 1 a 2 objemu do 100 m3</t>
  </si>
  <si>
    <t>Hloubení zapažených i nezapažených rýh šířky do 600 mm s urovnáním dna do předepsaného profilu a spádu v horninách tř. 1 a 2 do 100 m3</t>
  </si>
  <si>
    <t>Ruční výkop</t>
  </si>
  <si>
    <t>132112101</t>
  </si>
  <si>
    <t>Hloubení rýh š do 600 mm ručním nebo pneum nářadím v soudržných horninách tř. 1 a 2</t>
  </si>
  <si>
    <t>Hloubení zapažených i nezapažených rýh šířky do 600 mm ručním nebo pneumatickým nářadím s urovnáním dna do předepsaného profilu a spádu v horninách tř. 1 a 2 soudržných</t>
  </si>
  <si>
    <t>132201101</t>
  </si>
  <si>
    <t>Hloubení rýh š do 600 mm v hornině tř. 3 objemu do 100 m3</t>
  </si>
  <si>
    <t>Hloubení zapažených i nezapažených rýh šířky do 600 mm s urovnáním dna do předepsaného profilu a spádu v hornině tř. 3 do 100 m3</t>
  </si>
  <si>
    <t>132201109</t>
  </si>
  <si>
    <t>Příplatek za lepivost k hloubení rýh š do 600 mm v hornině tř. 3</t>
  </si>
  <si>
    <t>Hloubení zapažených i nezapažených rýh šířky do 600 mm s urovnáním dna do předepsaného profilu a spádu v hornině tř. 3 Příplatek k cenám za lepivost horniny tř. 3</t>
  </si>
  <si>
    <t>132212101</t>
  </si>
  <si>
    <t>Hloubení rýh š do 600 mm ručním nebo pneum nářadím v soudržných horninách tř. 3</t>
  </si>
  <si>
    <t>Hloubení zapažených i nezapažených rýh šířky do 600 mm ručním nebo pneumatickým nářadím s urovnáním dna do předepsaného profilu a spádu v horninách tř. 3 soudržných</t>
  </si>
  <si>
    <t>132212109</t>
  </si>
  <si>
    <t>Příplatek za lepivost u hloubení rýh š do 600 mm ručním nebo pneum nářadím v hornině tř. 3</t>
  </si>
  <si>
    <t>Hloubení zapažených i nezapažených rýh šířky do 600 mm ručním nebo pneumatickým nářadím s urovnáním dna do předepsaného profilu a spádu v horninách tř. 3 Příplatek kcenám za lepivost horniny tř. 3</t>
  </si>
  <si>
    <t>132301101</t>
  </si>
  <si>
    <t>Hloubení rýh š do 600 mm v hornině tř. 4 objemu do 100 m3</t>
  </si>
  <si>
    <t>Hloubení zapažených i nezapažených rýh šířky do 600 mm s urovnáním dna do předepsaného profilu a spádu v hornině tř. 4 do 100 m3</t>
  </si>
  <si>
    <t>132301109</t>
  </si>
  <si>
    <t>Příplatek za lepivost k hloubení rýh š do 600 mm v hornině tř. 4</t>
  </si>
  <si>
    <t>Hloubení zapažených i nezapažených rýh šířky do 600 mm s urovnáním dna do předepsaného profilu a spádu v hornině tř. 4 Příplatek k cenám za lepivost horniny tř. 4</t>
  </si>
  <si>
    <t>132312101</t>
  </si>
  <si>
    <t>Hloubení rýh š do 600 mm ručním nebo pneum nářadím v soudržných horninách tř. 4</t>
  </si>
  <si>
    <t>Hloubení zapažených i nezapažených rýh šířky do 600 mm ručním nebo pneumatickým nářadím s urovnáním dna do předepsaného profilu a spádu v horninách tř. 4 soudržných</t>
  </si>
  <si>
    <t>132312109</t>
  </si>
  <si>
    <t>Příplatek za lepivost u hloubení rýh š do 600 mm ručním nebo pneum nářadím v hornině tř. 4</t>
  </si>
  <si>
    <t>Hloubení zapažených i nezapažených rýh šířky do 600 mm ručním nebo pneumatickým nářadím s urovnáním dna do předepsaného profilu a spádu v horninách tř. 4 Příplatek kcenám za lepivost horniny tř. 4</t>
  </si>
  <si>
    <t>583373030</t>
  </si>
  <si>
    <t>štěrkopísek frakce 0-8</t>
  </si>
  <si>
    <t>kamenivo přírodní těžené pro stavební účely  PTK  (drobné, hrubé, štěrkopísky) štěrkopísky ČSN 72  1511-2 frakce   0-8</t>
  </si>
  <si>
    <t>212752211</t>
  </si>
  <si>
    <t>Trativod z drenážních trubek plastových flexibilních D do 65 mm včetně lože otevřený výkop</t>
  </si>
  <si>
    <t>Trativody z drenážních trubek se zřízením štěrkopískového lože pod trubky a s jejich obsypem v průměrném celkovém množství do 0,15 m3/m v otevřeném výkopu z trubek plastových flexibilních D do 65 mm</t>
  </si>
  <si>
    <t>566901234</t>
  </si>
  <si>
    <t>Vyspravení podkladu po překopech ing sítí plochy přes 15 m2 štěrkodrtí tl. 250 mm</t>
  </si>
  <si>
    <t>Vyspravení podkladu po překopech inženýrských sítí plochy přes 15 m2 s rozprostřením a zhutněním štěrkodrtí tl. 250 mm</t>
  </si>
  <si>
    <t>572341112</t>
  </si>
  <si>
    <t>Vyspravení krytu komunikací po překopech plochy přes 15 m2 asfalt betonem ACO (AB) tl 70 mm</t>
  </si>
  <si>
    <t>Vyspravení krytu komunikací po překopech inženýrských sítí plochy přes 15 m2 asfaltovým betonem ACO (AB), po zhutnění tl. přes 50 do 70 mm</t>
  </si>
  <si>
    <t>871181141</t>
  </si>
  <si>
    <t>Montáž potrubí z PE100 SDR 11 otevřený výkop svařovaných na tupo D 50 x 4,6 mm</t>
  </si>
  <si>
    <t>Montáž vodovodního potrubí zplastů v otevřeném výkopu z polyetylenu PE 100 svařovaných na tupo SDR 11/PN16 D 50 x 4,6 mm</t>
  </si>
  <si>
    <t>286135970</t>
  </si>
  <si>
    <t>potrubí dvouvrstvé PE100 s 10% signalizační vrstvou, SDR 11, 50x4,6. L=12m</t>
  </si>
  <si>
    <t>877161101</t>
  </si>
  <si>
    <t>Montáž elektrospojek na potrubí z PE trub d 32</t>
  </si>
  <si>
    <t>Montáž tvarovek na vodovodním plastovém potrubí z polyetylenu PE 100 elektrotvarovek SDR 11/PN16 spojek, oblouků nebo redukcí d 32</t>
  </si>
  <si>
    <t>28615971R</t>
  </si>
  <si>
    <t>přechodový kus (USTN) PE-HD / ocel s vnějším závitem d32 / R 1"</t>
  </si>
  <si>
    <t>877181101</t>
  </si>
  <si>
    <t>Montáž elektrospojek na potrubí z PE trub d 50</t>
  </si>
  <si>
    <t>Montáž tvarovek na vodovodním plastovém potrubí z polyetylenu PE 100 elektrotvarovek SDR 11/PN16 spojek, oblouků nebo redukcí d 50</t>
  </si>
  <si>
    <t>286159710</t>
  </si>
  <si>
    <t>elektrospojka SDR 11, PE 100, PN 16 d 50</t>
  </si>
  <si>
    <t>28615972R</t>
  </si>
  <si>
    <t>přechodový kus (USTN) PE-HD / ocel s vnějším závitem d50 / R 1 1/2"</t>
  </si>
  <si>
    <t>877181110</t>
  </si>
  <si>
    <t>Montáž elektrokolen 45° na potrubí z PE trub d 50</t>
  </si>
  <si>
    <t>Montáž tvarovek na vodovodním plastovém potrubí z polyetylenu PE 100 elektrotvarovek SDR 11/PN16 kolen 22 st. nebo 45 st. d 50</t>
  </si>
  <si>
    <t>286149450</t>
  </si>
  <si>
    <t>elektrokoleno 45°, PE 100, PN 16, d 50</t>
  </si>
  <si>
    <t>877181112</t>
  </si>
  <si>
    <t>Montáž elektrokolen 90° na potrubí z PE trub d 50</t>
  </si>
  <si>
    <t>Montáž tvarovek na vodovodním plastovém potrubí z polyetylenu PE 100 elektrotvarovek SDR 11/PN16 kolen 90 st. d 50</t>
  </si>
  <si>
    <t>286149330</t>
  </si>
  <si>
    <t>elektrokoleno 90°, PE 100, PN 16, d 50</t>
  </si>
  <si>
    <t>877181113</t>
  </si>
  <si>
    <t>Montáž elektro T-kusů na potrubí z PE trub d 50</t>
  </si>
  <si>
    <t>Montáž tvarovek na vodovodním plastovém potrubí z polyetylenu PE 100 elektrotvarovek SDR 11/PN16 T-kusů d 50</t>
  </si>
  <si>
    <t>28614957R</t>
  </si>
  <si>
    <t>elektro T-kus redukovaný, PE 100, PN 16, d 50/32 mm</t>
  </si>
  <si>
    <t>891181111</t>
  </si>
  <si>
    <t>Montáž vodovodních šoupátek otevřený výkop DN 40</t>
  </si>
  <si>
    <t>Montáž vodovodních armatur na potrubí šoupátek nebo klapek uzavíracích v otevřeném výkopu nebo všachtách s osazením zemní soupravy (bez poklopů) DN 40</t>
  </si>
  <si>
    <t>249103400016</t>
  </si>
  <si>
    <t>Šoupátko litinové domovní přípojky samovyprazdňovací 3/4"</t>
  </si>
  <si>
    <t>960103400000</t>
  </si>
  <si>
    <t>Zemní teleskopická souprava, 1,30 - 1,80 m (přípojky)</t>
  </si>
  <si>
    <t>Zemní teleskopická souprava, 1,30 - 1,80 m (Pro armatury domovní přípojky DN 3/4" - 2)</t>
  </si>
  <si>
    <t>899401112</t>
  </si>
  <si>
    <t>Osazení poklopů litinových šoupátkových</t>
  </si>
  <si>
    <t>Osazení poklopů litinových šoupátkových vč. podkladové desky</t>
  </si>
  <si>
    <t>185000000000</t>
  </si>
  <si>
    <t>poklop litinový teleskopický pro dom. přípojky</t>
  </si>
  <si>
    <t>348100000000</t>
  </si>
  <si>
    <t>univerzální podkladová deska pro uliční poklopy</t>
  </si>
  <si>
    <t>899721111</t>
  </si>
  <si>
    <t>Signalizační vodič DN do 150 mm na potrubí PVC</t>
  </si>
  <si>
    <t>Signalizační vodič na potrubí PVC DN do 150 mm</t>
  </si>
  <si>
    <t>899722113</t>
  </si>
  <si>
    <t>Krytí potrubí z plastů výstražnou fólií z PVC 34cm</t>
  </si>
  <si>
    <t>Krytí potrubí z plastů výstražnou fólií z PVC šířky 34cm</t>
  </si>
  <si>
    <t>871003VD</t>
  </si>
  <si>
    <t>Zkoušky funkčnosti signalizačního vodiče</t>
  </si>
  <si>
    <t>892233122</t>
  </si>
  <si>
    <t>Proplach a dezinfekce vodovodního potrubí DN od 40 do 70</t>
  </si>
  <si>
    <t>892241111</t>
  </si>
  <si>
    <t>Tlaková zkouška vodou potrubí do 80</t>
  </si>
  <si>
    <t>Tlakové zkoušky vodou na potrubí DN do 80</t>
  </si>
  <si>
    <t>8922411R</t>
  </si>
  <si>
    <t>Úplný hygienický rozbor vody z vodovodního potrubí</t>
  </si>
  <si>
    <t>916131213</t>
  </si>
  <si>
    <t>Osazení silničního obrubníku betonového stojatého s boční opěrou do lože z betonu prostého</t>
  </si>
  <si>
    <t>Osazení silničního obrubníku betonového se zřízením lože, svyplněním a zatřením spár cementovou maltou stojatého s boční opěrou zbetonu prostého tř. C 12/15, do lože zbetonu prostého téže značky</t>
  </si>
  <si>
    <t>59217465R</t>
  </si>
  <si>
    <t>obrubník betonový silniční - stávající</t>
  </si>
  <si>
    <t>919735112</t>
  </si>
  <si>
    <t>Řezání stávajícího živičného krytu hl do 100 mm</t>
  </si>
  <si>
    <t>Řezání stávajícího živičného krytu nebo podkladu hloubky přes 50 do 100 mm</t>
  </si>
  <si>
    <t>979021113</t>
  </si>
  <si>
    <t>Očištění vybouraných obrubníků a krajníků silničních při překopech inženýrských sítí</t>
  </si>
  <si>
    <t>Očištění vybouraných prvků při překopech inženýrských sítí od spojovacího materiálu s odklizením a uložením očištěných hmot a spojovacího materiálu na skládku do vzdálenosti 10 m nebo naložením na dopravní prostředek obrubníků a krajníků, vybouraných z jakéhokoliv lože a s jakoukoliv výplní spár silničních</t>
  </si>
  <si>
    <t>997002511</t>
  </si>
  <si>
    <t>Vodorovné přemístění suti a vybouraných hmot bez naložení ale se složením a urovnáním do 1 km</t>
  </si>
  <si>
    <t>Vodorovné přemístění suti a vybouraných hmot bez naložení, se složením a hrubým urovnáním na vzdálenost do 1 km</t>
  </si>
  <si>
    <t>997002519</t>
  </si>
  <si>
    <t>Příplatek ZKD 1 km přemístění suti a vybouraných hmot</t>
  </si>
  <si>
    <t>Vodorovné přemístění suti a vybouraných hmot bez naložení, se složením a hrubým urovnáním Příplatek kceně za každý další i započatý 1 km přes 1 km</t>
  </si>
  <si>
    <t>997002611</t>
  </si>
  <si>
    <t>Nakládání suti a vybouraných hmot</t>
  </si>
  <si>
    <t>Nakládání suti a vybouraných hmot na dopravní prostředek pro vodorovné přemístění</t>
  </si>
  <si>
    <t>997221845</t>
  </si>
  <si>
    <t>Poplatek za uložení odpadu z asfaltových povrchů na skládce (skládkovné)</t>
  </si>
  <si>
    <t>Poplatek za uložení stavebního odpadu na skládce (skládkovné) z asfaltových povrchů</t>
  </si>
  <si>
    <t>997221855</t>
  </si>
  <si>
    <t>Poplatek za uložení odpadu z kameniva na skládce (skládkovné)</t>
  </si>
  <si>
    <t>Poplatek za uložení stavebního odpadu na skládce (skládkovné) z kameniva</t>
  </si>
  <si>
    <t>998225111</t>
  </si>
  <si>
    <t>Přesun hmot pro pozemní komunikace s krytem z kamene, monolitickým betonovým nebo živičným</t>
  </si>
  <si>
    <t>Přesun hmot pro komunikace skrytem zkameniva, monolitickým betonovým nebo živičným dopravní vzdálenost do 200 m jakékoliv délky objektu</t>
  </si>
  <si>
    <t>722232047</t>
  </si>
  <si>
    <t>Kohout kulový přímý G 6/4 PN 42 do 185°C vnitřní závit</t>
  </si>
  <si>
    <t>Armatury se dvěma závity kulové kohouty PN 42 do 185  st.C přímé vnitřní závit [R 250 D Giacomini] G 6/4</t>
  </si>
  <si>
    <t>998722101</t>
  </si>
  <si>
    <t>Přesun hmot tonážní pro vnitřní vodovod v objektech v do 6 m</t>
  </si>
  <si>
    <t>Přesun hmot pro vnitřní vodovod stanovený zhmotnosti přesunovaného materiálu vodorovná dopravní vzdálenost do 50 m v objektech výšky do 6 m</t>
  </si>
  <si>
    <t>460520164</t>
  </si>
  <si>
    <t>Montáž trubek ochranných plastových tuhých D do 110 mm uložených do rýhy</t>
  </si>
  <si>
    <t>Montáž trubek ochranných uložených volně do rýhy plastových tuhých,vnitřního průměru přes 90 do 110 mm</t>
  </si>
  <si>
    <t>345713650</t>
  </si>
  <si>
    <t>trubka elektroinstalační tuhá dvouplášťová korugovaná D 94/110 mm, HDPE</t>
  </si>
  <si>
    <t>List obsahuje:</t>
  </si>
  <si>
    <t>1) Krycí list rozpočtu</t>
  </si>
  <si>
    <t>2) Rekapitulace rozpočtu</t>
  </si>
  <si>
    <t>3) Rozpočet</t>
  </si>
  <si>
    <t>Zpět na list:</t>
  </si>
  <si>
    <t>Rekapitulace stavby</t>
  </si>
  <si>
    <t>optimalizováno pro tisk sestav ve formátu A4 - na výšku</t>
  </si>
  <si>
    <t>&gt;&gt;  skryté sloupce  &lt;&lt;</t>
  </si>
  <si>
    <t>{c0a17e4d-48c9-451c-9d86-6653ee3754a3}</t>
  </si>
  <si>
    <t>KRYCÍ LIST ROZPOČTU</t>
  </si>
  <si>
    <t>v ---  níže se nacházejí doplnkové a pomocné údaje k sestavám  --- v</t>
  </si>
  <si>
    <t>False</t>
  </si>
  <si>
    <t>Novostavba správního objektu lesa Pacov - elektroinstalace</t>
  </si>
  <si>
    <t>CC-CZ:</t>
  </si>
  <si>
    <t>Místo:</t>
  </si>
  <si>
    <t xml:space="preserve"> </t>
  </si>
  <si>
    <t>Datum:</t>
  </si>
  <si>
    <t>IČ:</t>
  </si>
  <si>
    <t>Zpracovatel:</t>
  </si>
  <si>
    <t>Poznámka:</t>
  </si>
  <si>
    <t>Náklady z rozpočtu</t>
  </si>
  <si>
    <t>Materiál</t>
  </si>
  <si>
    <t>Cena bez 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</si>
  <si>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</si>
  <si>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</si>
  <si>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</si>
  <si>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</si>
  <si>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</si>
  <si>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</si>
  <si>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</si>
  <si>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Projektant</t>
  </si>
  <si>
    <t>Zpracovatel</t>
  </si>
  <si>
    <t>Datum a podpis:</t>
  </si>
  <si>
    <t>Razítko</t>
  </si>
  <si>
    <t>Objednavatel</t>
  </si>
  <si>
    <t>REKAPITULACE ROZPOČTU</t>
  </si>
  <si>
    <t>Kód - Popis</t>
  </si>
  <si>
    <t>Materiál [CZK]</t>
  </si>
  <si>
    <t>Montáž [CZK]</t>
  </si>
  <si>
    <t>Cena celkem [CZK]</t>
  </si>
  <si>
    <t>1) Náklady z rozpočtu</t>
  </si>
  <si>
    <t>-1</t>
  </si>
  <si>
    <t>PSV - Práce a dodávky PSV</t>
  </si>
  <si>
    <t xml:space="preserve">    740 - Elektromontáže - zkoušky a revize</t>
  </si>
  <si>
    <t xml:space="preserve">    742 - Elektromontáže - rozvodný systém</t>
  </si>
  <si>
    <t xml:space="preserve">    743 - Elektromontáže - hrubá montáž</t>
  </si>
  <si>
    <t xml:space="preserve">    744 - Elektromontáže - rozvody vodičů měděných</t>
  </si>
  <si>
    <t xml:space="preserve">    746 - Elektromontáže - soubory pro vodiče</t>
  </si>
  <si>
    <t xml:space="preserve">    747 - Elektromontáže - kompletace rozvodů</t>
  </si>
  <si>
    <t xml:space="preserve">    748 - Elektromontáže - osvětlovací zařízení a svítidla</t>
  </si>
  <si>
    <t>M - Práce a dodávky M</t>
  </si>
  <si>
    <t xml:space="preserve">    21-M - Elektromontáže</t>
  </si>
  <si>
    <t xml:space="preserve">    22-M - Montáže slaboproud</t>
  </si>
  <si>
    <t xml:space="preserve">    46-M - Zemní práce při extr.mont.pracích</t>
  </si>
  <si>
    <t>2) Ostatní náklady</t>
  </si>
  <si>
    <t>Celkové náklady za stavbu 1) + 2)</t>
  </si>
  <si>
    <t>ROZPOČET</t>
  </si>
  <si>
    <t>PČ</t>
  </si>
  <si>
    <t>Typ</t>
  </si>
  <si>
    <t>Kód</t>
  </si>
  <si>
    <t>Popis</t>
  </si>
  <si>
    <t>Množství</t>
  </si>
  <si>
    <t>J. materiál [CZK]</t>
  </si>
  <si>
    <t>J. montáž [CZK]</t>
  </si>
  <si>
    <t>Poznámka</t>
  </si>
  <si>
    <t>J.cena [CZK]</t>
  </si>
  <si>
    <t>Materiál celkem [CZK]</t>
  </si>
  <si>
    <t>Montáž celkem [CZK]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</si>
  <si>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</si>
  <si>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</si>
  <si>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</si>
  <si>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</si>
  <si>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</si>
  <si>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</si>
  <si>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D</t>
  </si>
  <si>
    <t>0</t>
  </si>
  <si>
    <t>ROZPOCET</t>
  </si>
  <si>
    <t>K</t>
  </si>
  <si>
    <t>740991300</t>
  </si>
  <si>
    <t>Celková prohlídka elektrického rozvodu a zařízení do 1 milionu Kč</t>
  </si>
  <si>
    <t>CS ÚRS 2015 02</t>
  </si>
  <si>
    <t>16</t>
  </si>
  <si>
    <t>-1631462104</t>
  </si>
  <si>
    <t>740991910</t>
  </si>
  <si>
    <t>Příplatek k celkové prohlídce za každých dalších 500 000,- Kč</t>
  </si>
  <si>
    <t>CS ÚRS 2016 01</t>
  </si>
  <si>
    <t>973871156</t>
  </si>
  <si>
    <t>M</t>
  </si>
  <si>
    <t>10.052.825</t>
  </si>
  <si>
    <t>Rozvaděč RH kompletní včetně zapojení viz. výkresová dokumentace</t>
  </si>
  <si>
    <t>KS</t>
  </si>
  <si>
    <t>32</t>
  </si>
  <si>
    <t>-248446104</t>
  </si>
  <si>
    <t>742111100</t>
  </si>
  <si>
    <t>Montáž rozvodnice oceloplechová nebo plastová běžná do 20 kg včetně vysekání</t>
  </si>
  <si>
    <t>-262542748</t>
  </si>
  <si>
    <t>742111100.1</t>
  </si>
  <si>
    <t>Montáž rozvodnice oceloplechová nebo plastová běžná do 20 kg</t>
  </si>
  <si>
    <t>-398662017</t>
  </si>
  <si>
    <t>6</t>
  </si>
  <si>
    <t>357116460</t>
  </si>
  <si>
    <t>Elektroměrový rozvaděč RE ER212/KVP7P dle projektu 80A, kompletní vč. zapojení</t>
  </si>
  <si>
    <t>927457647</t>
  </si>
  <si>
    <t>7</t>
  </si>
  <si>
    <t>10.052.8254</t>
  </si>
  <si>
    <t>Rozvaděč RB1 kompletní včetně zapojení viz. výkresová dokumentace</t>
  </si>
  <si>
    <t>1482814928</t>
  </si>
  <si>
    <t>10.052.82541</t>
  </si>
  <si>
    <t>Rozvaděč RB2 kompletní včetně zapojení viz. výkresová dokumentace</t>
  </si>
  <si>
    <t>1224489445</t>
  </si>
  <si>
    <t>0000005</t>
  </si>
  <si>
    <t>Kamerový server s možností nahrávání včetně LCD</t>
  </si>
  <si>
    <t>1917553886</t>
  </si>
  <si>
    <t>10</t>
  </si>
  <si>
    <t>10.044.057</t>
  </si>
  <si>
    <t>Sádra balená á 30 kg</t>
  </si>
  <si>
    <t>KG</t>
  </si>
  <si>
    <t>256</t>
  </si>
  <si>
    <t>278467496</t>
  </si>
  <si>
    <t>11</t>
  </si>
  <si>
    <t>743111315</t>
  </si>
  <si>
    <t>Montáž trubka plastová tuhá D 23 mm uložená pod omítku</t>
  </si>
  <si>
    <t>718608278</t>
  </si>
  <si>
    <t>12</t>
  </si>
  <si>
    <t>345711540</t>
  </si>
  <si>
    <t>trubka elektroinstalační ohebná Monoflex z PH 1423/1</t>
  </si>
  <si>
    <t>-440323241</t>
  </si>
  <si>
    <t>13</t>
  </si>
  <si>
    <t>743111316</t>
  </si>
  <si>
    <t>Montáž trubka plastová tuhá D 29 mm uložená pod omítku</t>
  </si>
  <si>
    <t>1567000493</t>
  </si>
  <si>
    <t>14</t>
  </si>
  <si>
    <t>345711570</t>
  </si>
  <si>
    <t>trubka elektroinstalační ohebná Monoflex z PH 1436/1</t>
  </si>
  <si>
    <t>-713618505</t>
  </si>
  <si>
    <t>15</t>
  </si>
  <si>
    <t>743112119</t>
  </si>
  <si>
    <t>Montáž trubka plastová ohebná D 48 mm uložená pevně</t>
  </si>
  <si>
    <t>522189733</t>
  </si>
  <si>
    <t>345713510</t>
  </si>
  <si>
    <t>trubka elektroinstalační ohebná Kopoflex, HDPE+LDPE KF 09050</t>
  </si>
  <si>
    <t>575341659</t>
  </si>
  <si>
    <t>17</t>
  </si>
  <si>
    <t>743131118</t>
  </si>
  <si>
    <t>Montáž trubka ochranná do krabic plastová tuhá D do 110 mm uložená pevně</t>
  </si>
  <si>
    <t>-712626533</t>
  </si>
  <si>
    <t>345713550</t>
  </si>
  <si>
    <t>trubka elektroinstalační ohebná Kopoflex, HDPE+LDPE KF 09110</t>
  </si>
  <si>
    <t>-1827158610</t>
  </si>
  <si>
    <t>19</t>
  </si>
  <si>
    <t>743341200</t>
  </si>
  <si>
    <t>Montáž podlahových kanálků typ Betermann, Van Geel Systém-krabice s vývody</t>
  </si>
  <si>
    <t>-1044406412</t>
  </si>
  <si>
    <t>20</t>
  </si>
  <si>
    <t>1133288</t>
  </si>
  <si>
    <t>PODLAHOVA KRABICE 4x230,2xDATA, vč. víka a příslušenství</t>
  </si>
  <si>
    <t>-2136875379</t>
  </si>
  <si>
    <t>21</t>
  </si>
  <si>
    <t>743411111</t>
  </si>
  <si>
    <t>Montáž krabice zapuštěná plastová kruhová typ KU68/2-1902, KO125</t>
  </si>
  <si>
    <t>-580160988</t>
  </si>
  <si>
    <t>22</t>
  </si>
  <si>
    <t>10.079.363</t>
  </si>
  <si>
    <t>Krabice KU 68-1902</t>
  </si>
  <si>
    <t>167068462</t>
  </si>
  <si>
    <t>23</t>
  </si>
  <si>
    <t>743411121</t>
  </si>
  <si>
    <t>Montáž krabice zapuštěná plastová čtyřhranná typ KO100, KO125</t>
  </si>
  <si>
    <t>470594342</t>
  </si>
  <si>
    <t>24</t>
  </si>
  <si>
    <t>10.075.335</t>
  </si>
  <si>
    <t>Svorkovnice EPS 2 ekvipotencionální s kr</t>
  </si>
  <si>
    <t>510884791</t>
  </si>
  <si>
    <t>25</t>
  </si>
  <si>
    <t>743411311</t>
  </si>
  <si>
    <t>Montáž krabice nástěnná plastová kruhová typ KU68/2-1902, KO97</t>
  </si>
  <si>
    <t>-85994948</t>
  </si>
  <si>
    <t>26</t>
  </si>
  <si>
    <t>10.074.803</t>
  </si>
  <si>
    <t>Krabice KU 68-1903</t>
  </si>
  <si>
    <t>-517769706</t>
  </si>
  <si>
    <t>743621110</t>
  </si>
  <si>
    <t>Montáž drát nebo lano hromosvodné svodové D do 10 mm s podpěrou</t>
  </si>
  <si>
    <t>-1946041356</t>
  </si>
  <si>
    <t>28</t>
  </si>
  <si>
    <t>10.046.510</t>
  </si>
  <si>
    <t>Podpěra PV 21c plast základna kulatá</t>
  </si>
  <si>
    <t>1259670560</t>
  </si>
  <si>
    <t>29</t>
  </si>
  <si>
    <t>743991100</t>
  </si>
  <si>
    <t>Měření zemních odporů zemniče</t>
  </si>
  <si>
    <t>-435881476</t>
  </si>
  <si>
    <t>30</t>
  </si>
  <si>
    <t>341215560</t>
  </si>
  <si>
    <t>kabel sdělovací JYTY Al laminovanou fólií 2x1 mm</t>
  </si>
  <si>
    <t>-74023816</t>
  </si>
  <si>
    <t>31</t>
  </si>
  <si>
    <t>210860201</t>
  </si>
  <si>
    <t>Montáž měděných kabelů speciálních JYTY s Al folií 2x1 mm uložených volně</t>
  </si>
  <si>
    <t>598700299</t>
  </si>
  <si>
    <t>746211110</t>
  </si>
  <si>
    <t>Ukončení vodič izolovaný do 2,5mm2 v rozváděči nebo na přístroji</t>
  </si>
  <si>
    <t>2018022315</t>
  </si>
  <si>
    <t>33</t>
  </si>
  <si>
    <t>746211140</t>
  </si>
  <si>
    <t>Ukončení vodič izolovaný do 10 mm2 v rozváděči nebo na přístroji</t>
  </si>
  <si>
    <t>444131210</t>
  </si>
  <si>
    <t>34</t>
  </si>
  <si>
    <t>746211160</t>
  </si>
  <si>
    <t>Ukončení vodič izolovaný do 25 mm2 v rozváděči nebo na přístroji</t>
  </si>
  <si>
    <t>-1435705673</t>
  </si>
  <si>
    <t>35</t>
  </si>
  <si>
    <t>747512112</t>
  </si>
  <si>
    <t>Montáž domácí telefon se zapojením vodičů 2ks</t>
  </si>
  <si>
    <t>-964209708</t>
  </si>
  <si>
    <t>36</t>
  </si>
  <si>
    <t>374141300</t>
  </si>
  <si>
    <t>Tlačítkové tablo 2-BUS GUARD sestavené 2tl., el. zámek, kompletní</t>
  </si>
  <si>
    <t>488075756</t>
  </si>
  <si>
    <t>37</t>
  </si>
  <si>
    <t>748111212</t>
  </si>
  <si>
    <t>Montáž svítidlo žárovkové bytové nástěnné přisazené 1 zdroj se sklem</t>
  </si>
  <si>
    <t>1033210492</t>
  </si>
  <si>
    <t>000007</t>
  </si>
  <si>
    <t>Svítidlo stropní (určí investor)</t>
  </si>
  <si>
    <t>1962735723</t>
  </si>
  <si>
    <t>39</t>
  </si>
  <si>
    <t>130357477</t>
  </si>
  <si>
    <t>40</t>
  </si>
  <si>
    <t>0000073</t>
  </si>
  <si>
    <t>Nástěnné svítidlo vnitřní</t>
  </si>
  <si>
    <t>735801594</t>
  </si>
  <si>
    <t>41</t>
  </si>
  <si>
    <t>-177838543</t>
  </si>
  <si>
    <t>42</t>
  </si>
  <si>
    <t>0000074</t>
  </si>
  <si>
    <t>Stropní svítidlo zapuštěné</t>
  </si>
  <si>
    <t>1218487539</t>
  </si>
  <si>
    <t>43</t>
  </si>
  <si>
    <t>-431408407</t>
  </si>
  <si>
    <t>44</t>
  </si>
  <si>
    <t>0000077</t>
  </si>
  <si>
    <t>Stropní svítidlo venkovní</t>
  </si>
  <si>
    <t>1568517061</t>
  </si>
  <si>
    <t>1321434400</t>
  </si>
  <si>
    <t>0000078</t>
  </si>
  <si>
    <t>Nástěnné svítidlo venkovní</t>
  </si>
  <si>
    <t>1156795632</t>
  </si>
  <si>
    <t>47</t>
  </si>
  <si>
    <t>748121112</t>
  </si>
  <si>
    <t>Montáž svítidlo zářivkové bytové stropní přisazené 1 zdroj s krytem</t>
  </si>
  <si>
    <t>1566114990</t>
  </si>
  <si>
    <t>48</t>
  </si>
  <si>
    <t>10.022.469</t>
  </si>
  <si>
    <t>Zářivkové svítidlo 1xTL16-80 49W, G5 49W (označení A)</t>
  </si>
  <si>
    <t>-539233668</t>
  </si>
  <si>
    <t>49</t>
  </si>
  <si>
    <t>750034173</t>
  </si>
  <si>
    <t>50</t>
  </si>
  <si>
    <t>10.022.4691</t>
  </si>
  <si>
    <t>Zářivkové svítidlo 1xL 58W/840, G13 55W (označení B)</t>
  </si>
  <si>
    <t>530288452</t>
  </si>
  <si>
    <t>51</t>
  </si>
  <si>
    <t>682401851</t>
  </si>
  <si>
    <t>52</t>
  </si>
  <si>
    <t>10.022.4691345</t>
  </si>
  <si>
    <t>Zářivkové svítidlo 1x26W, d-360mm,  sklo triplex opál mat, 1xDD 26/840, G24d-2 26W (označení F)</t>
  </si>
  <si>
    <t>-521493812</t>
  </si>
  <si>
    <t>53</t>
  </si>
  <si>
    <t>140727164</t>
  </si>
  <si>
    <t>54</t>
  </si>
  <si>
    <t>10.022.46913</t>
  </si>
  <si>
    <t>Zářivkové svítidlo 26W, d-31m, přisazené s ochranným košem, G24d-3 26W/840 (označení E)</t>
  </si>
  <si>
    <t>1050846125</t>
  </si>
  <si>
    <t>55</t>
  </si>
  <si>
    <t>748121114</t>
  </si>
  <si>
    <t>Montáž svítidlo zářivkové bytové stropní přisazené 2 zdroje s krytem</t>
  </si>
  <si>
    <t>-44680056</t>
  </si>
  <si>
    <t>56</t>
  </si>
  <si>
    <t>50380260</t>
  </si>
  <si>
    <t>Zářivkové svítidlo 2xL 58W/840, G13 (označení C)</t>
  </si>
  <si>
    <t>1046319091</t>
  </si>
  <si>
    <t>57</t>
  </si>
  <si>
    <t>-839447055</t>
  </si>
  <si>
    <t>58</t>
  </si>
  <si>
    <t>503802601</t>
  </si>
  <si>
    <t>Zářivkové svítidlo 2x32W, d-420mm, sklo triplex opál mat, 2xDT/E 32/840 GX24q-3 (označení D)</t>
  </si>
  <si>
    <t>1049801757</t>
  </si>
  <si>
    <t>59</t>
  </si>
  <si>
    <t>-378028379</t>
  </si>
  <si>
    <t>60</t>
  </si>
  <si>
    <t>5038026014</t>
  </si>
  <si>
    <t>Zářivkové svítidlo 2x26W, d-350mm, sklo triplex opál mat, 2xDD 26/840, G24d-2 (označení G)</t>
  </si>
  <si>
    <t>1407902639</t>
  </si>
  <si>
    <t>748121118</t>
  </si>
  <si>
    <t>Montáž svítidlo zářivkové bytové stropní přisazené 4 zdroje s krytem</t>
  </si>
  <si>
    <t>1171447345</t>
  </si>
  <si>
    <t>348144450</t>
  </si>
  <si>
    <t>Zářivkové svítidlo 4x32W, d-590mm,  sklo triplex opál mat, 4xDT/E 32/840, GX24q-3 (označení H)</t>
  </si>
  <si>
    <t>1333803059</t>
  </si>
  <si>
    <t>000001</t>
  </si>
  <si>
    <t>Montáž oddáleného hromosvodu na trubku</t>
  </si>
  <si>
    <t>-1193529979</t>
  </si>
  <si>
    <t>000002</t>
  </si>
  <si>
    <t>Protipožární sáček PS 750</t>
  </si>
  <si>
    <t>2146162001</t>
  </si>
  <si>
    <t>65</t>
  </si>
  <si>
    <t>3541110001</t>
  </si>
  <si>
    <t>ITV 68 Izolační tyč pro vodič 680mm</t>
  </si>
  <si>
    <t>703650916</t>
  </si>
  <si>
    <t>66</t>
  </si>
  <si>
    <t>354111000111</t>
  </si>
  <si>
    <t>DOHT 6 Držák oddáleného hromosvodu na trubku</t>
  </si>
  <si>
    <t>1187089494</t>
  </si>
  <si>
    <t>67</t>
  </si>
  <si>
    <t>210100019</t>
  </si>
  <si>
    <t>Připojení ventilátoru</t>
  </si>
  <si>
    <t>244024138</t>
  </si>
  <si>
    <t>68</t>
  </si>
  <si>
    <t>10.902.152</t>
  </si>
  <si>
    <t>100 MTK Ventilátory domovní axiální</t>
  </si>
  <si>
    <t>618313375</t>
  </si>
  <si>
    <t>69</t>
  </si>
  <si>
    <t>210110001</t>
  </si>
  <si>
    <t>Montáž nástěnný vypínač nn jednopólový pro prostředí základní nebo vlhké</t>
  </si>
  <si>
    <t>1830982657</t>
  </si>
  <si>
    <t>70</t>
  </si>
  <si>
    <t>10.555.033</t>
  </si>
  <si>
    <t>Spínač TANGO IP44</t>
  </si>
  <si>
    <t>-369748659</t>
  </si>
  <si>
    <t>71</t>
  </si>
  <si>
    <t>210110019</t>
  </si>
  <si>
    <t>Montáž nástěnných čidel pohybu pro prostředí základní nebo vlhké</t>
  </si>
  <si>
    <t>33073981</t>
  </si>
  <si>
    <t>72</t>
  </si>
  <si>
    <t>10.069.871</t>
  </si>
  <si>
    <t xml:space="preserve">Pohybové čidlo venkovní 270° (ovládání osvětlení)_x000D_
</t>
  </si>
  <si>
    <t>116756883</t>
  </si>
  <si>
    <t>73</t>
  </si>
  <si>
    <t>210110024</t>
  </si>
  <si>
    <t>Montáž nástěnný přepínač nn 6-střídavý pro prostředí venkovní nebo mokré</t>
  </si>
  <si>
    <t>-763421847</t>
  </si>
  <si>
    <t>74</t>
  </si>
  <si>
    <t>10.036.294</t>
  </si>
  <si>
    <t>Vypínač Tango ABB č.6 IP44</t>
  </si>
  <si>
    <t>1033378766</t>
  </si>
  <si>
    <t>75</t>
  </si>
  <si>
    <t>210110031</t>
  </si>
  <si>
    <t>Montáž zapuštěný vypínač nn jednopólový bezšroubové připojení</t>
  </si>
  <si>
    <t>1906751551</t>
  </si>
  <si>
    <t>76</t>
  </si>
  <si>
    <t>345355150</t>
  </si>
  <si>
    <t>spínač jednopólový 10A Tango bílý, slonová kost</t>
  </si>
  <si>
    <t>1628799463</t>
  </si>
  <si>
    <t>77</t>
  </si>
  <si>
    <t>210110039</t>
  </si>
  <si>
    <t>Montáž zapuštěný přepínač nn 7-křížový bezšroubové připojení</t>
  </si>
  <si>
    <t>-150046275</t>
  </si>
  <si>
    <t>78</t>
  </si>
  <si>
    <t>345357130</t>
  </si>
  <si>
    <t>spínač řazení 7 10A Tango bílý, slonová kost</t>
  </si>
  <si>
    <t>100897571</t>
  </si>
  <si>
    <t>79</t>
  </si>
  <si>
    <t>210110043</t>
  </si>
  <si>
    <t>Montáž zapuštěný přepínač nn 5-sériový šroubové připojení</t>
  </si>
  <si>
    <t>196960818</t>
  </si>
  <si>
    <t>80</t>
  </si>
  <si>
    <t>345355750</t>
  </si>
  <si>
    <t>spínač řazení 5 10A Tango bílý, slonová kost</t>
  </si>
  <si>
    <t>-1404146263</t>
  </si>
  <si>
    <t>81</t>
  </si>
  <si>
    <t>210110045</t>
  </si>
  <si>
    <t>Montáž zapuštěný přepínač nn 6-střídavý šroubové připojení</t>
  </si>
  <si>
    <t>-1727538431</t>
  </si>
  <si>
    <t>82</t>
  </si>
  <si>
    <t>345355550</t>
  </si>
  <si>
    <t>spínač řazení 6 10A Tango bílý, slonová kost</t>
  </si>
  <si>
    <t>-2052102275</t>
  </si>
  <si>
    <t>83</t>
  </si>
  <si>
    <t>210110054</t>
  </si>
  <si>
    <t>Montáž zapuštěný přepínač nn 6+6 -dvojitý střídavý šroubové připojení</t>
  </si>
  <si>
    <t>379312545</t>
  </si>
  <si>
    <t>84</t>
  </si>
  <si>
    <t>345355551</t>
  </si>
  <si>
    <t xml:space="preserve">spínač řazení 6+6 10A Tango bílý, ABB 3558-A52340 </t>
  </si>
  <si>
    <t>2107657290</t>
  </si>
  <si>
    <t>85</t>
  </si>
  <si>
    <t>210110142</t>
  </si>
  <si>
    <t>Montáž ovladač nn 1/0 -tlačítkový zapínací bezšroubové připojení</t>
  </si>
  <si>
    <t>-1257941163</t>
  </si>
  <si>
    <t>86</t>
  </si>
  <si>
    <t>10.706.950</t>
  </si>
  <si>
    <t>412104 Tlačítko řazení 1/0, čistě bílá</t>
  </si>
  <si>
    <t>793602757</t>
  </si>
  <si>
    <t>87</t>
  </si>
  <si>
    <t>210110157</t>
  </si>
  <si>
    <t>Montáž spínač nn  2 -pro žaluzie šroubové připojení</t>
  </si>
  <si>
    <t>1228710794</t>
  </si>
  <si>
    <t>88</t>
  </si>
  <si>
    <t>10.404.634</t>
  </si>
  <si>
    <t>Spínač pro ovládání žaluzií</t>
  </si>
  <si>
    <t>-1614894628</t>
  </si>
  <si>
    <t>210111002</t>
  </si>
  <si>
    <t>Montáž zásuvka vestavná šroubové připojení 2P+PE se zapojením vodičů</t>
  </si>
  <si>
    <t>1700078237</t>
  </si>
  <si>
    <t>90</t>
  </si>
  <si>
    <t>345551030</t>
  </si>
  <si>
    <t>zásuvka 1násobná 16A Tango bílý, slonová kost</t>
  </si>
  <si>
    <t>226558971</t>
  </si>
  <si>
    <t>91</t>
  </si>
  <si>
    <t>210111131</t>
  </si>
  <si>
    <t>Montáž zásuvek průmyslových nástěnných provedení IP 44 2P+PE 16 A</t>
  </si>
  <si>
    <t>2026253372</t>
  </si>
  <si>
    <t>92</t>
  </si>
  <si>
    <t>10.028.726</t>
  </si>
  <si>
    <t>Zásuvka 230V IP44 bílá</t>
  </si>
  <si>
    <t>-655702762</t>
  </si>
  <si>
    <t>93</t>
  </si>
  <si>
    <t>-1456409117</t>
  </si>
  <si>
    <t>210140532.1</t>
  </si>
  <si>
    <t>Montáž termostatu</t>
  </si>
  <si>
    <t>72231841</t>
  </si>
  <si>
    <t>95</t>
  </si>
  <si>
    <t>10.027.213.1</t>
  </si>
  <si>
    <t>TERMOSTAT nástěnný programovatelný</t>
  </si>
  <si>
    <t>499624548</t>
  </si>
  <si>
    <t>96</t>
  </si>
  <si>
    <t>210200040</t>
  </si>
  <si>
    <t>Montáž svítidel nástěnných nouzové</t>
  </si>
  <si>
    <t>1969313013</t>
  </si>
  <si>
    <t>97</t>
  </si>
  <si>
    <t>10.151.469</t>
  </si>
  <si>
    <t>Sví.nouz. ATLANTIC 8W 3h</t>
  </si>
  <si>
    <t>-866627399</t>
  </si>
  <si>
    <t>98</t>
  </si>
  <si>
    <t>210220001</t>
  </si>
  <si>
    <t>Montáž uzemňovacího vedení vodičů FeZn pomocí svorek na povrchu páskou do 120 mm2</t>
  </si>
  <si>
    <t>1923042488</t>
  </si>
  <si>
    <t>354420620</t>
  </si>
  <si>
    <t>pás zemnící 30 x 4 mm FeZn</t>
  </si>
  <si>
    <t>289170402</t>
  </si>
  <si>
    <t>100</t>
  </si>
  <si>
    <t>210220002</t>
  </si>
  <si>
    <t>Montáž uzemňovacích vedení vodičů FeZn pomocí svorek na povrchu drátem nebo lanem do 10 mm</t>
  </si>
  <si>
    <t>-1317857802</t>
  </si>
  <si>
    <t>354410730</t>
  </si>
  <si>
    <t>drát průměr 10 mm FeZn</t>
  </si>
  <si>
    <t>-71092154</t>
  </si>
  <si>
    <t>210220101</t>
  </si>
  <si>
    <t>Montáž hromosvodného vedení svodových vodičů s podpěrami průměru do 10 mm</t>
  </si>
  <si>
    <t>1279849888</t>
  </si>
  <si>
    <t>354410770</t>
  </si>
  <si>
    <t>drát průměr 8 mm AlMgSi</t>
  </si>
  <si>
    <t>1400239312</t>
  </si>
  <si>
    <t>210220201</t>
  </si>
  <si>
    <t>Montáž tyčí jímacích délky do 3 m na střešní hřeben</t>
  </si>
  <si>
    <t>2103779587</t>
  </si>
  <si>
    <t>354410500</t>
  </si>
  <si>
    <t>tyč jímací s kovaným hrotem JK 1,0 1000 mm FeZn</t>
  </si>
  <si>
    <t>152157539</t>
  </si>
  <si>
    <t>210220231</t>
  </si>
  <si>
    <t>Montáž tyčí jímacích délky do 3 m na stojan</t>
  </si>
  <si>
    <t>163795964</t>
  </si>
  <si>
    <t>354410650</t>
  </si>
  <si>
    <t>tyč jímací s rovným koncem JR 1,5 1500 mm FeZn</t>
  </si>
  <si>
    <t>-65756185</t>
  </si>
  <si>
    <t>210220301</t>
  </si>
  <si>
    <t>Montáž svorek hromosvodných typu SS, SR 03 se 2 šrouby</t>
  </si>
  <si>
    <t>-713097015</t>
  </si>
  <si>
    <t>354354418751</t>
  </si>
  <si>
    <t>SUb svorka univerzální bez strředové destičky</t>
  </si>
  <si>
    <t>-227744830</t>
  </si>
  <si>
    <t>1244753198</t>
  </si>
  <si>
    <t>354418850</t>
  </si>
  <si>
    <t>svorka spojovací SS pro lano D8-10 mm</t>
  </si>
  <si>
    <t>-1361451103</t>
  </si>
  <si>
    <t>210220302</t>
  </si>
  <si>
    <t>Montáž svorek hromosvodných typu ST, SJ, SK, SZ, SR 01, 02 se 3 a více šrouby</t>
  </si>
  <si>
    <t>-616914704</t>
  </si>
  <si>
    <t>354418750</t>
  </si>
  <si>
    <t>svorka křížová SK pro vodič D6-10 mm</t>
  </si>
  <si>
    <t>-48363404</t>
  </si>
  <si>
    <t>-305770483</t>
  </si>
  <si>
    <t>354418600</t>
  </si>
  <si>
    <t>svorka SJ 1 k jímací tyči-4 šrouby</t>
  </si>
  <si>
    <t>-307783245</t>
  </si>
  <si>
    <t>1566374589</t>
  </si>
  <si>
    <t>354418950</t>
  </si>
  <si>
    <t>svorka připojovací SP1 k připojení kovových částí</t>
  </si>
  <si>
    <t>271890327</t>
  </si>
  <si>
    <t>-1762968499</t>
  </si>
  <si>
    <t>354419860</t>
  </si>
  <si>
    <t>svorka odbočovací a spojovací SR 3b pro pásek 30x4 mm    FeZn</t>
  </si>
  <si>
    <t>1682746442</t>
  </si>
  <si>
    <t>354419960</t>
  </si>
  <si>
    <t>svorka odbočovací a spojovací SR 3a pro spojování kruhových a páskových vodičů    FeZn</t>
  </si>
  <si>
    <t>-1218032459</t>
  </si>
  <si>
    <t>210220321</t>
  </si>
  <si>
    <t>Montáž svorek hromosvodných na potrubí typ Bernard se zhotovením pásku</t>
  </si>
  <si>
    <t>-601893829</t>
  </si>
  <si>
    <t>358110710</t>
  </si>
  <si>
    <t>zásuvka nepropustná nástěnná 400V/16A 5pól</t>
  </si>
  <si>
    <t>-810898712</t>
  </si>
  <si>
    <t>68500165</t>
  </si>
  <si>
    <t>SVORKA ST NA POTRUBI</t>
  </si>
  <si>
    <t>-965956079</t>
  </si>
  <si>
    <t>210220372</t>
  </si>
  <si>
    <t>Montáž ochranných prvků - úhelníků nebo trubek do zdiva</t>
  </si>
  <si>
    <t>-2025606305</t>
  </si>
  <si>
    <t>354418300</t>
  </si>
  <si>
    <t>úhelník ochranný OU 1.7 na ochranu svodu 1,7 m</t>
  </si>
  <si>
    <t>-1871390818</t>
  </si>
  <si>
    <t>210220401</t>
  </si>
  <si>
    <t>Montáž vedení hromosvodné - štítků k označení svodů</t>
  </si>
  <si>
    <t>630240988</t>
  </si>
  <si>
    <t>354421100</t>
  </si>
  <si>
    <t>štítek plastový č. 31 -  čísla svodů</t>
  </si>
  <si>
    <t>-517216087</t>
  </si>
  <si>
    <t>210290435</t>
  </si>
  <si>
    <t>Montáž signalizační systém WC invalidé</t>
  </si>
  <si>
    <t>610826249</t>
  </si>
  <si>
    <t>10.103.981</t>
  </si>
  <si>
    <t>FAP 3002 Tlačítko signální tahové ABB</t>
  </si>
  <si>
    <t>266640137</t>
  </si>
  <si>
    <t>000005</t>
  </si>
  <si>
    <t>FEH 2001 Modul kontrolní s alarmem bílá</t>
  </si>
  <si>
    <t>-1458663460</t>
  </si>
  <si>
    <t>000006</t>
  </si>
  <si>
    <t>Zdroj napájecí 2 500 mA, SELV, řadový</t>
  </si>
  <si>
    <t>1120532746</t>
  </si>
  <si>
    <t>210800003</t>
  </si>
  <si>
    <t>Montáž měděných vodičů CYY 4 mm2 pod omítku ve stěně</t>
  </si>
  <si>
    <t>1558761706</t>
  </si>
  <si>
    <t>341408420</t>
  </si>
  <si>
    <t>vodič izolovaný s Cu jádrem H07V-R 4 mm2</t>
  </si>
  <si>
    <t>680439109</t>
  </si>
  <si>
    <t>210800004</t>
  </si>
  <si>
    <t>Montáž měděných vodičů CYY 6 mm2 pod omítku ve stěně</t>
  </si>
  <si>
    <t>429322119</t>
  </si>
  <si>
    <t>341408440</t>
  </si>
  <si>
    <t>vodič izolovaný s Cu jádrem H07V-R 6 mm2</t>
  </si>
  <si>
    <t>778227791</t>
  </si>
  <si>
    <t>210800005</t>
  </si>
  <si>
    <t>Montáž měděných vodičů CYY 10 mm2 pod omítku ve stěně</t>
  </si>
  <si>
    <t>-102344906</t>
  </si>
  <si>
    <t>341408460</t>
  </si>
  <si>
    <t>vodič izolovaný s Cu jádrem H07V-R 10 mm2</t>
  </si>
  <si>
    <t>-1749571288</t>
  </si>
  <si>
    <t>210800113</t>
  </si>
  <si>
    <t>Montáž měděných kabelů CYKY,CYBY,CYMY,NYM,CYKYLS,CYKYLo 5x10 mm2 uložených pod omítku ve stěně</t>
  </si>
  <si>
    <t>-1922938179</t>
  </si>
  <si>
    <t>-1168838989</t>
  </si>
  <si>
    <t>354419250</t>
  </si>
  <si>
    <t>svorka zkušební SZ pro lano D6-12 mm   FeZn</t>
  </si>
  <si>
    <t>217855677</t>
  </si>
  <si>
    <t>10.051.282</t>
  </si>
  <si>
    <t>CYKY 5J10 (5Cx10)</t>
  </si>
  <si>
    <t>-718196961</t>
  </si>
  <si>
    <t>210810045</t>
  </si>
  <si>
    <t>Montáž měděných kabelů CYKY, CYKYD, CYKYDY, NYM, NYY, YSLY 750 V 3x1,5 mm2 uložených pevně</t>
  </si>
  <si>
    <t>-1919348320</t>
  </si>
  <si>
    <t>341110300</t>
  </si>
  <si>
    <t>kabel silový s Cu jádrem CYKY 3x1,5 mm2</t>
  </si>
  <si>
    <t>-370645223</t>
  </si>
  <si>
    <t>210810046</t>
  </si>
  <si>
    <t>Montáž měděných kabelů CYKY, CYKYD, CYKYDY, NYM, NYY, YSLY 750 V 3x2,5 mm2 uložených pevně</t>
  </si>
  <si>
    <t>-1589025422</t>
  </si>
  <si>
    <t>341110360</t>
  </si>
  <si>
    <t>kabel silový s Cu jádrem CYKY 3x2,5 mm2</t>
  </si>
  <si>
    <t>2064412991</t>
  </si>
  <si>
    <t>210810049</t>
  </si>
  <si>
    <t>Montáž měděných kabelů CYKY, CYKYD, CYKYDY, NYM, NYY, YSLY 750 V 4x1,5 mm2 uložených pevně</t>
  </si>
  <si>
    <t>1202591298</t>
  </si>
  <si>
    <t>341110600</t>
  </si>
  <si>
    <t>kabel silový s Cu jádrem CYKY 4x1,5 mm2</t>
  </si>
  <si>
    <t>-642596503</t>
  </si>
  <si>
    <t>210810055</t>
  </si>
  <si>
    <t>Montáž měděných kabelů CYKY, CYKYD, CYKYDY, NYM, NYY, YSLY 750 V 5x1,5 mm2 uložených pevně</t>
  </si>
  <si>
    <t>-891472910</t>
  </si>
  <si>
    <t>341110900</t>
  </si>
  <si>
    <t>kabel silový s Cu jádrem CYKY 5x1,5 mm2</t>
  </si>
  <si>
    <t>-404325492</t>
  </si>
  <si>
    <t>210810056</t>
  </si>
  <si>
    <t>Montáž měděných kabelů CYKY, CYKYD, CYKYDY, NYM, NYY, YSLY 750 V 5x2,5 mm2 uložených pevně</t>
  </si>
  <si>
    <t>740747357</t>
  </si>
  <si>
    <t>341110940</t>
  </si>
  <si>
    <t>kabel silový s Cu jádrem CYKY 5x2,5 mm2</t>
  </si>
  <si>
    <t>1565546968</t>
  </si>
  <si>
    <t>-2127324682</t>
  </si>
  <si>
    <t>210810089</t>
  </si>
  <si>
    <t>Montáž měděných kabelů CYKY, NYM, NYY, YSLY 1 kV 4x25 mm2 uložených volně</t>
  </si>
  <si>
    <t>-1131490787</t>
  </si>
  <si>
    <t>341116100</t>
  </si>
  <si>
    <t>kabel silový s Cu jádrem 1-CYKY 4x25 mm2</t>
  </si>
  <si>
    <t>-740844387</t>
  </si>
  <si>
    <t>741999018</t>
  </si>
  <si>
    <t>Širokospektrální optickokouřový hlásič s nastavitelným algoritmem vyhodnocení</t>
  </si>
  <si>
    <t>561932552</t>
  </si>
  <si>
    <t>PD</t>
  </si>
  <si>
    <t>Přesun dodávek</t>
  </si>
  <si>
    <t>-1839304275</t>
  </si>
  <si>
    <t>PM</t>
  </si>
  <si>
    <t>Přidružený materiál</t>
  </si>
  <si>
    <t>-1234132073</t>
  </si>
  <si>
    <t>PPV</t>
  </si>
  <si>
    <t>Podíl přidružených výkonů</t>
  </si>
  <si>
    <t>-1012554913</t>
  </si>
  <si>
    <t>ZV</t>
  </si>
  <si>
    <t>Zednické výpomoci</t>
  </si>
  <si>
    <t>-1518667686</t>
  </si>
  <si>
    <t>345626930</t>
  </si>
  <si>
    <t>svorkovnice KOPOS krabicová bezšroubová TYP017, 400 V, 2 vstupy, 2,5 mm2, 24 A</t>
  </si>
  <si>
    <t>-1589534022</t>
  </si>
  <si>
    <t>345626940</t>
  </si>
  <si>
    <t>svorkovnice KOPOS krabicová bezšroubová TYP016, 400 V, 3 vstupy, 2,5 mm2, 24 A</t>
  </si>
  <si>
    <t>1687826793</t>
  </si>
  <si>
    <t>345626950</t>
  </si>
  <si>
    <t>svorkovnice KOPOS krabicová bezšroubová TYP018, 400 V, 4 vstupy, 2,5 mm2, 24 A</t>
  </si>
  <si>
    <t>1856473004</t>
  </si>
  <si>
    <t>163</t>
  </si>
  <si>
    <t>345626960</t>
  </si>
  <si>
    <t>svorkovnice KOPOS krabicová bezšroubová TYP015, 400 V, 5 vstupů, 2,5 mm2, 24 A</t>
  </si>
  <si>
    <t>-1933386102</t>
  </si>
  <si>
    <t>164</t>
  </si>
  <si>
    <t>220061532</t>
  </si>
  <si>
    <t>Montáž kabel návěstní volně uložený s jádrem 1 mm Cu TCEKEZE, TCEKFE, TCEKPFLEY, TCEKPFLEZE 4 P</t>
  </si>
  <si>
    <t>1425439026</t>
  </si>
  <si>
    <t>165</t>
  </si>
  <si>
    <t>10.048.935</t>
  </si>
  <si>
    <t>TCEPKPFLE 5x4x0,6</t>
  </si>
  <si>
    <t>-1420712705</t>
  </si>
  <si>
    <t>166</t>
  </si>
  <si>
    <t>220111751</t>
  </si>
  <si>
    <t>Překlenutí vodoměru</t>
  </si>
  <si>
    <t>-630374081</t>
  </si>
  <si>
    <t>167</t>
  </si>
  <si>
    <t>30008</t>
  </si>
  <si>
    <t>Magnetický kontakt</t>
  </si>
  <si>
    <t>364663765</t>
  </si>
  <si>
    <t>168</t>
  </si>
  <si>
    <t>741999025</t>
  </si>
  <si>
    <t>stožár STA (dimenzovaný pro antény 90 cm a antény UHF a VKV - 3m teleskopický včetně výložníků a kotvících systémů</t>
  </si>
  <si>
    <t>1205087379</t>
  </si>
  <si>
    <t>169</t>
  </si>
  <si>
    <t>741999029</t>
  </si>
  <si>
    <t>anténa UHF V + H provedení</t>
  </si>
  <si>
    <t>-396445659</t>
  </si>
  <si>
    <t>170</t>
  </si>
  <si>
    <t>741999030</t>
  </si>
  <si>
    <t>anténa VKV - všesměrová</t>
  </si>
  <si>
    <t>-486143027</t>
  </si>
  <si>
    <t>171</t>
  </si>
  <si>
    <t>741999031</t>
  </si>
  <si>
    <t>Přepěťová ochrana- koaxiální kabel</t>
  </si>
  <si>
    <t>52313861</t>
  </si>
  <si>
    <t>172</t>
  </si>
  <si>
    <t>741999034</t>
  </si>
  <si>
    <t>odbočovač TV 1/20 dB</t>
  </si>
  <si>
    <t>-114184196</t>
  </si>
  <si>
    <t>173</t>
  </si>
  <si>
    <t>741999035</t>
  </si>
  <si>
    <t>slučovač 0-950 MHz dvojitý</t>
  </si>
  <si>
    <t>-1562765695</t>
  </si>
  <si>
    <t>174</t>
  </si>
  <si>
    <t>741999037</t>
  </si>
  <si>
    <t>Multiswitch Spaun SMK99162 F</t>
  </si>
  <si>
    <t>987239229</t>
  </si>
  <si>
    <t>175</t>
  </si>
  <si>
    <t>741999040</t>
  </si>
  <si>
    <t>spojka F-F</t>
  </si>
  <si>
    <t>1693900901</t>
  </si>
  <si>
    <t>176</t>
  </si>
  <si>
    <t>741999041</t>
  </si>
  <si>
    <t>konektory F - kompresní</t>
  </si>
  <si>
    <t>937272131</t>
  </si>
  <si>
    <t>177</t>
  </si>
  <si>
    <t>741999043</t>
  </si>
  <si>
    <t>instalační materiál, izolace proti vlhkosti</t>
  </si>
  <si>
    <t xml:space="preserve">sada </t>
  </si>
  <si>
    <t>-1801332257</t>
  </si>
  <si>
    <t>178</t>
  </si>
  <si>
    <t>741999044</t>
  </si>
  <si>
    <t>propojovací kabeláž</t>
  </si>
  <si>
    <t>379678314</t>
  </si>
  <si>
    <t>179</t>
  </si>
  <si>
    <t>220270243</t>
  </si>
  <si>
    <t>Montáž UTP, FTP kabelu Cat.5e</t>
  </si>
  <si>
    <t>10332441</t>
  </si>
  <si>
    <t>180</t>
  </si>
  <si>
    <t>10.049.551</t>
  </si>
  <si>
    <t>FTP 4x2x0,5 cat.6e pro zemní uložení</t>
  </si>
  <si>
    <t>1147157659</t>
  </si>
  <si>
    <t>181</t>
  </si>
  <si>
    <t>2146184453</t>
  </si>
  <si>
    <t>182</t>
  </si>
  <si>
    <t>10.049.551.1</t>
  </si>
  <si>
    <t>UTP 4x2x0,5 cat.5 bal.305m</t>
  </si>
  <si>
    <t>315386579</t>
  </si>
  <si>
    <t>183</t>
  </si>
  <si>
    <t>-307155942</t>
  </si>
  <si>
    <t>184</t>
  </si>
  <si>
    <t>10.049.551.2</t>
  </si>
  <si>
    <t>UTP 4x2x0,5 cat.6 bal.305m</t>
  </si>
  <si>
    <t>1901154057</t>
  </si>
  <si>
    <t>185</t>
  </si>
  <si>
    <t>220280228</t>
  </si>
  <si>
    <t>montáž kabelu J-Y(ST)Y 1x4x0,8</t>
  </si>
  <si>
    <t>-1918049693</t>
  </si>
  <si>
    <t>186</t>
  </si>
  <si>
    <t>300002</t>
  </si>
  <si>
    <t>J-Y(ST)Y 2x4x0,8</t>
  </si>
  <si>
    <t>840463895</t>
  </si>
  <si>
    <t>187</t>
  </si>
  <si>
    <t>220280229</t>
  </si>
  <si>
    <t>Montáž koaxiálního kabelu 75ohm</t>
  </si>
  <si>
    <t>1017360370</t>
  </si>
  <si>
    <t>188</t>
  </si>
  <si>
    <t>10.698.536</t>
  </si>
  <si>
    <t>Kabel coax CB113-75ohm</t>
  </si>
  <si>
    <t>1124255471</t>
  </si>
  <si>
    <t>189</t>
  </si>
  <si>
    <t>-1281318367</t>
  </si>
  <si>
    <t>190</t>
  </si>
  <si>
    <t>10.698.5364</t>
  </si>
  <si>
    <t>Kabel coax CB113-75ohm (venkovní)</t>
  </si>
  <si>
    <t>500790930</t>
  </si>
  <si>
    <t>191</t>
  </si>
  <si>
    <t>220301201</t>
  </si>
  <si>
    <t>Montáž zásuvka telefonní 4-pólové pod omítku</t>
  </si>
  <si>
    <t>1656920227</t>
  </si>
  <si>
    <t>192</t>
  </si>
  <si>
    <t>10.942.065</t>
  </si>
  <si>
    <t>Zásuvka datová 2xRJ45</t>
  </si>
  <si>
    <t>-941700910</t>
  </si>
  <si>
    <t>193</t>
  </si>
  <si>
    <t>220301203</t>
  </si>
  <si>
    <t>Montáž televizní zásuvky pod omítku</t>
  </si>
  <si>
    <t>518194633</t>
  </si>
  <si>
    <t>194</t>
  </si>
  <si>
    <t>374511230</t>
  </si>
  <si>
    <t>zásuvka tv+r Tango bílý, slonová kost</t>
  </si>
  <si>
    <t>5047724</t>
  </si>
  <si>
    <t>195</t>
  </si>
  <si>
    <t>220322001</t>
  </si>
  <si>
    <t>Montáž zabezpečovací ústředny EZS</t>
  </si>
  <si>
    <t>CS ÚRS 2016 02</t>
  </si>
  <si>
    <t>1248530109</t>
  </si>
  <si>
    <t>196</t>
  </si>
  <si>
    <t>20001</t>
  </si>
  <si>
    <t>PIR - pohybový detektor 360°</t>
  </si>
  <si>
    <t>-1471472059</t>
  </si>
  <si>
    <t>197</t>
  </si>
  <si>
    <t>20003</t>
  </si>
  <si>
    <t>Klávesnice zabezpečovacího systému</t>
  </si>
  <si>
    <t>-1010017578</t>
  </si>
  <si>
    <t>198</t>
  </si>
  <si>
    <t>20005</t>
  </si>
  <si>
    <t>GSM modul</t>
  </si>
  <si>
    <t>31882648</t>
  </si>
  <si>
    <t>199</t>
  </si>
  <si>
    <t>20006</t>
  </si>
  <si>
    <t>Venkovní siréna zálohovaná s majákem</t>
  </si>
  <si>
    <t>-1990637792</t>
  </si>
  <si>
    <t>200</t>
  </si>
  <si>
    <t>20007</t>
  </si>
  <si>
    <t>Akumulátor 7,2 Ah 12V</t>
  </si>
  <si>
    <t>-1452680925</t>
  </si>
  <si>
    <t>20008</t>
  </si>
  <si>
    <t>Kryt ústředny vč zdroje</t>
  </si>
  <si>
    <t>273417843</t>
  </si>
  <si>
    <t>20010</t>
  </si>
  <si>
    <t>Integrační modul RS 485</t>
  </si>
  <si>
    <t>-643797958</t>
  </si>
  <si>
    <t>20011</t>
  </si>
  <si>
    <t>-979126291</t>
  </si>
  <si>
    <t>204</t>
  </si>
  <si>
    <t>220322002</t>
  </si>
  <si>
    <t>Montáž čidla, snímače nebo sirény pro EZS</t>
  </si>
  <si>
    <t>1395719401</t>
  </si>
  <si>
    <t>205</t>
  </si>
  <si>
    <t>220322003</t>
  </si>
  <si>
    <t>Montáž klávesnice nebo tabla pro EZS</t>
  </si>
  <si>
    <t>1160491360</t>
  </si>
  <si>
    <t>206</t>
  </si>
  <si>
    <t>220322004</t>
  </si>
  <si>
    <t>Montáž rozvodné kompaktní krabice pro EZS</t>
  </si>
  <si>
    <t>1729752980</t>
  </si>
  <si>
    <t>207</t>
  </si>
  <si>
    <t>220322009</t>
  </si>
  <si>
    <t>Oživení a nastavení systému EZS</t>
  </si>
  <si>
    <t>-1063066845</t>
  </si>
  <si>
    <t>208</t>
  </si>
  <si>
    <t>220322010</t>
  </si>
  <si>
    <t>Naprogramování ústředny EZS</t>
  </si>
  <si>
    <t>1590561629</t>
  </si>
  <si>
    <t>209</t>
  </si>
  <si>
    <t>220322011</t>
  </si>
  <si>
    <t>Zaškolení obsluhy pro systém EZS</t>
  </si>
  <si>
    <t>-277426373</t>
  </si>
  <si>
    <t>210</t>
  </si>
  <si>
    <t>220322012</t>
  </si>
  <si>
    <t>Vyhotovení protokolu o funkční zkoušce EZS</t>
  </si>
  <si>
    <t>733741710</t>
  </si>
  <si>
    <t>211</t>
  </si>
  <si>
    <t>220450007</t>
  </si>
  <si>
    <t>Montáž datové skříně rack</t>
  </si>
  <si>
    <t>CS ÚRS 2015 01</t>
  </si>
  <si>
    <t>-1275517036</t>
  </si>
  <si>
    <t>10.652.241</t>
  </si>
  <si>
    <t>NSYVD2C12U64 Nástěnný rack VDC 12U 2díln</t>
  </si>
  <si>
    <t>-1384795963</t>
  </si>
  <si>
    <t>213</t>
  </si>
  <si>
    <t>220731022</t>
  </si>
  <si>
    <t>Montáž kamery v krytu</t>
  </si>
  <si>
    <t>2144367444</t>
  </si>
  <si>
    <t>214</t>
  </si>
  <si>
    <t>33091224</t>
  </si>
  <si>
    <t>IP KAMERA FD8161</t>
  </si>
  <si>
    <t>-240178698</t>
  </si>
  <si>
    <t>215</t>
  </si>
  <si>
    <t>220731051</t>
  </si>
  <si>
    <t>Provedení kamerové zkoušky s montáží</t>
  </si>
  <si>
    <t>1887380315</t>
  </si>
  <si>
    <t>216</t>
  </si>
  <si>
    <t>220731514</t>
  </si>
  <si>
    <t>Montáž antény ve výšce do 5 m</t>
  </si>
  <si>
    <t>-1078258637</t>
  </si>
  <si>
    <t>217</t>
  </si>
  <si>
    <t>10.546.078</t>
  </si>
  <si>
    <t>Anténa ASP-8 bez zesilovače</t>
  </si>
  <si>
    <t>294421141</t>
  </si>
  <si>
    <t>218</t>
  </si>
  <si>
    <t>10.044.113</t>
  </si>
  <si>
    <t>Zesilovač TV,FM</t>
  </si>
  <si>
    <t>-492072413</t>
  </si>
  <si>
    <t>219</t>
  </si>
  <si>
    <t>11.002.119</t>
  </si>
  <si>
    <t>Rozbočovač</t>
  </si>
  <si>
    <t>439440676</t>
  </si>
  <si>
    <t>220</t>
  </si>
  <si>
    <t>460680201</t>
  </si>
  <si>
    <t>Vybourání otvorů ve zdivu betonovém plochy do 0,02 m2, tloušťky do 15 cm</t>
  </si>
  <si>
    <t>-1973065489</t>
  </si>
  <si>
    <t>221</t>
  </si>
  <si>
    <t>460680592</t>
  </si>
  <si>
    <t>Vysekání rýh pro montáž trubek a kabelů v cihelných zdech hloubky do 5 cm a šířky do 5 cm</t>
  </si>
  <si>
    <t>-1063125488</t>
  </si>
  <si>
    <t>222</t>
  </si>
  <si>
    <t>460680593</t>
  </si>
  <si>
    <t>Vysekání rýh pro montáž trubek a kabelů v cihelných zdech hloubky do 5 cm a šířky do 7 cm</t>
  </si>
  <si>
    <t>-190080670</t>
  </si>
  <si>
    <t>223</t>
  </si>
  <si>
    <t>460680594</t>
  </si>
  <si>
    <t>Vysekání rýh pro montáž trubek a kabelů v cihelných zdech hloubky do 5 cm a šířky do 10 cm</t>
  </si>
  <si>
    <t>1089686007</t>
  </si>
  <si>
    <t>224</t>
  </si>
  <si>
    <t>460690031</t>
  </si>
  <si>
    <t>Osazení hmoždinek včetně vyvrtání otvoru ve stěnách cihelných průměru do 8 mm</t>
  </si>
  <si>
    <t>-626818468</t>
  </si>
  <si>
    <t>225</t>
  </si>
  <si>
    <t>562810840</t>
  </si>
  <si>
    <t>hmoždinka HL 8</t>
  </si>
  <si>
    <t>tis kus</t>
  </si>
  <si>
    <t>155451706</t>
  </si>
  <si>
    <t>226</t>
  </si>
  <si>
    <t>-1011343643</t>
  </si>
  <si>
    <t>227</t>
  </si>
  <si>
    <t>76193510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</si>
</sst>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"/>
    <numFmt numFmtId="165" formatCode="dd\.mm\.yyyy"/>
    <numFmt numFmtId="166" formatCode="#,##0.00%"/>
    <numFmt numFmtId="167" formatCode="#,##0.000"/>
  </numFmts>
  <fonts count="46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12"/>
      <name val="Arial CE"/>
      <charset val="238"/>
    </font>
    <font>
      <sz val="8"/>
      <color rgb="FFDF7000"/>
      <name val="Arial CE"/>
      <charset val="238"/>
    </font>
    <font>
      <sz val="8"/>
      <name val="Trebuchet MS"/>
      <family val="2"/>
    </font>
    <font>
      <sz val="10"/>
      <name val="Trebuchet MS"/>
    </font>
    <font>
      <sz val="10"/>
      <color rgb="FF960000"/>
      <name val="Trebuchet MS"/>
    </font>
    <font>
      <u/>
      <sz val="11"/>
      <color theme="10"/>
      <name val="Calibri"/>
      <scheme val="minor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name val="Trebuchet MS"/>
    </font>
    <font>
      <sz val="9"/>
      <color rgb="FF969696"/>
      <name val="Trebuchet MS"/>
    </font>
    <font>
      <sz val="9"/>
      <name val="Trebuchet MS"/>
    </font>
    <font>
      <sz val="10"/>
      <color rgb="FF464646"/>
      <name val="Trebuchet MS"/>
    </font>
    <font>
      <b/>
      <sz val="10"/>
      <name val="Trebuchet MS"/>
    </font>
    <font>
      <sz val="8"/>
      <color rgb="FF969696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12"/>
      <color rgb="FF800000"/>
      <name val="Trebuchet MS"/>
    </font>
    <font>
      <b/>
      <sz val="12"/>
      <color rgb="FF96000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8"/>
      <color rgb="FF003366"/>
      <name val="Trebuchet MS"/>
    </font>
    <font>
      <i/>
      <sz val="8"/>
      <color rgb="FF0000FF"/>
      <name val="Trebuchet MS"/>
    </font>
    <font>
      <sz val="8"/>
      <color rgb="FF505050"/>
      <name val="Trebuchet MS"/>
    </font>
  </fonts>
  <fills count="8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D2D2D2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969696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4">
    <xf numFmtId="0" fontId="0" fillId="0" borderId="0"/>
    <xf numFmtId="0" fontId="1" fillId="0" borderId="0"/>
    <xf numFmtId="0" fontId="21" fillId="0" borderId="0"/>
    <xf numFmtId="0" fontId="24" fillId="0" borderId="0" applyNumberFormat="0" applyFill="0" applyBorder="0" applyAlignment="0" applyProtection="0"/>
  </cellStyleXfs>
  <cellXfs count="426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Border="1"/>
    <xf numFmtId="49" fontId="6" fillId="2" borderId="0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 indent="1"/>
    </xf>
    <xf numFmtId="0" fontId="8" fillId="2" borderId="0" xfId="0" applyFont="1" applyFill="1" applyBorder="1" applyAlignment="1">
      <alignment horizontal="left" vertical="center"/>
    </xf>
    <xf numFmtId="0" fontId="0" fillId="2" borderId="9" xfId="0" applyFont="1" applyFill="1" applyBorder="1" applyAlignment="1">
      <alignment horizontal="left" vertical="center" indent="1"/>
    </xf>
    <xf numFmtId="0" fontId="0" fillId="2" borderId="6" xfId="0" applyFont="1" applyFill="1" applyBorder="1"/>
    <xf numFmtId="0" fontId="8" fillId="2" borderId="6" xfId="0" applyFont="1" applyFill="1" applyBorder="1" applyAlignment="1">
      <alignment horizontal="left" vertical="center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0" borderId="0" xfId="0" applyNumberFormat="1" applyFont="1" applyFill="1" applyBorder="1" applyAlignment="1">
      <alignment horizontal="left" vertical="center"/>
    </xf>
    <xf numFmtId="49" fontId="8" fillId="0" borderId="6" xfId="0" applyNumberFormat="1" applyFont="1" applyFill="1" applyBorder="1" applyAlignment="1">
      <alignment horizontal="left" vertical="center"/>
    </xf>
    <xf numFmtId="49" fontId="8" fillId="3" borderId="6" xfId="0" applyNumberFormat="1" applyFont="1" applyFill="1" applyBorder="1" applyAlignment="1" applyProtection="1">
      <alignment horizontal="right" vertical="center"/>
      <protection locked="0"/>
    </xf>
    <xf numFmtId="49" fontId="8" fillId="3" borderId="0" xfId="0" applyNumberFormat="1" applyFont="1" applyFill="1" applyBorder="1" applyAlignment="1" applyProtection="1">
      <alignment horizontal="left" vertical="center"/>
      <protection locked="0"/>
    </xf>
    <xf numFmtId="0" fontId="8" fillId="3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4" borderId="28" xfId="0" applyNumberFormat="1" applyFont="1" applyFill="1" applyBorder="1" applyAlignment="1">
      <alignment vertical="center"/>
    </xf>
    <xf numFmtId="3" fontId="7" fillId="4" borderId="29" xfId="0" applyNumberFormat="1" applyFont="1" applyFill="1" applyBorder="1" applyAlignment="1">
      <alignment vertical="center"/>
    </xf>
    <xf numFmtId="3" fontId="7" fillId="4" borderId="29" xfId="0" applyNumberFormat="1" applyFont="1" applyFill="1" applyBorder="1" applyAlignment="1">
      <alignment vertical="center" wrapText="1"/>
    </xf>
    <xf numFmtId="3" fontId="10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3" fillId="0" borderId="33" xfId="0" applyNumberFormat="1" applyFont="1" applyBorder="1" applyAlignment="1">
      <alignment horizontal="right" vertical="center" wrapText="1" shrinkToFit="1"/>
    </xf>
    <xf numFmtId="3" fontId="3" fillId="0" borderId="33" xfId="0" applyNumberFormat="1" applyFont="1" applyBorder="1" applyAlignment="1">
      <alignment horizontal="right"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3" xfId="0" applyNumberFormat="1" applyFont="1" applyBorder="1" applyAlignment="1">
      <alignment vertical="center" wrapText="1" shrinkToFit="1"/>
    </xf>
    <xf numFmtId="3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3" xfId="0" applyNumberFormat="1" applyBorder="1" applyAlignment="1">
      <alignment vertical="center" wrapText="1" shrinkToFit="1"/>
    </xf>
    <xf numFmtId="3" fontId="0" fillId="2" borderId="37" xfId="0" applyNumberFormat="1" applyFill="1" applyBorder="1" applyAlignment="1">
      <alignment vertical="center" wrapText="1" shrinkToFit="1"/>
    </xf>
    <xf numFmtId="3" fontId="0" fillId="2" borderId="37" xfId="0" applyNumberFormat="1" applyFill="1" applyBorder="1" applyAlignment="1">
      <alignment vertical="center" shrinkToFit="1"/>
    </xf>
    <xf numFmtId="3" fontId="0" fillId="2" borderId="37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2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0" fontId="7" fillId="2" borderId="34" xfId="0" applyFont="1" applyFill="1" applyBorder="1" applyAlignment="1">
      <alignment vertical="center"/>
    </xf>
    <xf numFmtId="0" fontId="7" fillId="2" borderId="35" xfId="0" applyFont="1" applyFill="1" applyBorder="1" applyAlignment="1">
      <alignment vertical="center"/>
    </xf>
    <xf numFmtId="4" fontId="7" fillId="2" borderId="37" xfId="0" applyNumberFormat="1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2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2" borderId="37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164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0" fontId="17" fillId="0" borderId="0" xfId="0" applyFont="1" applyBorder="1" applyAlignment="1">
      <alignment horizontal="center" vertical="top" shrinkToFit="1"/>
    </xf>
    <xf numFmtId="164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4" fontId="8" fillId="2" borderId="0" xfId="0" applyNumberFormat="1" applyFont="1" applyFill="1" applyBorder="1" applyAlignment="1">
      <alignment vertical="top" shrinkToFit="1"/>
    </xf>
    <xf numFmtId="0" fontId="8" fillId="2" borderId="27" xfId="0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vertical="top"/>
    </xf>
    <xf numFmtId="0" fontId="8" fillId="2" borderId="18" xfId="0" applyFont="1" applyFill="1" applyBorder="1" applyAlignment="1">
      <alignment horizontal="center" vertical="top" shrinkToFit="1"/>
    </xf>
    <xf numFmtId="164" fontId="8" fillId="2" borderId="18" xfId="0" applyNumberFormat="1" applyFont="1" applyFill="1" applyBorder="1" applyAlignment="1">
      <alignment vertical="top" shrinkToFit="1"/>
    </xf>
    <xf numFmtId="4" fontId="8" fillId="2" borderId="18" xfId="0" applyNumberFormat="1" applyFont="1" applyFill="1" applyBorder="1" applyAlignment="1">
      <alignment vertical="top" shrinkToFit="1"/>
    </xf>
    <xf numFmtId="4" fontId="8" fillId="2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3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3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0" fontId="18" fillId="0" borderId="0" xfId="0" applyNumberFormat="1" applyFont="1" applyAlignment="1">
      <alignment wrapText="1"/>
    </xf>
    <xf numFmtId="4" fontId="8" fillId="2" borderId="22" xfId="0" applyNumberFormat="1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9" fillId="0" borderId="0" xfId="0" applyNumberFormat="1" applyFont="1" applyBorder="1" applyAlignment="1">
      <alignment horizontal="center" vertical="top" wrapText="1" shrinkToFit="1"/>
    </xf>
    <xf numFmtId="0" fontId="19" fillId="0" borderId="0" xfId="0" applyNumberFormat="1" applyFont="1" applyBorder="1" applyAlignment="1">
      <alignment vertical="top" wrapText="1" shrinkToFit="1"/>
    </xf>
    <xf numFmtId="0" fontId="20" fillId="0" borderId="0" xfId="0" applyNumberFormat="1" applyFont="1" applyBorder="1" applyAlignment="1">
      <alignment horizontal="center" vertical="top" wrapText="1" shrinkToFit="1"/>
    </xf>
    <xf numFmtId="0" fontId="20" fillId="0" borderId="0" xfId="0" applyNumberFormat="1" applyFont="1" applyBorder="1" applyAlignment="1">
      <alignment vertical="top" wrapText="1" shrinkToFit="1"/>
    </xf>
    <xf numFmtId="0" fontId="19" fillId="0" borderId="0" xfId="0" quotePrefix="1" applyNumberFormat="1" applyFont="1" applyBorder="1" applyAlignment="1">
      <alignment horizontal="left" vertical="top" wrapText="1"/>
    </xf>
    <xf numFmtId="0" fontId="20" fillId="0" borderId="0" xfId="0" quotePrefix="1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  <xf numFmtId="0" fontId="21" fillId="5" borderId="0" xfId="2" applyFill="1" applyProtection="1"/>
    <xf numFmtId="0" fontId="22" fillId="5" borderId="0" xfId="2" applyFont="1" applyFill="1" applyAlignment="1" applyProtection="1">
      <alignment vertical="center"/>
    </xf>
    <xf numFmtId="0" fontId="23" fillId="5" borderId="0" xfId="2" applyFont="1" applyFill="1" applyAlignment="1" applyProtection="1">
      <alignment horizontal="left" vertical="center"/>
    </xf>
    <xf numFmtId="0" fontId="25" fillId="5" borderId="0" xfId="3" applyFont="1" applyFill="1" applyAlignment="1" applyProtection="1">
      <alignment vertical="center"/>
    </xf>
    <xf numFmtId="0" fontId="21" fillId="5" borderId="0" xfId="2" applyFill="1"/>
    <xf numFmtId="0" fontId="21" fillId="0" borderId="0" xfId="2"/>
    <xf numFmtId="0" fontId="21" fillId="0" borderId="0" xfId="2" applyFont="1" applyAlignment="1">
      <alignment horizontal="left" vertical="center"/>
    </xf>
    <xf numFmtId="0" fontId="21" fillId="0" borderId="45" xfId="2" applyBorder="1"/>
    <xf numFmtId="0" fontId="21" fillId="0" borderId="46" xfId="2" applyBorder="1"/>
    <xf numFmtId="0" fontId="21" fillId="0" borderId="47" xfId="2" applyBorder="1"/>
    <xf numFmtId="0" fontId="21" fillId="0" borderId="48" xfId="2" applyBorder="1"/>
    <xf numFmtId="0" fontId="21" fillId="0" borderId="49" xfId="2" applyBorder="1"/>
    <xf numFmtId="0" fontId="26" fillId="0" borderId="0" xfId="2" applyFont="1" applyAlignment="1">
      <alignment horizontal="left" vertical="center"/>
    </xf>
    <xf numFmtId="0" fontId="21" fillId="0" borderId="0" xfId="2" applyBorder="1"/>
    <xf numFmtId="0" fontId="21" fillId="0" borderId="0" xfId="2" applyFont="1" applyAlignment="1">
      <alignment vertical="center"/>
    </xf>
    <xf numFmtId="0" fontId="21" fillId="0" borderId="48" xfId="2" applyFont="1" applyBorder="1" applyAlignment="1">
      <alignment vertical="center"/>
    </xf>
    <xf numFmtId="0" fontId="21" fillId="0" borderId="0" xfId="2" applyFont="1" applyBorder="1" applyAlignment="1">
      <alignment vertical="center"/>
    </xf>
    <xf numFmtId="0" fontId="28" fillId="0" borderId="0" xfId="2" applyFont="1" applyBorder="1" applyAlignment="1">
      <alignment horizontal="left" vertical="top"/>
    </xf>
    <xf numFmtId="0" fontId="21" fillId="0" borderId="49" xfId="2" applyFont="1" applyBorder="1" applyAlignment="1">
      <alignment vertical="center"/>
    </xf>
    <xf numFmtId="0" fontId="29" fillId="0" borderId="0" xfId="2" applyFont="1" applyBorder="1" applyAlignment="1">
      <alignment horizontal="left" vertical="center"/>
    </xf>
    <xf numFmtId="0" fontId="30" fillId="0" borderId="0" xfId="2" applyFont="1" applyBorder="1" applyAlignment="1">
      <alignment horizontal="left" vertical="center"/>
    </xf>
    <xf numFmtId="0" fontId="21" fillId="0" borderId="50" xfId="2" applyFont="1" applyBorder="1" applyAlignment="1">
      <alignment vertical="center"/>
    </xf>
    <xf numFmtId="0" fontId="22" fillId="0" borderId="0" xfId="2" applyFont="1" applyBorder="1" applyAlignment="1">
      <alignment horizontal="left" vertical="center"/>
    </xf>
    <xf numFmtId="0" fontId="31" fillId="0" borderId="0" xfId="2" applyFont="1" applyBorder="1" applyAlignment="1">
      <alignment horizontal="left" vertical="center"/>
    </xf>
    <xf numFmtId="0" fontId="32" fillId="0" borderId="0" xfId="2" applyFont="1" applyBorder="1" applyAlignment="1">
      <alignment horizontal="left" vertical="center"/>
    </xf>
    <xf numFmtId="0" fontId="33" fillId="0" borderId="0" xfId="2" applyFont="1" applyBorder="1" applyAlignment="1">
      <alignment horizontal="left" vertical="center"/>
    </xf>
    <xf numFmtId="166" fontId="33" fillId="0" borderId="0" xfId="2" applyNumberFormat="1" applyFont="1" applyBorder="1" applyAlignment="1">
      <alignment vertical="center"/>
    </xf>
    <xf numFmtId="0" fontId="33" fillId="0" borderId="0" xfId="2" applyFont="1" applyBorder="1" applyAlignment="1">
      <alignment horizontal="right" vertical="center"/>
    </xf>
    <xf numFmtId="0" fontId="21" fillId="7" borderId="0" xfId="2" applyFont="1" applyFill="1" applyBorder="1" applyAlignment="1">
      <alignment vertical="center"/>
    </xf>
    <xf numFmtId="0" fontId="28" fillId="7" borderId="51" xfId="2" applyFont="1" applyFill="1" applyBorder="1" applyAlignment="1">
      <alignment horizontal="left" vertical="center"/>
    </xf>
    <xf numFmtId="0" fontId="21" fillId="7" borderId="52" xfId="2" applyFont="1" applyFill="1" applyBorder="1" applyAlignment="1">
      <alignment vertical="center"/>
    </xf>
    <xf numFmtId="0" fontId="28" fillId="7" borderId="52" xfId="2" applyFont="1" applyFill="1" applyBorder="1" applyAlignment="1">
      <alignment horizontal="right" vertical="center"/>
    </xf>
    <xf numFmtId="0" fontId="28" fillId="7" borderId="52" xfId="2" applyFont="1" applyFill="1" applyBorder="1" applyAlignment="1">
      <alignment horizontal="center" vertical="center"/>
    </xf>
    <xf numFmtId="0" fontId="34" fillId="0" borderId="54" xfId="2" applyFont="1" applyBorder="1" applyAlignment="1">
      <alignment horizontal="left" vertical="center"/>
    </xf>
    <xf numFmtId="0" fontId="21" fillId="0" borderId="55" xfId="2" applyFont="1" applyBorder="1" applyAlignment="1">
      <alignment vertical="center"/>
    </xf>
    <xf numFmtId="0" fontId="21" fillId="0" borderId="56" xfId="2" applyBorder="1"/>
    <xf numFmtId="0" fontId="21" fillId="0" borderId="57" xfId="2" applyBorder="1"/>
    <xf numFmtId="0" fontId="35" fillId="0" borderId="58" xfId="2" applyFont="1" applyBorder="1" applyAlignment="1">
      <alignment horizontal="left" vertical="center"/>
    </xf>
    <xf numFmtId="0" fontId="21" fillId="0" borderId="59" xfId="2" applyFont="1" applyBorder="1" applyAlignment="1">
      <alignment vertical="center"/>
    </xf>
    <xf numFmtId="0" fontId="35" fillId="0" borderId="59" xfId="2" applyFont="1" applyBorder="1" applyAlignment="1">
      <alignment horizontal="left" vertical="center"/>
    </xf>
    <xf numFmtId="0" fontId="21" fillId="0" borderId="60" xfId="2" applyFont="1" applyBorder="1" applyAlignment="1">
      <alignment vertical="center"/>
    </xf>
    <xf numFmtId="0" fontId="21" fillId="0" borderId="61" xfId="2" applyFont="1" applyBorder="1" applyAlignment="1">
      <alignment vertical="center"/>
    </xf>
    <xf numFmtId="0" fontId="21" fillId="0" borderId="62" xfId="2" applyFont="1" applyBorder="1" applyAlignment="1">
      <alignment vertical="center"/>
    </xf>
    <xf numFmtId="0" fontId="21" fillId="0" borderId="63" xfId="2" applyFont="1" applyBorder="1" applyAlignment="1">
      <alignment vertical="center"/>
    </xf>
    <xf numFmtId="0" fontId="21" fillId="0" borderId="45" xfId="2" applyFont="1" applyBorder="1" applyAlignment="1">
      <alignment vertical="center"/>
    </xf>
    <xf numFmtId="0" fontId="21" fillId="0" borderId="46" xfId="2" applyFont="1" applyBorder="1" applyAlignment="1">
      <alignment vertical="center"/>
    </xf>
    <xf numFmtId="0" fontId="21" fillId="0" borderId="47" xfId="2" applyFont="1" applyBorder="1" applyAlignment="1">
      <alignment vertical="center"/>
    </xf>
    <xf numFmtId="0" fontId="28" fillId="0" borderId="0" xfId="2" applyFont="1" applyBorder="1" applyAlignment="1">
      <alignment horizontal="left" vertical="center"/>
    </xf>
    <xf numFmtId="0" fontId="36" fillId="0" borderId="0" xfId="2" applyFont="1" applyBorder="1" applyAlignment="1">
      <alignment horizontal="left" vertical="center"/>
    </xf>
    <xf numFmtId="0" fontId="38" fillId="0" borderId="48" xfId="2" applyFont="1" applyBorder="1" applyAlignment="1">
      <alignment vertical="center"/>
    </xf>
    <xf numFmtId="0" fontId="38" fillId="0" borderId="0" xfId="2" applyFont="1" applyBorder="1" applyAlignment="1">
      <alignment vertical="center"/>
    </xf>
    <xf numFmtId="0" fontId="38" fillId="0" borderId="0" xfId="2" applyFont="1" applyBorder="1" applyAlignment="1">
      <alignment horizontal="left" vertical="center"/>
    </xf>
    <xf numFmtId="0" fontId="38" fillId="0" borderId="49" xfId="2" applyFont="1" applyBorder="1" applyAlignment="1">
      <alignment vertical="center"/>
    </xf>
    <xf numFmtId="0" fontId="38" fillId="0" borderId="0" xfId="2" applyFont="1" applyAlignment="1">
      <alignment vertical="center"/>
    </xf>
    <xf numFmtId="0" fontId="39" fillId="0" borderId="48" xfId="2" applyFont="1" applyBorder="1" applyAlignment="1">
      <alignment vertical="center"/>
    </xf>
    <xf numFmtId="0" fontId="39" fillId="0" borderId="0" xfId="2" applyFont="1" applyBorder="1" applyAlignment="1">
      <alignment vertical="center"/>
    </xf>
    <xf numFmtId="0" fontId="39" fillId="0" borderId="0" xfId="2" applyFont="1" applyBorder="1" applyAlignment="1">
      <alignment horizontal="left" vertical="center"/>
    </xf>
    <xf numFmtId="0" fontId="39" fillId="0" borderId="49" xfId="2" applyFont="1" applyBorder="1" applyAlignment="1">
      <alignment vertical="center"/>
    </xf>
    <xf numFmtId="0" fontId="39" fillId="0" borderId="0" xfId="2" applyFont="1" applyAlignment="1">
      <alignment vertical="center"/>
    </xf>
    <xf numFmtId="0" fontId="21" fillId="0" borderId="64" xfId="2" applyFont="1" applyBorder="1" applyAlignment="1">
      <alignment vertical="center"/>
    </xf>
    <xf numFmtId="0" fontId="29" fillId="0" borderId="64" xfId="2" applyFont="1" applyBorder="1" applyAlignment="1">
      <alignment horizontal="center" vertical="center"/>
    </xf>
    <xf numFmtId="0" fontId="37" fillId="7" borderId="0" xfId="2" applyFont="1" applyFill="1" applyBorder="1" applyAlignment="1">
      <alignment horizontal="left" vertical="center"/>
    </xf>
    <xf numFmtId="0" fontId="21" fillId="0" borderId="48" xfId="2" applyFont="1" applyBorder="1" applyAlignment="1">
      <alignment horizontal="center" vertical="center" wrapText="1"/>
    </xf>
    <xf numFmtId="0" fontId="30" fillId="7" borderId="65" xfId="2" applyFont="1" applyFill="1" applyBorder="1" applyAlignment="1">
      <alignment horizontal="center" vertical="center" wrapText="1"/>
    </xf>
    <xf numFmtId="0" fontId="30" fillId="7" borderId="66" xfId="2" applyFont="1" applyFill="1" applyBorder="1" applyAlignment="1">
      <alignment horizontal="center" vertical="center" wrapText="1"/>
    </xf>
    <xf numFmtId="0" fontId="21" fillId="0" borderId="49" xfId="2" applyFont="1" applyBorder="1" applyAlignment="1">
      <alignment horizontal="center" vertical="center" wrapText="1"/>
    </xf>
    <xf numFmtId="0" fontId="21" fillId="0" borderId="0" xfId="2" applyFont="1" applyAlignment="1">
      <alignment horizontal="center" vertical="center" wrapText="1"/>
    </xf>
    <xf numFmtId="0" fontId="29" fillId="0" borderId="65" xfId="2" applyFont="1" applyBorder="1" applyAlignment="1">
      <alignment horizontal="center" vertical="center" wrapText="1"/>
    </xf>
    <xf numFmtId="0" fontId="29" fillId="0" borderId="66" xfId="2" applyFont="1" applyBorder="1" applyAlignment="1">
      <alignment horizontal="center" vertical="center" wrapText="1"/>
    </xf>
    <xf numFmtId="0" fontId="29" fillId="0" borderId="67" xfId="2" applyFont="1" applyBorder="1" applyAlignment="1">
      <alignment horizontal="center" vertical="center" wrapText="1"/>
    </xf>
    <xf numFmtId="0" fontId="37" fillId="0" borderId="0" xfId="2" applyFont="1" applyBorder="1" applyAlignment="1">
      <alignment horizontal="left" vertical="center"/>
    </xf>
    <xf numFmtId="0" fontId="21" fillId="0" borderId="54" xfId="2" applyFont="1" applyBorder="1" applyAlignment="1">
      <alignment vertical="center"/>
    </xf>
    <xf numFmtId="4" fontId="41" fillId="0" borderId="50" xfId="2" applyNumberFormat="1" applyFont="1" applyBorder="1" applyAlignment="1"/>
    <xf numFmtId="164" fontId="41" fillId="0" borderId="50" xfId="2" applyNumberFormat="1" applyFont="1" applyBorder="1" applyAlignment="1"/>
    <xf numFmtId="164" fontId="41" fillId="0" borderId="55" xfId="2" applyNumberFormat="1" applyFont="1" applyBorder="1" applyAlignment="1"/>
    <xf numFmtId="4" fontId="42" fillId="0" borderId="0" xfId="2" applyNumberFormat="1" applyFont="1" applyAlignment="1">
      <alignment vertical="center"/>
    </xf>
    <xf numFmtId="0" fontId="43" fillId="0" borderId="48" xfId="2" applyFont="1" applyBorder="1" applyAlignment="1"/>
    <xf numFmtId="0" fontId="43" fillId="0" borderId="0" xfId="2" applyFont="1" applyBorder="1" applyAlignment="1"/>
    <xf numFmtId="0" fontId="38" fillId="0" borderId="0" xfId="2" applyFont="1" applyBorder="1" applyAlignment="1">
      <alignment horizontal="left"/>
    </xf>
    <xf numFmtId="0" fontId="43" fillId="0" borderId="49" xfId="2" applyFont="1" applyBorder="1" applyAlignment="1"/>
    <xf numFmtId="0" fontId="43" fillId="0" borderId="0" xfId="2" applyFont="1" applyAlignment="1"/>
    <xf numFmtId="0" fontId="43" fillId="0" borderId="56" xfId="2" applyFont="1" applyBorder="1" applyAlignment="1"/>
    <xf numFmtId="4" fontId="43" fillId="0" borderId="0" xfId="2" applyNumberFormat="1" applyFont="1" applyBorder="1" applyAlignment="1"/>
    <xf numFmtId="164" fontId="43" fillId="0" borderId="0" xfId="2" applyNumberFormat="1" applyFont="1" applyBorder="1" applyAlignment="1"/>
    <xf numFmtId="164" fontId="43" fillId="0" borderId="57" xfId="2" applyNumberFormat="1" applyFont="1" applyBorder="1" applyAlignment="1"/>
    <xf numFmtId="0" fontId="43" fillId="0" borderId="0" xfId="2" applyFont="1" applyAlignment="1">
      <alignment horizontal="left"/>
    </xf>
    <xf numFmtId="0" fontId="43" fillId="0" borderId="0" xfId="2" applyFont="1" applyAlignment="1">
      <alignment horizontal="center"/>
    </xf>
    <xf numFmtId="4" fontId="43" fillId="0" borderId="0" xfId="2" applyNumberFormat="1" applyFont="1" applyAlignment="1">
      <alignment vertical="center"/>
    </xf>
    <xf numFmtId="0" fontId="39" fillId="0" borderId="0" xfId="2" applyFont="1" applyBorder="1" applyAlignment="1">
      <alignment horizontal="left"/>
    </xf>
    <xf numFmtId="0" fontId="21" fillId="0" borderId="48" xfId="2" applyFont="1" applyBorder="1" applyAlignment="1" applyProtection="1">
      <alignment vertical="center"/>
      <protection locked="0"/>
    </xf>
    <xf numFmtId="0" fontId="21" fillId="0" borderId="64" xfId="2" applyFont="1" applyBorder="1" applyAlignment="1" applyProtection="1">
      <alignment horizontal="center" vertical="center"/>
      <protection locked="0"/>
    </xf>
    <xf numFmtId="49" fontId="21" fillId="0" borderId="64" xfId="2" applyNumberFormat="1" applyFont="1" applyBorder="1" applyAlignment="1" applyProtection="1">
      <alignment horizontal="left" vertical="center" wrapText="1"/>
      <protection locked="0"/>
    </xf>
    <xf numFmtId="0" fontId="21" fillId="0" borderId="64" xfId="2" applyFont="1" applyBorder="1" applyAlignment="1" applyProtection="1">
      <alignment horizontal="center" vertical="center" wrapText="1"/>
      <protection locked="0"/>
    </xf>
    <xf numFmtId="167" fontId="21" fillId="0" borderId="64" xfId="2" applyNumberFormat="1" applyFont="1" applyBorder="1" applyAlignment="1" applyProtection="1">
      <alignment vertical="center"/>
      <protection locked="0"/>
    </xf>
    <xf numFmtId="4" fontId="21" fillId="0" borderId="64" xfId="2" applyNumberFormat="1" applyFont="1" applyBorder="1" applyAlignment="1" applyProtection="1">
      <alignment vertical="center"/>
      <protection locked="0"/>
    </xf>
    <xf numFmtId="0" fontId="21" fillId="0" borderId="49" xfId="2" applyFont="1" applyBorder="1" applyAlignment="1" applyProtection="1">
      <alignment vertical="center"/>
      <protection locked="0"/>
    </xf>
    <xf numFmtId="0" fontId="21" fillId="0" borderId="64" xfId="2" applyFont="1" applyBorder="1" applyAlignment="1" applyProtection="1">
      <alignment horizontal="left" vertical="center" wrapText="1"/>
      <protection locked="0"/>
    </xf>
    <xf numFmtId="0" fontId="33" fillId="0" borderId="64" xfId="2" applyFont="1" applyBorder="1" applyAlignment="1">
      <alignment horizontal="left" vertical="center"/>
    </xf>
    <xf numFmtId="0" fontId="33" fillId="0" borderId="0" xfId="2" applyFont="1" applyBorder="1" applyAlignment="1">
      <alignment horizontal="center" vertical="center"/>
    </xf>
    <xf numFmtId="4" fontId="33" fillId="0" borderId="0" xfId="2" applyNumberFormat="1" applyFont="1" applyBorder="1" applyAlignment="1">
      <alignment vertical="center"/>
    </xf>
    <xf numFmtId="164" fontId="33" fillId="0" borderId="0" xfId="2" applyNumberFormat="1" applyFont="1" applyBorder="1" applyAlignment="1">
      <alignment vertical="center"/>
    </xf>
    <xf numFmtId="164" fontId="33" fillId="0" borderId="57" xfId="2" applyNumberFormat="1" applyFont="1" applyBorder="1" applyAlignment="1">
      <alignment vertical="center"/>
    </xf>
    <xf numFmtId="4" fontId="21" fillId="0" borderId="0" xfId="2" applyNumberFormat="1" applyFont="1" applyAlignment="1">
      <alignment vertical="center"/>
    </xf>
    <xf numFmtId="0" fontId="44" fillId="0" borderId="64" xfId="2" applyFont="1" applyBorder="1" applyAlignment="1" applyProtection="1">
      <alignment horizontal="center" vertical="center"/>
      <protection locked="0"/>
    </xf>
    <xf numFmtId="49" fontId="44" fillId="0" borderId="64" xfId="2" applyNumberFormat="1" applyFont="1" applyBorder="1" applyAlignment="1" applyProtection="1">
      <alignment horizontal="left" vertical="center" wrapText="1"/>
      <protection locked="0"/>
    </xf>
    <xf numFmtId="0" fontId="44" fillId="0" borderId="64" xfId="2" applyFont="1" applyBorder="1" applyAlignment="1" applyProtection="1">
      <alignment horizontal="center" vertical="center" wrapText="1"/>
      <protection locked="0"/>
    </xf>
    <xf numFmtId="167" fontId="44" fillId="0" borderId="64" xfId="2" applyNumberFormat="1" applyFont="1" applyBorder="1" applyAlignment="1" applyProtection="1">
      <alignment vertical="center"/>
      <protection locked="0"/>
    </xf>
    <xf numFmtId="4" fontId="44" fillId="0" borderId="64" xfId="2" applyNumberFormat="1" applyFont="1" applyBorder="1" applyAlignment="1" applyProtection="1">
      <alignment vertical="center"/>
      <protection locked="0"/>
    </xf>
    <xf numFmtId="0" fontId="44" fillId="0" borderId="64" xfId="2" applyFont="1" applyBorder="1" applyAlignment="1" applyProtection="1">
      <alignment horizontal="left" vertical="center" wrapText="1"/>
      <protection locked="0"/>
    </xf>
    <xf numFmtId="0" fontId="45" fillId="0" borderId="0" xfId="2" applyFont="1" applyAlignment="1">
      <alignment vertical="center"/>
    </xf>
    <xf numFmtId="0" fontId="21" fillId="0" borderId="64" xfId="2" applyBorder="1" applyAlignment="1" applyProtection="1">
      <alignment horizontal="left" vertical="center" wrapText="1"/>
      <protection locked="0"/>
    </xf>
    <xf numFmtId="0" fontId="33" fillId="0" borderId="59" xfId="2" applyFont="1" applyBorder="1" applyAlignment="1">
      <alignment horizontal="center" vertical="center"/>
    </xf>
    <xf numFmtId="4" fontId="33" fillId="0" borderId="59" xfId="2" applyNumberFormat="1" applyFont="1" applyBorder="1" applyAlignment="1">
      <alignment vertical="center"/>
    </xf>
    <xf numFmtId="164" fontId="33" fillId="0" borderId="59" xfId="2" applyNumberFormat="1" applyFont="1" applyBorder="1" applyAlignment="1">
      <alignment vertical="center"/>
    </xf>
    <xf numFmtId="164" fontId="33" fillId="0" borderId="60" xfId="2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3" fontId="0" fillId="0" borderId="32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0" fillId="2" borderId="34" xfId="0" applyNumberFormat="1" applyFill="1" applyBorder="1" applyAlignment="1">
      <alignment vertical="center"/>
    </xf>
    <xf numFmtId="3" fontId="0" fillId="2" borderId="35" xfId="0" applyNumberFormat="1" applyFill="1" applyBorder="1" applyAlignment="1">
      <alignment vertical="center"/>
    </xf>
    <xf numFmtId="3" fontId="0" fillId="2" borderId="36" xfId="0" applyNumberFormat="1" applyFill="1" applyBorder="1" applyAlignment="1">
      <alignment vertical="center"/>
    </xf>
    <xf numFmtId="3" fontId="8" fillId="0" borderId="32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8" fillId="3" borderId="0" xfId="0" applyNumberFormat="1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 applyProtection="1">
      <alignment horizontal="left" vertical="center"/>
      <protection locked="0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0" fontId="8" fillId="2" borderId="0" xfId="0" applyFont="1" applyFill="1" applyBorder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49" fontId="8" fillId="3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  <xf numFmtId="0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vertical="top" wrapText="1"/>
    </xf>
    <xf numFmtId="0" fontId="0" fillId="0" borderId="18" xfId="0" applyBorder="1" applyAlignment="1">
      <alignment vertical="top"/>
    </xf>
    <xf numFmtId="0" fontId="44" fillId="0" borderId="64" xfId="2" applyFont="1" applyBorder="1" applyAlignment="1" applyProtection="1">
      <alignment horizontal="left" vertical="center" wrapText="1"/>
      <protection locked="0"/>
    </xf>
    <xf numFmtId="0" fontId="44" fillId="0" borderId="64" xfId="2" applyFont="1" applyBorder="1" applyAlignment="1" applyProtection="1">
      <alignment vertical="center"/>
      <protection locked="0"/>
    </xf>
    <xf numFmtId="0" fontId="21" fillId="0" borderId="64" xfId="2" applyFont="1" applyBorder="1" applyAlignment="1" applyProtection="1">
      <alignment vertical="center"/>
      <protection locked="0"/>
    </xf>
    <xf numFmtId="4" fontId="21" fillId="0" borderId="64" xfId="2" applyNumberFormat="1" applyFont="1" applyBorder="1" applyAlignment="1" applyProtection="1">
      <alignment vertical="center"/>
      <protection locked="0"/>
    </xf>
    <xf numFmtId="0" fontId="21" fillId="0" borderId="64" xfId="2" applyFont="1" applyBorder="1" applyAlignment="1" applyProtection="1">
      <alignment horizontal="left" vertical="center" wrapText="1"/>
      <protection locked="0"/>
    </xf>
    <xf numFmtId="4" fontId="43" fillId="0" borderId="66" xfId="2" applyNumberFormat="1" applyFont="1" applyBorder="1" applyAlignment="1"/>
    <xf numFmtId="4" fontId="43" fillId="0" borderId="66" xfId="2" applyNumberFormat="1" applyFont="1" applyBorder="1" applyAlignment="1">
      <alignment vertical="center"/>
    </xf>
    <xf numFmtId="4" fontId="38" fillId="0" borderId="50" xfId="2" applyNumberFormat="1" applyFont="1" applyBorder="1" applyAlignment="1"/>
    <xf numFmtId="4" fontId="38" fillId="0" borderId="50" xfId="2" applyNumberFormat="1" applyFont="1" applyBorder="1" applyAlignment="1">
      <alignment vertical="center"/>
    </xf>
    <xf numFmtId="4" fontId="43" fillId="0" borderId="59" xfId="2" applyNumberFormat="1" applyFont="1" applyBorder="1" applyAlignment="1"/>
    <xf numFmtId="4" fontId="43" fillId="0" borderId="59" xfId="2" applyNumberFormat="1" applyFont="1" applyBorder="1" applyAlignment="1">
      <alignment vertical="center"/>
    </xf>
    <xf numFmtId="0" fontId="30" fillId="0" borderId="0" xfId="2" applyFont="1" applyBorder="1" applyAlignment="1">
      <alignment horizontal="left" vertical="center"/>
    </xf>
    <xf numFmtId="0" fontId="30" fillId="7" borderId="66" xfId="2" applyFont="1" applyFill="1" applyBorder="1" applyAlignment="1">
      <alignment horizontal="center" vertical="center" wrapText="1"/>
    </xf>
    <xf numFmtId="0" fontId="30" fillId="7" borderId="67" xfId="2" applyFont="1" applyFill="1" applyBorder="1" applyAlignment="1">
      <alignment horizontal="center" vertical="center" wrapText="1"/>
    </xf>
    <xf numFmtId="4" fontId="37" fillId="0" borderId="50" xfId="2" applyNumberFormat="1" applyFont="1" applyBorder="1" applyAlignment="1"/>
    <xf numFmtId="4" fontId="28" fillId="0" borderId="50" xfId="2" applyNumberFormat="1" applyFont="1" applyBorder="1" applyAlignment="1">
      <alignment vertical="center"/>
    </xf>
    <xf numFmtId="4" fontId="38" fillId="0" borderId="0" xfId="2" applyNumberFormat="1" applyFont="1" applyBorder="1" applyAlignment="1"/>
    <xf numFmtId="4" fontId="38" fillId="0" borderId="0" xfId="2" applyNumberFormat="1" applyFont="1" applyBorder="1" applyAlignment="1">
      <alignment vertical="center"/>
    </xf>
    <xf numFmtId="4" fontId="36" fillId="0" borderId="0" xfId="2" applyNumberFormat="1" applyFont="1" applyBorder="1" applyAlignment="1">
      <alignment vertical="center"/>
    </xf>
    <xf numFmtId="4" fontId="40" fillId="0" borderId="0" xfId="2" applyNumberFormat="1" applyFont="1" applyBorder="1" applyAlignment="1">
      <alignment vertical="center"/>
    </xf>
    <xf numFmtId="4" fontId="37" fillId="7" borderId="0" xfId="2" applyNumberFormat="1" applyFont="1" applyFill="1" applyBorder="1" applyAlignment="1">
      <alignment vertical="center"/>
    </xf>
    <xf numFmtId="0" fontId="27" fillId="0" borderId="0" xfId="2" applyFont="1" applyBorder="1" applyAlignment="1">
      <alignment horizontal="center" vertical="center"/>
    </xf>
    <xf numFmtId="0" fontId="21" fillId="0" borderId="0" xfId="2" applyFont="1" applyBorder="1" applyAlignment="1">
      <alignment vertical="center"/>
    </xf>
    <xf numFmtId="0" fontId="28" fillId="0" borderId="0" xfId="2" applyFont="1" applyBorder="1" applyAlignment="1">
      <alignment horizontal="left" vertical="center" wrapText="1"/>
    </xf>
    <xf numFmtId="165" fontId="30" fillId="0" borderId="0" xfId="2" applyNumberFormat="1" applyFont="1" applyBorder="1" applyAlignment="1">
      <alignment horizontal="left" vertical="center"/>
    </xf>
    <xf numFmtId="4" fontId="39" fillId="0" borderId="0" xfId="2" applyNumberFormat="1" applyFont="1" applyBorder="1" applyAlignment="1">
      <alignment vertical="center"/>
    </xf>
    <xf numFmtId="0" fontId="39" fillId="0" borderId="0" xfId="2" applyFont="1" applyBorder="1" applyAlignment="1">
      <alignment vertical="center"/>
    </xf>
    <xf numFmtId="0" fontId="38" fillId="0" borderId="0" xfId="2" applyFont="1" applyBorder="1" applyAlignment="1">
      <alignment vertical="center"/>
    </xf>
    <xf numFmtId="0" fontId="30" fillId="7" borderId="0" xfId="2" applyFont="1" applyFill="1" applyBorder="1" applyAlignment="1">
      <alignment horizontal="center" vertical="center"/>
    </xf>
    <xf numFmtId="0" fontId="21" fillId="7" borderId="0" xfId="2" applyFont="1" applyFill="1" applyBorder="1" applyAlignment="1">
      <alignment vertical="center"/>
    </xf>
    <xf numFmtId="0" fontId="30" fillId="7" borderId="0" xfId="2" applyFont="1" applyFill="1" applyBorder="1" applyAlignment="1">
      <alignment horizontal="left" vertical="center"/>
    </xf>
    <xf numFmtId="4" fontId="37" fillId="0" borderId="0" xfId="2" applyNumberFormat="1" applyFont="1" applyBorder="1" applyAlignment="1">
      <alignment vertical="center"/>
    </xf>
    <xf numFmtId="4" fontId="28" fillId="7" borderId="52" xfId="2" applyNumberFormat="1" applyFont="1" applyFill="1" applyBorder="1" applyAlignment="1">
      <alignment vertical="center"/>
    </xf>
    <xf numFmtId="4" fontId="28" fillId="7" borderId="53" xfId="2" applyNumberFormat="1" applyFont="1" applyFill="1" applyBorder="1" applyAlignment="1">
      <alignment vertical="center"/>
    </xf>
    <xf numFmtId="0" fontId="27" fillId="0" borderId="0" xfId="2" applyFont="1" applyBorder="1" applyAlignment="1">
      <alignment horizontal="left" vertical="center"/>
    </xf>
    <xf numFmtId="4" fontId="33" fillId="0" borderId="0" xfId="2" applyNumberFormat="1" applyFont="1" applyBorder="1" applyAlignment="1">
      <alignment vertical="center"/>
    </xf>
    <xf numFmtId="4" fontId="22" fillId="0" borderId="0" xfId="2" applyNumberFormat="1" applyFont="1" applyBorder="1" applyAlignment="1">
      <alignment vertical="center"/>
    </xf>
    <xf numFmtId="4" fontId="32" fillId="0" borderId="0" xfId="2" applyNumberFormat="1" applyFont="1" applyBorder="1" applyAlignment="1">
      <alignment vertical="center"/>
    </xf>
    <xf numFmtId="4" fontId="29" fillId="0" borderId="0" xfId="2" applyNumberFormat="1" applyFont="1" applyBorder="1" applyAlignment="1">
      <alignment vertical="center"/>
    </xf>
    <xf numFmtId="0" fontId="25" fillId="5" borderId="0" xfId="3" applyFont="1" applyFill="1" applyAlignment="1" applyProtection="1">
      <alignment horizontal="center" vertical="center"/>
    </xf>
    <xf numFmtId="0" fontId="26" fillId="0" borderId="0" xfId="2" applyFont="1" applyBorder="1" applyAlignment="1">
      <alignment horizontal="center" vertical="center"/>
    </xf>
    <xf numFmtId="0" fontId="26" fillId="0" borderId="0" xfId="2" applyFont="1" applyBorder="1" applyAlignment="1">
      <alignment horizontal="left" vertical="center"/>
    </xf>
    <xf numFmtId="0" fontId="26" fillId="6" borderId="0" xfId="2" applyFont="1" applyFill="1" applyAlignment="1">
      <alignment horizontal="center" vertical="center"/>
    </xf>
    <xf numFmtId="0" fontId="21" fillId="0" borderId="0" xfId="2"/>
    <xf numFmtId="0" fontId="28" fillId="0" borderId="0" xfId="2" applyFont="1" applyBorder="1" applyAlignment="1">
      <alignment horizontal="left" vertical="top" wrapText="1"/>
    </xf>
    <xf numFmtId="0" fontId="30" fillId="0" borderId="0" xfId="2" applyFont="1" applyBorder="1" applyAlignment="1">
      <alignment horizontal="left" vertical="center" wrapText="1"/>
    </xf>
  </cellXfs>
  <cellStyles count="4">
    <cellStyle name="Hypertextový odkaz" xfId="3" builtinId="8"/>
    <cellStyle name="Normální" xfId="0" builtinId="0"/>
    <cellStyle name="normální 2" xfId="1"/>
    <cellStyle name="normální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76860" cy="276860"/>
        </a:xfrm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ozpo&#269;et_uprava%20EI%20-%20Novostavba%20spr&#225;vn&#237;ho%20objektu%20lesa%20Paco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stavby"/>
      <sheetName val="91_uprava - Novostavba sp..."/>
    </sheetNames>
    <sheetDataSet>
      <sheetData sheetId="0">
        <row r="8">
          <cell r="AN8" t="str">
            <v>17. 11. 2016</v>
          </cell>
        </row>
        <row r="10">
          <cell r="AN10" t="str">
            <v/>
          </cell>
        </row>
        <row r="11">
          <cell r="E11" t="str">
            <v xml:space="preserve"> </v>
          </cell>
          <cell r="AN11" t="str">
            <v/>
          </cell>
        </row>
        <row r="13">
          <cell r="AN13" t="str">
            <v/>
          </cell>
        </row>
        <row r="14">
          <cell r="E14" t="str">
            <v xml:space="preserve"> </v>
          </cell>
          <cell r="AN14" t="str">
            <v/>
          </cell>
        </row>
        <row r="16">
          <cell r="AN16" t="str">
            <v/>
          </cell>
        </row>
        <row r="17">
          <cell r="E17" t="str">
            <v xml:space="preserve"> </v>
          </cell>
          <cell r="AN17" t="str">
            <v/>
          </cell>
        </row>
        <row r="19">
          <cell r="AN19" t="str">
            <v/>
          </cell>
        </row>
        <row r="20">
          <cell r="E20" t="str">
            <v xml:space="preserve"> </v>
          </cell>
          <cell r="AN20" t="str">
            <v/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122"/>
  <sheetViews>
    <sheetView showGridLines="0" topLeftCell="B1" zoomScaleSheetLayoutView="75" workbookViewId="0">
      <selection activeCell="B13" sqref="B13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68" t="s">
        <v>37</v>
      </c>
      <c r="B1" s="344" t="s">
        <v>40</v>
      </c>
      <c r="C1" s="345"/>
      <c r="D1" s="345"/>
      <c r="E1" s="345"/>
      <c r="F1" s="345"/>
      <c r="G1" s="345"/>
      <c r="H1" s="345"/>
      <c r="I1" s="345"/>
      <c r="J1" s="346"/>
    </row>
    <row r="2" spans="1:15" ht="36" customHeight="1" x14ac:dyDescent="0.2">
      <c r="A2" s="3"/>
      <c r="B2" s="74" t="s">
        <v>23</v>
      </c>
      <c r="C2" s="75"/>
      <c r="D2" s="76" t="s">
        <v>42</v>
      </c>
      <c r="E2" s="349" t="s">
        <v>43</v>
      </c>
      <c r="F2" s="350"/>
      <c r="G2" s="350"/>
      <c r="H2" s="350"/>
      <c r="I2" s="350"/>
      <c r="J2" s="351"/>
      <c r="O2" s="2"/>
    </row>
    <row r="3" spans="1:15" ht="27" hidden="1" customHeight="1" x14ac:dyDescent="0.2">
      <c r="A3" s="3"/>
      <c r="B3" s="77"/>
      <c r="C3" s="75"/>
      <c r="D3" s="78"/>
      <c r="E3" s="352"/>
      <c r="F3" s="353"/>
      <c r="G3" s="353"/>
      <c r="H3" s="353"/>
      <c r="I3" s="353"/>
      <c r="J3" s="354"/>
    </row>
    <row r="4" spans="1:15" ht="23.25" customHeight="1" x14ac:dyDescent="0.2">
      <c r="A4" s="3"/>
      <c r="B4" s="79"/>
      <c r="C4" s="80"/>
      <c r="D4" s="81"/>
      <c r="E4" s="342"/>
      <c r="F4" s="342"/>
      <c r="G4" s="342"/>
      <c r="H4" s="342"/>
      <c r="I4" s="342"/>
      <c r="J4" s="343"/>
    </row>
    <row r="5" spans="1:15" ht="24" customHeight="1" x14ac:dyDescent="0.2">
      <c r="A5" s="3"/>
      <c r="B5" s="42" t="s">
        <v>41</v>
      </c>
      <c r="C5" s="4"/>
      <c r="D5" s="82" t="s">
        <v>44</v>
      </c>
      <c r="E5" s="25"/>
      <c r="F5" s="25"/>
      <c r="G5" s="25"/>
      <c r="H5" s="26" t="s">
        <v>39</v>
      </c>
      <c r="I5" s="82" t="s">
        <v>48</v>
      </c>
      <c r="J5" s="10"/>
    </row>
    <row r="6" spans="1:15" ht="15.75" customHeight="1" x14ac:dyDescent="0.2">
      <c r="A6" s="3"/>
      <c r="B6" s="37"/>
      <c r="C6" s="25"/>
      <c r="D6" s="82" t="s">
        <v>45</v>
      </c>
      <c r="E6" s="25"/>
      <c r="F6" s="25"/>
      <c r="G6" s="25"/>
      <c r="H6" s="26" t="s">
        <v>35</v>
      </c>
      <c r="I6" s="82" t="s">
        <v>49</v>
      </c>
      <c r="J6" s="10"/>
    </row>
    <row r="7" spans="1:15" ht="15.75" customHeight="1" x14ac:dyDescent="0.2">
      <c r="A7" s="3"/>
      <c r="B7" s="38"/>
      <c r="C7" s="84" t="s">
        <v>47</v>
      </c>
      <c r="D7" s="83" t="s">
        <v>46</v>
      </c>
      <c r="E7" s="31"/>
      <c r="F7" s="31"/>
      <c r="G7" s="31"/>
      <c r="H7" s="32"/>
      <c r="I7" s="31"/>
      <c r="J7" s="46"/>
    </row>
    <row r="8" spans="1:15" ht="24" hidden="1" customHeight="1" x14ac:dyDescent="0.2">
      <c r="A8" s="3"/>
      <c r="B8" s="42" t="s">
        <v>20</v>
      </c>
      <c r="C8" s="4"/>
      <c r="D8" s="85" t="s">
        <v>50</v>
      </c>
      <c r="E8" s="4"/>
      <c r="F8" s="4"/>
      <c r="G8" s="41"/>
      <c r="H8" s="26" t="s">
        <v>39</v>
      </c>
      <c r="I8" s="82" t="s">
        <v>52</v>
      </c>
      <c r="J8" s="10"/>
    </row>
    <row r="9" spans="1:15" ht="15.75" hidden="1" customHeight="1" x14ac:dyDescent="0.2">
      <c r="A9" s="3"/>
      <c r="B9" s="3"/>
      <c r="C9" s="4"/>
      <c r="D9" s="85" t="s">
        <v>51</v>
      </c>
      <c r="E9" s="4"/>
      <c r="F9" s="4"/>
      <c r="G9" s="41"/>
      <c r="H9" s="26" t="s">
        <v>35</v>
      </c>
      <c r="I9" s="82" t="s">
        <v>53</v>
      </c>
      <c r="J9" s="10"/>
    </row>
    <row r="10" spans="1:15" ht="15.75" hidden="1" customHeight="1" x14ac:dyDescent="0.2">
      <c r="A10" s="3"/>
      <c r="B10" s="47"/>
      <c r="C10" s="84"/>
      <c r="D10" s="86"/>
      <c r="E10" s="50"/>
      <c r="F10" s="50"/>
      <c r="G10" s="48"/>
      <c r="H10" s="48"/>
      <c r="I10" s="49"/>
      <c r="J10" s="46"/>
    </row>
    <row r="11" spans="1:15" ht="24" customHeight="1" x14ac:dyDescent="0.2">
      <c r="A11" s="3"/>
      <c r="B11" s="42" t="s">
        <v>19</v>
      </c>
      <c r="C11" s="4"/>
      <c r="D11" s="356"/>
      <c r="E11" s="356"/>
      <c r="F11" s="356"/>
      <c r="G11" s="356"/>
      <c r="H11" s="26" t="s">
        <v>39</v>
      </c>
      <c r="I11" s="88"/>
      <c r="J11" s="10"/>
    </row>
    <row r="12" spans="1:15" ht="15.75" customHeight="1" x14ac:dyDescent="0.2">
      <c r="A12" s="3"/>
      <c r="B12" s="37"/>
      <c r="C12" s="25"/>
      <c r="D12" s="340"/>
      <c r="E12" s="340"/>
      <c r="F12" s="340"/>
      <c r="G12" s="340"/>
      <c r="H12" s="26" t="s">
        <v>35</v>
      </c>
      <c r="I12" s="89"/>
      <c r="J12" s="10"/>
    </row>
    <row r="13" spans="1:15" ht="15.75" customHeight="1" x14ac:dyDescent="0.2">
      <c r="A13" s="3"/>
      <c r="B13" s="38"/>
      <c r="C13" s="87"/>
      <c r="D13" s="341"/>
      <c r="E13" s="341"/>
      <c r="F13" s="341"/>
      <c r="G13" s="341"/>
      <c r="H13" s="27"/>
      <c r="I13" s="31"/>
      <c r="J13" s="46"/>
    </row>
    <row r="14" spans="1:15" ht="24" hidden="1" customHeight="1" x14ac:dyDescent="0.2">
      <c r="A14" s="3"/>
      <c r="B14" s="61" t="s">
        <v>21</v>
      </c>
      <c r="C14" s="62"/>
      <c r="D14" s="63"/>
      <c r="E14" s="64"/>
      <c r="F14" s="64"/>
      <c r="G14" s="64"/>
      <c r="H14" s="65"/>
      <c r="I14" s="64"/>
      <c r="J14" s="66"/>
    </row>
    <row r="15" spans="1:15" ht="32.25" customHeight="1" x14ac:dyDescent="0.2">
      <c r="A15" s="3"/>
      <c r="B15" s="47" t="s">
        <v>33</v>
      </c>
      <c r="C15" s="67"/>
      <c r="D15" s="48"/>
      <c r="E15" s="355"/>
      <c r="F15" s="355"/>
      <c r="G15" s="357"/>
      <c r="H15" s="357"/>
      <c r="I15" s="357" t="s">
        <v>30</v>
      </c>
      <c r="J15" s="358"/>
    </row>
    <row r="16" spans="1:15" ht="23.25" customHeight="1" x14ac:dyDescent="0.2">
      <c r="A16" s="141" t="s">
        <v>25</v>
      </c>
      <c r="B16" s="52" t="s">
        <v>25</v>
      </c>
      <c r="C16" s="53"/>
      <c r="D16" s="54"/>
      <c r="E16" s="332"/>
      <c r="F16" s="333"/>
      <c r="G16" s="332"/>
      <c r="H16" s="333"/>
      <c r="I16" s="332">
        <f>SUMIF(F58:F118,A16,I58:I118)+SUMIF(F58:F118,"PSU",I58:I118)</f>
        <v>0</v>
      </c>
      <c r="J16" s="334"/>
    </row>
    <row r="17" spans="1:10" ht="23.25" customHeight="1" x14ac:dyDescent="0.2">
      <c r="A17" s="141" t="s">
        <v>26</v>
      </c>
      <c r="B17" s="52" t="s">
        <v>26</v>
      </c>
      <c r="C17" s="53"/>
      <c r="D17" s="54"/>
      <c r="E17" s="332"/>
      <c r="F17" s="333"/>
      <c r="G17" s="332"/>
      <c r="H17" s="333"/>
      <c r="I17" s="332">
        <f>SUMIF(F58:F118,A17,I58:I118)</f>
        <v>0</v>
      </c>
      <c r="J17" s="334"/>
    </row>
    <row r="18" spans="1:10" ht="23.25" customHeight="1" x14ac:dyDescent="0.2">
      <c r="A18" s="141" t="s">
        <v>27</v>
      </c>
      <c r="B18" s="52" t="s">
        <v>27</v>
      </c>
      <c r="C18" s="53"/>
      <c r="D18" s="54"/>
      <c r="E18" s="332"/>
      <c r="F18" s="333"/>
      <c r="G18" s="332"/>
      <c r="H18" s="333"/>
      <c r="I18" s="332">
        <f>SUMIF(F58:F118,A18,I58:I118)</f>
        <v>0</v>
      </c>
      <c r="J18" s="334"/>
    </row>
    <row r="19" spans="1:10" ht="23.25" customHeight="1" x14ac:dyDescent="0.2">
      <c r="A19" s="141" t="s">
        <v>195</v>
      </c>
      <c r="B19" s="52" t="s">
        <v>28</v>
      </c>
      <c r="C19" s="53"/>
      <c r="D19" s="54"/>
      <c r="E19" s="332"/>
      <c r="F19" s="333"/>
      <c r="G19" s="332"/>
      <c r="H19" s="333"/>
      <c r="I19" s="332">
        <f>SUMIF(F58:F118,A19,I58:I118)</f>
        <v>0</v>
      </c>
      <c r="J19" s="334"/>
    </row>
    <row r="20" spans="1:10" ht="23.25" customHeight="1" x14ac:dyDescent="0.2">
      <c r="A20" s="141" t="s">
        <v>196</v>
      </c>
      <c r="B20" s="52" t="s">
        <v>29</v>
      </c>
      <c r="C20" s="53"/>
      <c r="D20" s="54"/>
      <c r="E20" s="332"/>
      <c r="F20" s="333"/>
      <c r="G20" s="332"/>
      <c r="H20" s="333"/>
      <c r="I20" s="332">
        <f>SUMIF(F58:F118,A20,I58:I118)</f>
        <v>0</v>
      </c>
      <c r="J20" s="334"/>
    </row>
    <row r="21" spans="1:10" ht="23.25" customHeight="1" x14ac:dyDescent="0.2">
      <c r="A21" s="3"/>
      <c r="B21" s="69" t="s">
        <v>30</v>
      </c>
      <c r="C21" s="70"/>
      <c r="D21" s="71"/>
      <c r="E21" s="335"/>
      <c r="F21" s="359"/>
      <c r="G21" s="335"/>
      <c r="H21" s="359"/>
      <c r="I21" s="335">
        <f>SUM(I16:J20)</f>
        <v>0</v>
      </c>
      <c r="J21" s="336"/>
    </row>
    <row r="22" spans="1:10" ht="33" customHeight="1" x14ac:dyDescent="0.2">
      <c r="A22" s="3"/>
      <c r="B22" s="60" t="s">
        <v>34</v>
      </c>
      <c r="C22" s="53"/>
      <c r="D22" s="54"/>
      <c r="E22" s="59"/>
      <c r="F22" s="56"/>
      <c r="G22" s="45"/>
      <c r="H22" s="45"/>
      <c r="I22" s="45"/>
      <c r="J22" s="57"/>
    </row>
    <row r="23" spans="1:10" ht="23.25" customHeight="1" x14ac:dyDescent="0.2">
      <c r="A23" s="3">
        <f>ZakladDPHSni*SazbaDPH1/100</f>
        <v>0</v>
      </c>
      <c r="B23" s="52" t="s">
        <v>12</v>
      </c>
      <c r="C23" s="53"/>
      <c r="D23" s="54"/>
      <c r="E23" s="55">
        <v>15</v>
      </c>
      <c r="F23" s="56" t="s">
        <v>0</v>
      </c>
      <c r="G23" s="330">
        <f>ZakladDPHSniVypocet</f>
        <v>0</v>
      </c>
      <c r="H23" s="331"/>
      <c r="I23" s="331"/>
      <c r="J23" s="57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2" t="s">
        <v>13</v>
      </c>
      <c r="C24" s="53"/>
      <c r="D24" s="54"/>
      <c r="E24" s="55">
        <f>SazbaDPH1</f>
        <v>15</v>
      </c>
      <c r="F24" s="56" t="s">
        <v>0</v>
      </c>
      <c r="G24" s="328">
        <f>IF(A24&gt;50, ROUNDUP(A23, 0), ROUNDDOWN(A23, 0))</f>
        <v>0</v>
      </c>
      <c r="H24" s="329"/>
      <c r="I24" s="329"/>
      <c r="J24" s="57" t="str">
        <f t="shared" si="0"/>
        <v>CZK</v>
      </c>
    </row>
    <row r="25" spans="1:10" ht="23.25" customHeight="1" x14ac:dyDescent="0.2">
      <c r="A25" s="3">
        <f>ZakladDPHZakl*SazbaDPH2/100</f>
        <v>0</v>
      </c>
      <c r="B25" s="52" t="s">
        <v>14</v>
      </c>
      <c r="C25" s="53"/>
      <c r="D25" s="54"/>
      <c r="E25" s="55">
        <v>21</v>
      </c>
      <c r="F25" s="56" t="s">
        <v>0</v>
      </c>
      <c r="G25" s="330">
        <f>ZakladDPHZaklVypocet</f>
        <v>0</v>
      </c>
      <c r="H25" s="331"/>
      <c r="I25" s="331"/>
      <c r="J25" s="57" t="str">
        <f t="shared" si="0"/>
        <v>CZK</v>
      </c>
    </row>
    <row r="26" spans="1:10" ht="23.25" customHeight="1" x14ac:dyDescent="0.2">
      <c r="A26" s="3">
        <f>(A25-INT(A25))*100</f>
        <v>0</v>
      </c>
      <c r="B26" s="44" t="s">
        <v>15</v>
      </c>
      <c r="C26" s="21"/>
      <c r="D26" s="17"/>
      <c r="E26" s="39">
        <f>SazbaDPH2</f>
        <v>21</v>
      </c>
      <c r="F26" s="40" t="s">
        <v>0</v>
      </c>
      <c r="G26" s="347">
        <f>IF(A26&gt;50, ROUNDUP(A25, 0), ROUNDDOWN(A25, 0))</f>
        <v>0</v>
      </c>
      <c r="H26" s="348"/>
      <c r="I26" s="348"/>
      <c r="J26" s="51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3" t="s">
        <v>4</v>
      </c>
      <c r="C27" s="19"/>
      <c r="D27" s="22"/>
      <c r="E27" s="19"/>
      <c r="F27" s="20"/>
      <c r="G27" s="339">
        <f>CenaCelkem-(ZakladDPHSni+DPHSni+ZakladDPHZakl+DPHZakl)</f>
        <v>0</v>
      </c>
      <c r="H27" s="339"/>
      <c r="I27" s="339"/>
      <c r="J27" s="58" t="str">
        <f t="shared" si="0"/>
        <v>CZK</v>
      </c>
    </row>
    <row r="28" spans="1:10" ht="27.75" hidden="1" customHeight="1" thickBot="1" x14ac:dyDescent="0.25">
      <c r="A28" s="3"/>
      <c r="B28" s="118" t="s">
        <v>24</v>
      </c>
      <c r="C28" s="119"/>
      <c r="D28" s="119"/>
      <c r="E28" s="120"/>
      <c r="F28" s="121"/>
      <c r="G28" s="337">
        <f>ZakladDPHSniVypocet+ZakladDPHZaklVypocet</f>
        <v>0</v>
      </c>
      <c r="H28" s="338"/>
      <c r="I28" s="338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36</v>
      </c>
      <c r="C29" s="123"/>
      <c r="D29" s="123"/>
      <c r="E29" s="123"/>
      <c r="F29" s="123"/>
      <c r="G29" s="337">
        <f>IF(A29&gt;50, ROUNDUP(A27, 0), ROUNDDOWN(A27, 0))</f>
        <v>0</v>
      </c>
      <c r="H29" s="337"/>
      <c r="I29" s="337"/>
      <c r="J29" s="124" t="s">
        <v>76</v>
      </c>
    </row>
    <row r="30" spans="1:10" ht="12.75" customHeight="1" x14ac:dyDescent="0.2">
      <c r="A30" s="3"/>
      <c r="B30" s="3"/>
      <c r="C30" s="4"/>
      <c r="D30" s="4"/>
      <c r="E30" s="4"/>
      <c r="F30" s="4"/>
      <c r="G30" s="41"/>
      <c r="H30" s="4"/>
      <c r="I30" s="41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1"/>
      <c r="H31" s="4"/>
      <c r="I31" s="41"/>
      <c r="J31" s="11"/>
    </row>
    <row r="32" spans="1:10" ht="18.75" customHeight="1" x14ac:dyDescent="0.2">
      <c r="A32" s="3"/>
      <c r="B32" s="23"/>
      <c r="C32" s="18" t="s">
        <v>11</v>
      </c>
      <c r="D32" s="35"/>
      <c r="E32" s="35"/>
      <c r="F32" s="18" t="s">
        <v>10</v>
      </c>
      <c r="G32" s="35"/>
      <c r="H32" s="36">
        <f ca="1">TODAY()</f>
        <v>43370</v>
      </c>
      <c r="I32" s="35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1"/>
      <c r="H33" s="4"/>
      <c r="I33" s="41"/>
      <c r="J33" s="11"/>
    </row>
    <row r="34" spans="1:10" s="33" customFormat="1" ht="18.75" customHeight="1" x14ac:dyDescent="0.2">
      <c r="A34" s="28"/>
      <c r="B34" s="28"/>
      <c r="C34" s="29"/>
      <c r="D34" s="24"/>
      <c r="E34" s="24"/>
      <c r="F34" s="29"/>
      <c r="G34" s="30"/>
      <c r="H34" s="24"/>
      <c r="I34" s="30"/>
      <c r="J34" s="34"/>
    </row>
    <row r="35" spans="1:10" ht="12.75" customHeight="1" x14ac:dyDescent="0.2">
      <c r="A35" s="3"/>
      <c r="B35" s="3"/>
      <c r="C35" s="4"/>
      <c r="D35" s="327" t="s">
        <v>2</v>
      </c>
      <c r="E35" s="327"/>
      <c r="F35" s="4"/>
      <c r="G35" s="41"/>
      <c r="H35" s="12" t="s">
        <v>3</v>
      </c>
      <c r="I35" s="41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customHeight="1" x14ac:dyDescent="0.2">
      <c r="B37" s="95" t="s">
        <v>16</v>
      </c>
      <c r="C37" s="96"/>
      <c r="D37" s="96"/>
      <c r="E37" s="96"/>
      <c r="F37" s="97"/>
      <c r="G37" s="97"/>
      <c r="H37" s="97"/>
      <c r="I37" s="97"/>
      <c r="J37" s="96"/>
    </row>
    <row r="38" spans="1:10" ht="25.5" customHeight="1" x14ac:dyDescent="0.2">
      <c r="A38" s="94" t="s">
        <v>38</v>
      </c>
      <c r="B38" s="98" t="s">
        <v>17</v>
      </c>
      <c r="C38" s="99" t="s">
        <v>5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18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55</v>
      </c>
      <c r="C39" s="320"/>
      <c r="D39" s="321"/>
      <c r="E39" s="321"/>
      <c r="F39" s="105">
        <f>'VRN 01 Naklady'!AE62+'SO 01 01 Pol'!AE1105+'SO 01 02 Pol'!AE205+'SO 01 03 Pol'!AE111+'SO 01 04 Rek'!AE11+'SO 01 05 Pol'!AE132+'SO 02 01 Pol'!AE183+'SO 02 02 Pol'!AE154</f>
        <v>0</v>
      </c>
      <c r="G39" s="106">
        <f>'VRN 01 Naklady'!AF62+'SO 01 01 Pol'!AF1105+'SO 01 02 Pol'!AF205+'SO 01 03 Pol'!AF111+'SO 01 04 Rek'!AF11+'SO 01 05 Pol'!AF132+'SO 02 01 Pol'!AF183+'SO 02 02 Pol'!AF154</f>
        <v>0</v>
      </c>
      <c r="H39" s="107">
        <f t="shared" ref="H39:H50" si="1">(F39*SazbaDPH1/100)+(G39*SazbaDPH2/100)</f>
        <v>0</v>
      </c>
      <c r="I39" s="107">
        <f t="shared" ref="I39:I50" si="2">F39+G39+H39</f>
        <v>0</v>
      </c>
      <c r="J39" s="108" t="str">
        <f t="shared" ref="J39:J50" si="3">IF(CenaCelkemVypocet=0,"",I39/CenaCelkemVypocet*100)</f>
        <v/>
      </c>
    </row>
    <row r="40" spans="1:10" ht="25.5" customHeight="1" x14ac:dyDescent="0.2">
      <c r="A40" s="94">
        <v>2</v>
      </c>
      <c r="B40" s="109" t="s">
        <v>56</v>
      </c>
      <c r="C40" s="325" t="s">
        <v>57</v>
      </c>
      <c r="D40" s="326"/>
      <c r="E40" s="326"/>
      <c r="F40" s="110">
        <f>'VRN 01 Naklady'!AE62</f>
        <v>0</v>
      </c>
      <c r="G40" s="111">
        <f>'VRN 01 Naklady'!AF62</f>
        <v>0</v>
      </c>
      <c r="H40" s="111">
        <f t="shared" si="1"/>
        <v>0</v>
      </c>
      <c r="I40" s="111">
        <f t="shared" si="2"/>
        <v>0</v>
      </c>
      <c r="J40" s="112" t="str">
        <f t="shared" si="3"/>
        <v/>
      </c>
    </row>
    <row r="41" spans="1:10" ht="25.5" customHeight="1" x14ac:dyDescent="0.2">
      <c r="A41" s="94">
        <v>3</v>
      </c>
      <c r="B41" s="113" t="s">
        <v>58</v>
      </c>
      <c r="C41" s="320" t="s">
        <v>59</v>
      </c>
      <c r="D41" s="321"/>
      <c r="E41" s="321"/>
      <c r="F41" s="114">
        <f>'VRN 01 Naklady'!AE62</f>
        <v>0</v>
      </c>
      <c r="G41" s="107">
        <f>'VRN 01 Naklady'!AF62</f>
        <v>0</v>
      </c>
      <c r="H41" s="107">
        <f t="shared" si="1"/>
        <v>0</v>
      </c>
      <c r="I41" s="107">
        <f t="shared" si="2"/>
        <v>0</v>
      </c>
      <c r="J41" s="108" t="str">
        <f t="shared" si="3"/>
        <v/>
      </c>
    </row>
    <row r="42" spans="1:10" ht="25.5" customHeight="1" x14ac:dyDescent="0.2">
      <c r="A42" s="94">
        <v>2</v>
      </c>
      <c r="B42" s="109" t="s">
        <v>60</v>
      </c>
      <c r="C42" s="325" t="s">
        <v>61</v>
      </c>
      <c r="D42" s="326"/>
      <c r="E42" s="326"/>
      <c r="F42" s="110">
        <f>'SO 01 01 Pol'!AE1105+'SO 01 02 Pol'!AE205+'SO 01 03 Pol'!AE111+'SO 01 04 Rek'!AE11+'SO 01 05 Pol'!AE132</f>
        <v>0</v>
      </c>
      <c r="G42" s="111">
        <f>'SO 01 01 Pol'!AF1105+'SO 01 02 Pol'!AF205+'SO 01 03 Pol'!AF111+'SO 01 04 Rek'!AF11+'SO 01 05 Pol'!AF132</f>
        <v>0</v>
      </c>
      <c r="H42" s="111">
        <f t="shared" si="1"/>
        <v>0</v>
      </c>
      <c r="I42" s="111">
        <f t="shared" si="2"/>
        <v>0</v>
      </c>
      <c r="J42" s="112" t="str">
        <f t="shared" si="3"/>
        <v/>
      </c>
    </row>
    <row r="43" spans="1:10" ht="25.5" customHeight="1" x14ac:dyDescent="0.2">
      <c r="A43" s="94">
        <v>3</v>
      </c>
      <c r="B43" s="113" t="s">
        <v>58</v>
      </c>
      <c r="C43" s="320" t="s">
        <v>62</v>
      </c>
      <c r="D43" s="321"/>
      <c r="E43" s="321"/>
      <c r="F43" s="114">
        <f>'SO 01 01 Pol'!AE1105</f>
        <v>0</v>
      </c>
      <c r="G43" s="107">
        <f>'SO 01 01 Pol'!AF1105</f>
        <v>0</v>
      </c>
      <c r="H43" s="107">
        <f t="shared" si="1"/>
        <v>0</v>
      </c>
      <c r="I43" s="107">
        <f t="shared" si="2"/>
        <v>0</v>
      </c>
      <c r="J43" s="108" t="str">
        <f t="shared" si="3"/>
        <v/>
      </c>
    </row>
    <row r="44" spans="1:10" ht="25.5" customHeight="1" x14ac:dyDescent="0.2">
      <c r="A44" s="94">
        <v>3</v>
      </c>
      <c r="B44" s="113" t="s">
        <v>63</v>
      </c>
      <c r="C44" s="320" t="s">
        <v>64</v>
      </c>
      <c r="D44" s="321"/>
      <c r="E44" s="321"/>
      <c r="F44" s="114">
        <f>'SO 01 02 Pol'!AE205</f>
        <v>0</v>
      </c>
      <c r="G44" s="107">
        <f>'SO 01 02 Pol'!AF205</f>
        <v>0</v>
      </c>
      <c r="H44" s="107">
        <f t="shared" si="1"/>
        <v>0</v>
      </c>
      <c r="I44" s="107">
        <f t="shared" si="2"/>
        <v>0</v>
      </c>
      <c r="J44" s="108" t="str">
        <f t="shared" si="3"/>
        <v/>
      </c>
    </row>
    <row r="45" spans="1:10" ht="25.5" customHeight="1" x14ac:dyDescent="0.2">
      <c r="A45" s="94">
        <v>3</v>
      </c>
      <c r="B45" s="113" t="s">
        <v>65</v>
      </c>
      <c r="C45" s="320" t="s">
        <v>66</v>
      </c>
      <c r="D45" s="321"/>
      <c r="E45" s="321"/>
      <c r="F45" s="114">
        <f>'SO 01 03 Pol'!AE111</f>
        <v>0</v>
      </c>
      <c r="G45" s="107">
        <f>'SO 01 03 Pol'!AF111</f>
        <v>0</v>
      </c>
      <c r="H45" s="107">
        <f t="shared" si="1"/>
        <v>0</v>
      </c>
      <c r="I45" s="107">
        <f t="shared" si="2"/>
        <v>0</v>
      </c>
      <c r="J45" s="108" t="str">
        <f t="shared" si="3"/>
        <v/>
      </c>
    </row>
    <row r="46" spans="1:10" ht="25.5" customHeight="1" x14ac:dyDescent="0.2">
      <c r="A46" s="94">
        <v>3</v>
      </c>
      <c r="B46" s="113" t="s">
        <v>67</v>
      </c>
      <c r="C46" s="320" t="s">
        <v>68</v>
      </c>
      <c r="D46" s="321"/>
      <c r="E46" s="321"/>
      <c r="F46" s="114">
        <f>'SO 01 04 Rek'!AE11</f>
        <v>0</v>
      </c>
      <c r="G46" s="107">
        <f>'SO 01 04 Rek'!AF11</f>
        <v>0</v>
      </c>
      <c r="H46" s="107">
        <f t="shared" si="1"/>
        <v>0</v>
      </c>
      <c r="I46" s="107">
        <f t="shared" si="2"/>
        <v>0</v>
      </c>
      <c r="J46" s="108" t="str">
        <f t="shared" si="3"/>
        <v/>
      </c>
    </row>
    <row r="47" spans="1:10" ht="25.5" customHeight="1" x14ac:dyDescent="0.2">
      <c r="A47" s="94">
        <v>3</v>
      </c>
      <c r="B47" s="113" t="s">
        <v>69</v>
      </c>
      <c r="C47" s="320" t="s">
        <v>70</v>
      </c>
      <c r="D47" s="321"/>
      <c r="E47" s="321"/>
      <c r="F47" s="114">
        <f>'SO 01 05 Pol'!AE132</f>
        <v>0</v>
      </c>
      <c r="G47" s="107">
        <f>'SO 01 05 Pol'!AF132</f>
        <v>0</v>
      </c>
      <c r="H47" s="107">
        <f t="shared" si="1"/>
        <v>0</v>
      </c>
      <c r="I47" s="107">
        <f t="shared" si="2"/>
        <v>0</v>
      </c>
      <c r="J47" s="108" t="str">
        <f t="shared" si="3"/>
        <v/>
      </c>
    </row>
    <row r="48" spans="1:10" ht="25.5" customHeight="1" x14ac:dyDescent="0.2">
      <c r="A48" s="94">
        <v>2</v>
      </c>
      <c r="B48" s="109" t="s">
        <v>71</v>
      </c>
      <c r="C48" s="325" t="s">
        <v>72</v>
      </c>
      <c r="D48" s="326"/>
      <c r="E48" s="326"/>
      <c r="F48" s="110">
        <f>'SO 02 01 Pol'!AE183+'SO 02 02 Pol'!AE154</f>
        <v>0</v>
      </c>
      <c r="G48" s="111">
        <f>'SO 02 01 Pol'!AF183+'SO 02 02 Pol'!AF154</f>
        <v>0</v>
      </c>
      <c r="H48" s="111">
        <f t="shared" si="1"/>
        <v>0</v>
      </c>
      <c r="I48" s="111">
        <f t="shared" si="2"/>
        <v>0</v>
      </c>
      <c r="J48" s="112" t="str">
        <f t="shared" si="3"/>
        <v/>
      </c>
    </row>
    <row r="49" spans="1:10" ht="25.5" customHeight="1" x14ac:dyDescent="0.2">
      <c r="A49" s="94">
        <v>3</v>
      </c>
      <c r="B49" s="113" t="s">
        <v>58</v>
      </c>
      <c r="C49" s="320" t="s">
        <v>73</v>
      </c>
      <c r="D49" s="321"/>
      <c r="E49" s="321"/>
      <c r="F49" s="114">
        <f>'SO 02 01 Pol'!AE183</f>
        <v>0</v>
      </c>
      <c r="G49" s="107">
        <f>'SO 02 01 Pol'!AF183</f>
        <v>0</v>
      </c>
      <c r="H49" s="107">
        <f t="shared" si="1"/>
        <v>0</v>
      </c>
      <c r="I49" s="107">
        <f t="shared" si="2"/>
        <v>0</v>
      </c>
      <c r="J49" s="108" t="str">
        <f t="shared" si="3"/>
        <v/>
      </c>
    </row>
    <row r="50" spans="1:10" ht="25.5" customHeight="1" x14ac:dyDescent="0.2">
      <c r="A50" s="94">
        <v>3</v>
      </c>
      <c r="B50" s="113" t="s">
        <v>63</v>
      </c>
      <c r="C50" s="320" t="s">
        <v>74</v>
      </c>
      <c r="D50" s="321"/>
      <c r="E50" s="321"/>
      <c r="F50" s="114">
        <f>'SO 02 02 Pol'!AE154</f>
        <v>0</v>
      </c>
      <c r="G50" s="107">
        <f>'SO 02 02 Pol'!AF154</f>
        <v>0</v>
      </c>
      <c r="H50" s="107">
        <f t="shared" si="1"/>
        <v>0</v>
      </c>
      <c r="I50" s="107">
        <f t="shared" si="2"/>
        <v>0</v>
      </c>
      <c r="J50" s="108" t="str">
        <f t="shared" si="3"/>
        <v/>
      </c>
    </row>
    <row r="51" spans="1:10" ht="25.5" customHeight="1" x14ac:dyDescent="0.2">
      <c r="A51" s="94"/>
      <c r="B51" s="322" t="s">
        <v>75</v>
      </c>
      <c r="C51" s="323"/>
      <c r="D51" s="323"/>
      <c r="E51" s="324"/>
      <c r="F51" s="115">
        <f>SUMIF(A39:A50,"=1",F39:F50)</f>
        <v>0</v>
      </c>
      <c r="G51" s="116">
        <f>SUMIF(A39:A50,"=1",G39:G50)</f>
        <v>0</v>
      </c>
      <c r="H51" s="116">
        <f>SUMIF(A39:A50,"=1",H39:H50)</f>
        <v>0</v>
      </c>
      <c r="I51" s="116">
        <f>SUMIF(A39:A50,"=1",I39:I50)</f>
        <v>0</v>
      </c>
      <c r="J51" s="117">
        <f>SUMIF(A39:A50,"=1",J39:J50)</f>
        <v>0</v>
      </c>
    </row>
    <row r="55" spans="1:10" ht="15.75" x14ac:dyDescent="0.25">
      <c r="B55" s="125" t="s">
        <v>77</v>
      </c>
    </row>
    <row r="57" spans="1:10" ht="25.5" customHeight="1" x14ac:dyDescent="0.2">
      <c r="A57" s="126"/>
      <c r="B57" s="129" t="s">
        <v>17</v>
      </c>
      <c r="C57" s="129" t="s">
        <v>5</v>
      </c>
      <c r="D57" s="130"/>
      <c r="E57" s="130"/>
      <c r="F57" s="131" t="s">
        <v>78</v>
      </c>
      <c r="G57" s="131"/>
      <c r="H57" s="131"/>
      <c r="I57" s="131" t="s">
        <v>30</v>
      </c>
      <c r="J57" s="131" t="s">
        <v>0</v>
      </c>
    </row>
    <row r="58" spans="1:10" ht="25.5" customHeight="1" x14ac:dyDescent="0.2">
      <c r="A58" s="127"/>
      <c r="B58" s="132" t="s">
        <v>79</v>
      </c>
      <c r="C58" s="318" t="s">
        <v>80</v>
      </c>
      <c r="D58" s="319"/>
      <c r="E58" s="319"/>
      <c r="F58" s="139" t="s">
        <v>25</v>
      </c>
      <c r="G58" s="133"/>
      <c r="H58" s="133"/>
      <c r="I58" s="133">
        <f>'SO 01 01 Pol'!G8+'SO 02 01 Pol'!G8+'SO 02 02 Pol'!G8</f>
        <v>0</v>
      </c>
      <c r="J58" s="137" t="str">
        <f>IF(I119=0,"",I58/I119*100)</f>
        <v/>
      </c>
    </row>
    <row r="59" spans="1:10" ht="25.5" customHeight="1" x14ac:dyDescent="0.2">
      <c r="A59" s="127"/>
      <c r="B59" s="132" t="s">
        <v>81</v>
      </c>
      <c r="C59" s="318" t="s">
        <v>82</v>
      </c>
      <c r="D59" s="319"/>
      <c r="E59" s="319"/>
      <c r="F59" s="139" t="s">
        <v>25</v>
      </c>
      <c r="G59" s="133"/>
      <c r="H59" s="133"/>
      <c r="I59" s="133">
        <f>'SO 01 01 Pol'!G69</f>
        <v>0</v>
      </c>
      <c r="J59" s="137" t="str">
        <f>IF(I119=0,"",I59/I119*100)</f>
        <v/>
      </c>
    </row>
    <row r="60" spans="1:10" ht="25.5" customHeight="1" x14ac:dyDescent="0.2">
      <c r="A60" s="127"/>
      <c r="B60" s="132" t="s">
        <v>83</v>
      </c>
      <c r="C60" s="318" t="s">
        <v>84</v>
      </c>
      <c r="D60" s="319"/>
      <c r="E60" s="319"/>
      <c r="F60" s="139" t="s">
        <v>25</v>
      </c>
      <c r="G60" s="133"/>
      <c r="H60" s="133"/>
      <c r="I60" s="133">
        <f>'SO 01 02 Pol'!G8</f>
        <v>0</v>
      </c>
      <c r="J60" s="137" t="str">
        <f>IF(I119=0,"",I60/I119*100)</f>
        <v/>
      </c>
    </row>
    <row r="61" spans="1:10" ht="25.5" customHeight="1" x14ac:dyDescent="0.2">
      <c r="A61" s="127"/>
      <c r="B61" s="132" t="s">
        <v>85</v>
      </c>
      <c r="C61" s="318" t="s">
        <v>86</v>
      </c>
      <c r="D61" s="319"/>
      <c r="E61" s="319"/>
      <c r="F61" s="139" t="s">
        <v>25</v>
      </c>
      <c r="G61" s="133"/>
      <c r="H61" s="133"/>
      <c r="I61" s="133">
        <f>'SO 01 02 Pol'!G25</f>
        <v>0</v>
      </c>
      <c r="J61" s="137" t="str">
        <f>IF(I119=0,"",I61/I119*100)</f>
        <v/>
      </c>
    </row>
    <row r="62" spans="1:10" ht="25.5" customHeight="1" x14ac:dyDescent="0.2">
      <c r="A62" s="127"/>
      <c r="B62" s="132" t="s">
        <v>87</v>
      </c>
      <c r="C62" s="318" t="s">
        <v>88</v>
      </c>
      <c r="D62" s="319"/>
      <c r="E62" s="319"/>
      <c r="F62" s="139" t="s">
        <v>25</v>
      </c>
      <c r="G62" s="133"/>
      <c r="H62" s="133"/>
      <c r="I62" s="133">
        <f>'SO 02 01 Pol'!G62+'SO 02 02 Pol'!G57</f>
        <v>0</v>
      </c>
      <c r="J62" s="137" t="str">
        <f>IF(I119=0,"",I62/I119*100)</f>
        <v/>
      </c>
    </row>
    <row r="63" spans="1:10" ht="25.5" customHeight="1" x14ac:dyDescent="0.2">
      <c r="A63" s="127"/>
      <c r="B63" s="132" t="s">
        <v>89</v>
      </c>
      <c r="C63" s="318" t="s">
        <v>90</v>
      </c>
      <c r="D63" s="319"/>
      <c r="E63" s="319"/>
      <c r="F63" s="139" t="s">
        <v>25</v>
      </c>
      <c r="G63" s="133"/>
      <c r="H63" s="133"/>
      <c r="I63" s="133">
        <f>'SO 01 01 Pol'!G81</f>
        <v>0</v>
      </c>
      <c r="J63" s="137" t="str">
        <f>IF(I119=0,"",I63/I119*100)</f>
        <v/>
      </c>
    </row>
    <row r="64" spans="1:10" ht="25.5" customHeight="1" x14ac:dyDescent="0.2">
      <c r="A64" s="127"/>
      <c r="B64" s="132" t="s">
        <v>91</v>
      </c>
      <c r="C64" s="318" t="s">
        <v>92</v>
      </c>
      <c r="D64" s="319"/>
      <c r="E64" s="319"/>
      <c r="F64" s="139" t="s">
        <v>25</v>
      </c>
      <c r="G64" s="133"/>
      <c r="H64" s="133"/>
      <c r="I64" s="133">
        <f>'SO 01 01 Pol'!G97</f>
        <v>0</v>
      </c>
      <c r="J64" s="137" t="str">
        <f>IF(I119=0,"",I64/I119*100)</f>
        <v/>
      </c>
    </row>
    <row r="65" spans="1:10" ht="25.5" customHeight="1" x14ac:dyDescent="0.2">
      <c r="A65" s="127"/>
      <c r="B65" s="132" t="s">
        <v>93</v>
      </c>
      <c r="C65" s="318" t="s">
        <v>94</v>
      </c>
      <c r="D65" s="319"/>
      <c r="E65" s="319"/>
      <c r="F65" s="139" t="s">
        <v>25</v>
      </c>
      <c r="G65" s="133"/>
      <c r="H65" s="133"/>
      <c r="I65" s="133">
        <f>'SO 01 01 Pol'!G155+'SO 02 01 Pol'!G69</f>
        <v>0</v>
      </c>
      <c r="J65" s="137" t="str">
        <f>IF(I119=0,"",I65/I119*100)</f>
        <v/>
      </c>
    </row>
    <row r="66" spans="1:10" ht="25.5" customHeight="1" x14ac:dyDescent="0.2">
      <c r="A66" s="127"/>
      <c r="B66" s="132" t="s">
        <v>95</v>
      </c>
      <c r="C66" s="318" t="s">
        <v>96</v>
      </c>
      <c r="D66" s="319"/>
      <c r="E66" s="319"/>
      <c r="F66" s="139" t="s">
        <v>25</v>
      </c>
      <c r="G66" s="133"/>
      <c r="H66" s="133"/>
      <c r="I66" s="133">
        <f>'SO 01 01 Pol'!G211</f>
        <v>0</v>
      </c>
      <c r="J66" s="137" t="str">
        <f>IF(I119=0,"",I66/I119*100)</f>
        <v/>
      </c>
    </row>
    <row r="67" spans="1:10" ht="25.5" customHeight="1" x14ac:dyDescent="0.2">
      <c r="A67" s="127"/>
      <c r="B67" s="132" t="s">
        <v>97</v>
      </c>
      <c r="C67" s="318" t="s">
        <v>98</v>
      </c>
      <c r="D67" s="319"/>
      <c r="E67" s="319"/>
      <c r="F67" s="139" t="s">
        <v>25</v>
      </c>
      <c r="G67" s="133"/>
      <c r="H67" s="133"/>
      <c r="I67" s="133">
        <f>'SO 01 01 Pol'!G256</f>
        <v>0</v>
      </c>
      <c r="J67" s="137" t="str">
        <f>IF(I119=0,"",I67/I119*100)</f>
        <v/>
      </c>
    </row>
    <row r="68" spans="1:10" ht="25.5" customHeight="1" x14ac:dyDescent="0.2">
      <c r="A68" s="127"/>
      <c r="B68" s="132" t="s">
        <v>99</v>
      </c>
      <c r="C68" s="318" t="s">
        <v>100</v>
      </c>
      <c r="D68" s="319"/>
      <c r="E68" s="319"/>
      <c r="F68" s="139" t="s">
        <v>25</v>
      </c>
      <c r="G68" s="133"/>
      <c r="H68" s="133"/>
      <c r="I68" s="133">
        <f>'SO 01 01 Pol'!G262+'SO 02 01 Pol'!G88+'SO 02 02 Pol'!G60</f>
        <v>0</v>
      </c>
      <c r="J68" s="137" t="str">
        <f>IF(I119=0,"",I68/I119*100)</f>
        <v/>
      </c>
    </row>
    <row r="69" spans="1:10" ht="25.5" customHeight="1" x14ac:dyDescent="0.2">
      <c r="A69" s="127"/>
      <c r="B69" s="132" t="s">
        <v>101</v>
      </c>
      <c r="C69" s="318" t="s">
        <v>102</v>
      </c>
      <c r="D69" s="319"/>
      <c r="E69" s="319"/>
      <c r="F69" s="139" t="s">
        <v>25</v>
      </c>
      <c r="G69" s="133"/>
      <c r="H69" s="133"/>
      <c r="I69" s="133">
        <f>'SO 01 01 Pol'!G326</f>
        <v>0</v>
      </c>
      <c r="J69" s="137" t="str">
        <f>IF(I119=0,"",I69/I119*100)</f>
        <v/>
      </c>
    </row>
    <row r="70" spans="1:10" ht="25.5" customHeight="1" x14ac:dyDescent="0.2">
      <c r="A70" s="127"/>
      <c r="B70" s="132" t="s">
        <v>103</v>
      </c>
      <c r="C70" s="318" t="s">
        <v>104</v>
      </c>
      <c r="D70" s="319"/>
      <c r="E70" s="319"/>
      <c r="F70" s="139" t="s">
        <v>25</v>
      </c>
      <c r="G70" s="133"/>
      <c r="H70" s="133"/>
      <c r="I70" s="133">
        <f>'SO 01 01 Pol'!G344</f>
        <v>0</v>
      </c>
      <c r="J70" s="137" t="str">
        <f>IF(I119=0,"",I70/I119*100)</f>
        <v/>
      </c>
    </row>
    <row r="71" spans="1:10" ht="25.5" customHeight="1" x14ac:dyDescent="0.2">
      <c r="A71" s="127"/>
      <c r="B71" s="132" t="s">
        <v>105</v>
      </c>
      <c r="C71" s="318" t="s">
        <v>106</v>
      </c>
      <c r="D71" s="319"/>
      <c r="E71" s="319"/>
      <c r="F71" s="139" t="s">
        <v>25</v>
      </c>
      <c r="G71" s="133"/>
      <c r="H71" s="133"/>
      <c r="I71" s="133">
        <f>'SO 02 01 Pol'!G179+'SO 02 02 Pol'!G147</f>
        <v>0</v>
      </c>
      <c r="J71" s="137" t="str">
        <f>IF(I119=0,"",I71/I119*100)</f>
        <v/>
      </c>
    </row>
    <row r="72" spans="1:10" ht="25.5" customHeight="1" x14ac:dyDescent="0.2">
      <c r="A72" s="127"/>
      <c r="B72" s="132" t="s">
        <v>107</v>
      </c>
      <c r="C72" s="318" t="s">
        <v>108</v>
      </c>
      <c r="D72" s="319"/>
      <c r="E72" s="319"/>
      <c r="F72" s="139" t="s">
        <v>25</v>
      </c>
      <c r="G72" s="133"/>
      <c r="H72" s="133"/>
      <c r="I72" s="133">
        <f>'SO 02 02 Pol'!G65</f>
        <v>0</v>
      </c>
      <c r="J72" s="137" t="str">
        <f>IF(I119=0,"",I72/I119*100)</f>
        <v/>
      </c>
    </row>
    <row r="73" spans="1:10" ht="25.5" customHeight="1" x14ac:dyDescent="0.2">
      <c r="A73" s="127"/>
      <c r="B73" s="132" t="s">
        <v>109</v>
      </c>
      <c r="C73" s="318" t="s">
        <v>110</v>
      </c>
      <c r="D73" s="319"/>
      <c r="E73" s="319"/>
      <c r="F73" s="139" t="s">
        <v>25</v>
      </c>
      <c r="G73" s="133"/>
      <c r="H73" s="133"/>
      <c r="I73" s="133">
        <f>'SO 01 01 Pol'!G391</f>
        <v>0</v>
      </c>
      <c r="J73" s="137" t="str">
        <f>IF(I119=0,"",I73/I119*100)</f>
        <v/>
      </c>
    </row>
    <row r="74" spans="1:10" ht="25.5" customHeight="1" x14ac:dyDescent="0.2">
      <c r="A74" s="127"/>
      <c r="B74" s="132" t="s">
        <v>111</v>
      </c>
      <c r="C74" s="318" t="s">
        <v>112</v>
      </c>
      <c r="D74" s="319"/>
      <c r="E74" s="319"/>
      <c r="F74" s="139" t="s">
        <v>25</v>
      </c>
      <c r="G74" s="133"/>
      <c r="H74" s="133"/>
      <c r="I74" s="133">
        <f>'SO 01 01 Pol'!G470</f>
        <v>0</v>
      </c>
      <c r="J74" s="137" t="str">
        <f>IF(I119=0,"",I74/I119*100)</f>
        <v/>
      </c>
    </row>
    <row r="75" spans="1:10" ht="25.5" customHeight="1" x14ac:dyDescent="0.2">
      <c r="A75" s="127"/>
      <c r="B75" s="132" t="s">
        <v>113</v>
      </c>
      <c r="C75" s="318" t="s">
        <v>114</v>
      </c>
      <c r="D75" s="319"/>
      <c r="E75" s="319"/>
      <c r="F75" s="139" t="s">
        <v>25</v>
      </c>
      <c r="G75" s="133"/>
      <c r="H75" s="133"/>
      <c r="I75" s="133">
        <f>'SO 01 01 Pol'!G483</f>
        <v>0</v>
      </c>
      <c r="J75" s="137" t="str">
        <f>IF(I119=0,"",I75/I119*100)</f>
        <v/>
      </c>
    </row>
    <row r="76" spans="1:10" ht="25.5" customHeight="1" x14ac:dyDescent="0.2">
      <c r="A76" s="127"/>
      <c r="B76" s="132" t="s">
        <v>115</v>
      </c>
      <c r="C76" s="318" t="s">
        <v>116</v>
      </c>
      <c r="D76" s="319"/>
      <c r="E76" s="319"/>
      <c r="F76" s="139" t="s">
        <v>25</v>
      </c>
      <c r="G76" s="133"/>
      <c r="H76" s="133"/>
      <c r="I76" s="133">
        <f>'SO 01 01 Pol'!G508</f>
        <v>0</v>
      </c>
      <c r="J76" s="137" t="str">
        <f>IF(I119=0,"",I76/I119*100)</f>
        <v/>
      </c>
    </row>
    <row r="77" spans="1:10" ht="25.5" customHeight="1" x14ac:dyDescent="0.2">
      <c r="A77" s="127"/>
      <c r="B77" s="132" t="s">
        <v>117</v>
      </c>
      <c r="C77" s="318" t="s">
        <v>118</v>
      </c>
      <c r="D77" s="319"/>
      <c r="E77" s="319"/>
      <c r="F77" s="139" t="s">
        <v>25</v>
      </c>
      <c r="G77" s="133"/>
      <c r="H77" s="133"/>
      <c r="I77" s="133">
        <f>'SO 02 01 Pol'!G111+'SO 02 02 Pol'!G70</f>
        <v>0</v>
      </c>
      <c r="J77" s="137" t="str">
        <f>IF(I119=0,"",I77/I119*100)</f>
        <v/>
      </c>
    </row>
    <row r="78" spans="1:10" ht="25.5" customHeight="1" x14ac:dyDescent="0.2">
      <c r="A78" s="127"/>
      <c r="B78" s="132" t="s">
        <v>119</v>
      </c>
      <c r="C78" s="318" t="s">
        <v>120</v>
      </c>
      <c r="D78" s="319"/>
      <c r="E78" s="319"/>
      <c r="F78" s="139" t="s">
        <v>25</v>
      </c>
      <c r="G78" s="133"/>
      <c r="H78" s="133"/>
      <c r="I78" s="133">
        <f>'SO 01 02 Pol'!G42</f>
        <v>0</v>
      </c>
      <c r="J78" s="137" t="str">
        <f>IF(I119=0,"",I78/I119*100)</f>
        <v/>
      </c>
    </row>
    <row r="79" spans="1:10" ht="25.5" customHeight="1" x14ac:dyDescent="0.2">
      <c r="A79" s="127"/>
      <c r="B79" s="132" t="s">
        <v>121</v>
      </c>
      <c r="C79" s="318" t="s">
        <v>122</v>
      </c>
      <c r="D79" s="319"/>
      <c r="E79" s="319"/>
      <c r="F79" s="139" t="s">
        <v>25</v>
      </c>
      <c r="G79" s="133"/>
      <c r="H79" s="133"/>
      <c r="I79" s="133">
        <f>'SO 02 01 Pol'!G171+'SO 02 02 Pol'!G117</f>
        <v>0</v>
      </c>
      <c r="J79" s="137" t="str">
        <f>IF(I119=0,"",I79/I119*100)</f>
        <v/>
      </c>
    </row>
    <row r="80" spans="1:10" ht="25.5" customHeight="1" x14ac:dyDescent="0.2">
      <c r="A80" s="127"/>
      <c r="B80" s="132" t="s">
        <v>121</v>
      </c>
      <c r="C80" s="318" t="s">
        <v>123</v>
      </c>
      <c r="D80" s="319"/>
      <c r="E80" s="319"/>
      <c r="F80" s="139" t="s">
        <v>25</v>
      </c>
      <c r="G80" s="133"/>
      <c r="H80" s="133"/>
      <c r="I80" s="133">
        <f>'SO 01 01 Pol'!G523</f>
        <v>0</v>
      </c>
      <c r="J80" s="137" t="str">
        <f>IF(I119=0,"",I80/I119*100)</f>
        <v/>
      </c>
    </row>
    <row r="81" spans="1:10" ht="25.5" customHeight="1" x14ac:dyDescent="0.2">
      <c r="A81" s="127"/>
      <c r="B81" s="132" t="s">
        <v>124</v>
      </c>
      <c r="C81" s="318" t="s">
        <v>125</v>
      </c>
      <c r="D81" s="319"/>
      <c r="E81" s="319"/>
      <c r="F81" s="139" t="s">
        <v>25</v>
      </c>
      <c r="G81" s="133"/>
      <c r="H81" s="133"/>
      <c r="I81" s="133">
        <f>'SO 01 01 Pol'!G543</f>
        <v>0</v>
      </c>
      <c r="J81" s="137" t="str">
        <f>IF(I119=0,"",I81/I119*100)</f>
        <v/>
      </c>
    </row>
    <row r="82" spans="1:10" ht="25.5" customHeight="1" x14ac:dyDescent="0.2">
      <c r="A82" s="127"/>
      <c r="B82" s="132" t="s">
        <v>126</v>
      </c>
      <c r="C82" s="318" t="s">
        <v>127</v>
      </c>
      <c r="D82" s="319"/>
      <c r="E82" s="319"/>
      <c r="F82" s="139" t="s">
        <v>25</v>
      </c>
      <c r="G82" s="133"/>
      <c r="H82" s="133"/>
      <c r="I82" s="133">
        <f>'SO 01 01 Pol'!G606</f>
        <v>0</v>
      </c>
      <c r="J82" s="137" t="str">
        <f>IF(I119=0,"",I82/I119*100)</f>
        <v/>
      </c>
    </row>
    <row r="83" spans="1:10" ht="25.5" customHeight="1" x14ac:dyDescent="0.2">
      <c r="A83" s="127"/>
      <c r="B83" s="132" t="s">
        <v>128</v>
      </c>
      <c r="C83" s="318" t="s">
        <v>129</v>
      </c>
      <c r="D83" s="319"/>
      <c r="E83" s="319"/>
      <c r="F83" s="139" t="s">
        <v>25</v>
      </c>
      <c r="G83" s="133"/>
      <c r="H83" s="133"/>
      <c r="I83" s="133">
        <f>'SO 01 01 Pol'!G620</f>
        <v>0</v>
      </c>
      <c r="J83" s="137" t="str">
        <f>IF(I119=0,"",I83/I119*100)</f>
        <v/>
      </c>
    </row>
    <row r="84" spans="1:10" ht="25.5" customHeight="1" x14ac:dyDescent="0.2">
      <c r="A84" s="127"/>
      <c r="B84" s="132" t="s">
        <v>130</v>
      </c>
      <c r="C84" s="318" t="s">
        <v>131</v>
      </c>
      <c r="D84" s="319"/>
      <c r="E84" s="319"/>
      <c r="F84" s="139" t="s">
        <v>25</v>
      </c>
      <c r="G84" s="133"/>
      <c r="H84" s="133"/>
      <c r="I84" s="133">
        <f>'SO 02 02 Pol'!G126</f>
        <v>0</v>
      </c>
      <c r="J84" s="137" t="str">
        <f>IF(I119=0,"",I84/I119*100)</f>
        <v/>
      </c>
    </row>
    <row r="85" spans="1:10" ht="25.5" customHeight="1" x14ac:dyDescent="0.2">
      <c r="A85" s="127"/>
      <c r="B85" s="132" t="s">
        <v>132</v>
      </c>
      <c r="C85" s="318" t="s">
        <v>133</v>
      </c>
      <c r="D85" s="319"/>
      <c r="E85" s="319"/>
      <c r="F85" s="139" t="s">
        <v>25</v>
      </c>
      <c r="G85" s="133"/>
      <c r="H85" s="133"/>
      <c r="I85" s="133">
        <f>'SO 02 01 Pol'!G176+'SO 02 02 Pol'!G137</f>
        <v>0</v>
      </c>
      <c r="J85" s="137" t="str">
        <f>IF(I119=0,"",I85/I119*100)</f>
        <v/>
      </c>
    </row>
    <row r="86" spans="1:10" ht="25.5" customHeight="1" x14ac:dyDescent="0.2">
      <c r="A86" s="127"/>
      <c r="B86" s="132" t="s">
        <v>134</v>
      </c>
      <c r="C86" s="318" t="s">
        <v>135</v>
      </c>
      <c r="D86" s="319"/>
      <c r="E86" s="319"/>
      <c r="F86" s="139" t="s">
        <v>26</v>
      </c>
      <c r="G86" s="133"/>
      <c r="H86" s="133"/>
      <c r="I86" s="133">
        <f>'SO 01 01 Pol'!G623</f>
        <v>0</v>
      </c>
      <c r="J86" s="137" t="str">
        <f>IF(I119=0,"",I86/I119*100)</f>
        <v/>
      </c>
    </row>
    <row r="87" spans="1:10" ht="25.5" customHeight="1" x14ac:dyDescent="0.2">
      <c r="A87" s="127"/>
      <c r="B87" s="132" t="s">
        <v>136</v>
      </c>
      <c r="C87" s="318" t="s">
        <v>137</v>
      </c>
      <c r="D87" s="319"/>
      <c r="E87" s="319"/>
      <c r="F87" s="139" t="s">
        <v>26</v>
      </c>
      <c r="G87" s="133"/>
      <c r="H87" s="133"/>
      <c r="I87" s="133">
        <f>'SO 01 01 Pol'!G659</f>
        <v>0</v>
      </c>
      <c r="J87" s="137" t="str">
        <f>IF(I119=0,"",I87/I119*100)</f>
        <v/>
      </c>
    </row>
    <row r="88" spans="1:10" ht="25.5" customHeight="1" x14ac:dyDescent="0.2">
      <c r="A88" s="127"/>
      <c r="B88" s="132" t="s">
        <v>138</v>
      </c>
      <c r="C88" s="318" t="s">
        <v>139</v>
      </c>
      <c r="D88" s="319"/>
      <c r="E88" s="319"/>
      <c r="F88" s="139" t="s">
        <v>26</v>
      </c>
      <c r="G88" s="133"/>
      <c r="H88" s="133"/>
      <c r="I88" s="133">
        <f>'SO 01 01 Pol'!G696</f>
        <v>0</v>
      </c>
      <c r="J88" s="137" t="str">
        <f>IF(I119=0,"",I88/I119*100)</f>
        <v/>
      </c>
    </row>
    <row r="89" spans="1:10" ht="25.5" customHeight="1" x14ac:dyDescent="0.2">
      <c r="A89" s="127"/>
      <c r="B89" s="132" t="s">
        <v>140</v>
      </c>
      <c r="C89" s="318" t="s">
        <v>141</v>
      </c>
      <c r="D89" s="319"/>
      <c r="E89" s="319"/>
      <c r="F89" s="139" t="s">
        <v>26</v>
      </c>
      <c r="G89" s="133"/>
      <c r="H89" s="133"/>
      <c r="I89" s="133">
        <f>'SO 01 01 Pol'!G783+'SO 01 02 Pol'!G50</f>
        <v>0</v>
      </c>
      <c r="J89" s="137" t="str">
        <f>IF(I119=0,"",I89/I119*100)</f>
        <v/>
      </c>
    </row>
    <row r="90" spans="1:10" ht="25.5" customHeight="1" x14ac:dyDescent="0.2">
      <c r="A90" s="127"/>
      <c r="B90" s="132" t="s">
        <v>142</v>
      </c>
      <c r="C90" s="318" t="s">
        <v>143</v>
      </c>
      <c r="D90" s="319"/>
      <c r="E90" s="319"/>
      <c r="F90" s="139" t="s">
        <v>26</v>
      </c>
      <c r="G90" s="133"/>
      <c r="H90" s="133"/>
      <c r="I90" s="133">
        <f>'SO 01 02 Pol'!G84</f>
        <v>0</v>
      </c>
      <c r="J90" s="137" t="str">
        <f>IF(I119=0,"",I90/I119*100)</f>
        <v/>
      </c>
    </row>
    <row r="91" spans="1:10" ht="25.5" customHeight="1" x14ac:dyDescent="0.2">
      <c r="A91" s="127"/>
      <c r="B91" s="132" t="s">
        <v>142</v>
      </c>
      <c r="C91" s="318" t="s">
        <v>144</v>
      </c>
      <c r="D91" s="319"/>
      <c r="E91" s="319"/>
      <c r="F91" s="139" t="s">
        <v>26</v>
      </c>
      <c r="G91" s="133"/>
      <c r="H91" s="133"/>
      <c r="I91" s="133">
        <f>'SO 02 02 Pol'!G142</f>
        <v>0</v>
      </c>
      <c r="J91" s="137" t="str">
        <f>IF(I119=0,"",I91/I119*100)</f>
        <v/>
      </c>
    </row>
    <row r="92" spans="1:10" ht="25.5" customHeight="1" x14ac:dyDescent="0.2">
      <c r="A92" s="127"/>
      <c r="B92" s="132" t="s">
        <v>145</v>
      </c>
      <c r="C92" s="318" t="s">
        <v>146</v>
      </c>
      <c r="D92" s="319"/>
      <c r="E92" s="319"/>
      <c r="F92" s="139" t="s">
        <v>26</v>
      </c>
      <c r="G92" s="133"/>
      <c r="H92" s="133"/>
      <c r="I92" s="133">
        <f>'SO 01 02 Pol'!G136</f>
        <v>0</v>
      </c>
      <c r="J92" s="137" t="str">
        <f>IF(I119=0,"",I92/I119*100)</f>
        <v/>
      </c>
    </row>
    <row r="93" spans="1:10" ht="25.5" customHeight="1" x14ac:dyDescent="0.2">
      <c r="A93" s="127"/>
      <c r="B93" s="132" t="s">
        <v>147</v>
      </c>
      <c r="C93" s="318" t="s">
        <v>148</v>
      </c>
      <c r="D93" s="319"/>
      <c r="E93" s="319"/>
      <c r="F93" s="139" t="s">
        <v>26</v>
      </c>
      <c r="G93" s="133"/>
      <c r="H93" s="133"/>
      <c r="I93" s="133">
        <f>'SO 01 02 Pol'!G150</f>
        <v>0</v>
      </c>
      <c r="J93" s="137" t="str">
        <f>IF(I119=0,"",I93/I119*100)</f>
        <v/>
      </c>
    </row>
    <row r="94" spans="1:10" ht="25.5" customHeight="1" x14ac:dyDescent="0.2">
      <c r="A94" s="127"/>
      <c r="B94" s="132" t="s">
        <v>149</v>
      </c>
      <c r="C94" s="318" t="s">
        <v>150</v>
      </c>
      <c r="D94" s="319"/>
      <c r="E94" s="319"/>
      <c r="F94" s="139" t="s">
        <v>26</v>
      </c>
      <c r="G94" s="133"/>
      <c r="H94" s="133"/>
      <c r="I94" s="133">
        <f>'SO 01 02 Pol'!G161</f>
        <v>0</v>
      </c>
      <c r="J94" s="137" t="str">
        <f>IF(I119=0,"",I94/I119*100)</f>
        <v/>
      </c>
    </row>
    <row r="95" spans="1:10" ht="25.5" customHeight="1" x14ac:dyDescent="0.2">
      <c r="A95" s="127"/>
      <c r="B95" s="132" t="s">
        <v>151</v>
      </c>
      <c r="C95" s="318" t="s">
        <v>152</v>
      </c>
      <c r="D95" s="319"/>
      <c r="E95" s="319"/>
      <c r="F95" s="139" t="s">
        <v>26</v>
      </c>
      <c r="G95" s="133"/>
      <c r="H95" s="133"/>
      <c r="I95" s="133">
        <f>'SO 01 02 Pol'!G182</f>
        <v>0</v>
      </c>
      <c r="J95" s="137" t="str">
        <f>IF(I119=0,"",I95/I119*100)</f>
        <v/>
      </c>
    </row>
    <row r="96" spans="1:10" ht="25.5" customHeight="1" x14ac:dyDescent="0.2">
      <c r="A96" s="127"/>
      <c r="B96" s="132" t="s">
        <v>153</v>
      </c>
      <c r="C96" s="318" t="s">
        <v>154</v>
      </c>
      <c r="D96" s="319"/>
      <c r="E96" s="319"/>
      <c r="F96" s="139" t="s">
        <v>26</v>
      </c>
      <c r="G96" s="133"/>
      <c r="H96" s="133"/>
      <c r="I96" s="133">
        <f>'SO 01 03 Pol'!G8</f>
        <v>0</v>
      </c>
      <c r="J96" s="137" t="str">
        <f>IF(I119=0,"",I96/I119*100)</f>
        <v/>
      </c>
    </row>
    <row r="97" spans="1:10" ht="25.5" customHeight="1" x14ac:dyDescent="0.2">
      <c r="A97" s="127"/>
      <c r="B97" s="132" t="s">
        <v>155</v>
      </c>
      <c r="C97" s="318" t="s">
        <v>156</v>
      </c>
      <c r="D97" s="319"/>
      <c r="E97" s="319"/>
      <c r="F97" s="139" t="s">
        <v>26</v>
      </c>
      <c r="G97" s="133"/>
      <c r="H97" s="133"/>
      <c r="I97" s="133">
        <f>'SO 01 03 Pol'!G19</f>
        <v>0</v>
      </c>
      <c r="J97" s="137" t="str">
        <f>IF(I119=0,"",I97/I119*100)</f>
        <v/>
      </c>
    </row>
    <row r="98" spans="1:10" ht="25.5" customHeight="1" x14ac:dyDescent="0.2">
      <c r="A98" s="127"/>
      <c r="B98" s="132" t="s">
        <v>157</v>
      </c>
      <c r="C98" s="318" t="s">
        <v>158</v>
      </c>
      <c r="D98" s="319"/>
      <c r="E98" s="319"/>
      <c r="F98" s="139" t="s">
        <v>26</v>
      </c>
      <c r="G98" s="133"/>
      <c r="H98" s="133"/>
      <c r="I98" s="133">
        <f>'SO 01 03 Pol'!G29</f>
        <v>0</v>
      </c>
      <c r="J98" s="137" t="str">
        <f>IF(I119=0,"",I98/I119*100)</f>
        <v/>
      </c>
    </row>
    <row r="99" spans="1:10" ht="25.5" customHeight="1" x14ac:dyDescent="0.2">
      <c r="A99" s="127"/>
      <c r="B99" s="132" t="s">
        <v>159</v>
      </c>
      <c r="C99" s="318" t="s">
        <v>160</v>
      </c>
      <c r="D99" s="319"/>
      <c r="E99" s="319"/>
      <c r="F99" s="139" t="s">
        <v>26</v>
      </c>
      <c r="G99" s="133"/>
      <c r="H99" s="133"/>
      <c r="I99" s="133">
        <f>'SO 01 03 Pol'!G60</f>
        <v>0</v>
      </c>
      <c r="J99" s="137" t="str">
        <f>IF(I119=0,"",I99/I119*100)</f>
        <v/>
      </c>
    </row>
    <row r="100" spans="1:10" ht="25.5" customHeight="1" x14ac:dyDescent="0.2">
      <c r="A100" s="127"/>
      <c r="B100" s="132" t="s">
        <v>161</v>
      </c>
      <c r="C100" s="318" t="s">
        <v>162</v>
      </c>
      <c r="D100" s="319"/>
      <c r="E100" s="319"/>
      <c r="F100" s="139" t="s">
        <v>26</v>
      </c>
      <c r="G100" s="133"/>
      <c r="H100" s="133"/>
      <c r="I100" s="133">
        <f>'SO 01 03 Pol'!G85</f>
        <v>0</v>
      </c>
      <c r="J100" s="137" t="str">
        <f>IF(I119=0,"",I100/I119*100)</f>
        <v/>
      </c>
    </row>
    <row r="101" spans="1:10" ht="25.5" customHeight="1" x14ac:dyDescent="0.2">
      <c r="A101" s="127"/>
      <c r="B101" s="132" t="s">
        <v>163</v>
      </c>
      <c r="C101" s="318" t="s">
        <v>164</v>
      </c>
      <c r="D101" s="319"/>
      <c r="E101" s="319"/>
      <c r="F101" s="139" t="s">
        <v>26</v>
      </c>
      <c r="G101" s="133"/>
      <c r="H101" s="133"/>
      <c r="I101" s="133">
        <f>'SO 01 01 Pol'!G789</f>
        <v>0</v>
      </c>
      <c r="J101" s="137" t="str">
        <f>IF(I119=0,"",I101/I119*100)</f>
        <v/>
      </c>
    </row>
    <row r="102" spans="1:10" ht="25.5" customHeight="1" x14ac:dyDescent="0.2">
      <c r="A102" s="127"/>
      <c r="B102" s="132" t="s">
        <v>165</v>
      </c>
      <c r="C102" s="318" t="s">
        <v>166</v>
      </c>
      <c r="D102" s="319"/>
      <c r="E102" s="319"/>
      <c r="F102" s="139" t="s">
        <v>26</v>
      </c>
      <c r="G102" s="133"/>
      <c r="H102" s="133"/>
      <c r="I102" s="133">
        <f>'SO 01 01 Pol'!G868</f>
        <v>0</v>
      </c>
      <c r="J102" s="137" t="str">
        <f>IF(I119=0,"",I102/I119*100)</f>
        <v/>
      </c>
    </row>
    <row r="103" spans="1:10" ht="25.5" customHeight="1" x14ac:dyDescent="0.2">
      <c r="A103" s="127"/>
      <c r="B103" s="132" t="s">
        <v>167</v>
      </c>
      <c r="C103" s="318" t="s">
        <v>168</v>
      </c>
      <c r="D103" s="319"/>
      <c r="E103" s="319"/>
      <c r="F103" s="139" t="s">
        <v>26</v>
      </c>
      <c r="G103" s="133"/>
      <c r="H103" s="133"/>
      <c r="I103" s="133">
        <f>'SO 01 01 Pol'!G906</f>
        <v>0</v>
      </c>
      <c r="J103" s="137" t="str">
        <f>IF(I119=0,"",I103/I119*100)</f>
        <v/>
      </c>
    </row>
    <row r="104" spans="1:10" ht="25.5" customHeight="1" x14ac:dyDescent="0.2">
      <c r="A104" s="127"/>
      <c r="B104" s="132" t="s">
        <v>169</v>
      </c>
      <c r="C104" s="318" t="s">
        <v>170</v>
      </c>
      <c r="D104" s="319"/>
      <c r="E104" s="319"/>
      <c r="F104" s="139" t="s">
        <v>26</v>
      </c>
      <c r="G104" s="133"/>
      <c r="H104" s="133"/>
      <c r="I104" s="133">
        <f>'SO 01 01 Pol'!G940</f>
        <v>0</v>
      </c>
      <c r="J104" s="137" t="str">
        <f>IF(I119=0,"",I104/I119*100)</f>
        <v/>
      </c>
    </row>
    <row r="105" spans="1:10" ht="25.5" customHeight="1" x14ac:dyDescent="0.2">
      <c r="A105" s="127"/>
      <c r="B105" s="132" t="s">
        <v>171</v>
      </c>
      <c r="C105" s="318" t="s">
        <v>172</v>
      </c>
      <c r="D105" s="319"/>
      <c r="E105" s="319"/>
      <c r="F105" s="139" t="s">
        <v>26</v>
      </c>
      <c r="G105" s="133"/>
      <c r="H105" s="133"/>
      <c r="I105" s="133">
        <f>'SO 01 01 Pol'!G1008</f>
        <v>0</v>
      </c>
      <c r="J105" s="137" t="str">
        <f>IF(I119=0,"",I105/I119*100)</f>
        <v/>
      </c>
    </row>
    <row r="106" spans="1:10" ht="25.5" customHeight="1" x14ac:dyDescent="0.2">
      <c r="A106" s="127"/>
      <c r="B106" s="132" t="s">
        <v>173</v>
      </c>
      <c r="C106" s="318" t="s">
        <v>174</v>
      </c>
      <c r="D106" s="319"/>
      <c r="E106" s="319"/>
      <c r="F106" s="139" t="s">
        <v>26</v>
      </c>
      <c r="G106" s="133"/>
      <c r="H106" s="133"/>
      <c r="I106" s="133">
        <f>'SO 01 01 Pol'!G1051</f>
        <v>0</v>
      </c>
      <c r="J106" s="137" t="str">
        <f>IF(I119=0,"",I106/I119*100)</f>
        <v/>
      </c>
    </row>
    <row r="107" spans="1:10" ht="25.5" customHeight="1" x14ac:dyDescent="0.2">
      <c r="A107" s="127"/>
      <c r="B107" s="132" t="s">
        <v>175</v>
      </c>
      <c r="C107" s="318" t="s">
        <v>176</v>
      </c>
      <c r="D107" s="319"/>
      <c r="E107" s="319"/>
      <c r="F107" s="139" t="s">
        <v>26</v>
      </c>
      <c r="G107" s="133"/>
      <c r="H107" s="133"/>
      <c r="I107" s="133">
        <f>'SO 01 01 Pol'!G1059</f>
        <v>0</v>
      </c>
      <c r="J107" s="137" t="str">
        <f>IF(I119=0,"",I107/I119*100)</f>
        <v/>
      </c>
    </row>
    <row r="108" spans="1:10" ht="25.5" customHeight="1" x14ac:dyDescent="0.2">
      <c r="A108" s="127"/>
      <c r="B108" s="132" t="s">
        <v>177</v>
      </c>
      <c r="C108" s="318" t="s">
        <v>178</v>
      </c>
      <c r="D108" s="319"/>
      <c r="E108" s="319"/>
      <c r="F108" s="139" t="s">
        <v>26</v>
      </c>
      <c r="G108" s="133"/>
      <c r="H108" s="133"/>
      <c r="I108" s="133">
        <f>'SO 01 01 Pol'!G1067</f>
        <v>0</v>
      </c>
      <c r="J108" s="137" t="str">
        <f>IF(I119=0,"",I108/I119*100)</f>
        <v/>
      </c>
    </row>
    <row r="109" spans="1:10" ht="25.5" customHeight="1" x14ac:dyDescent="0.2">
      <c r="A109" s="127"/>
      <c r="B109" s="132" t="s">
        <v>179</v>
      </c>
      <c r="C109" s="318" t="s">
        <v>180</v>
      </c>
      <c r="D109" s="319"/>
      <c r="E109" s="319"/>
      <c r="F109" s="139" t="s">
        <v>26</v>
      </c>
      <c r="G109" s="133"/>
      <c r="H109" s="133"/>
      <c r="I109" s="133">
        <f>'SO 01 01 Pol'!G1094+'SO 01 03 Pol'!G105</f>
        <v>0</v>
      </c>
      <c r="J109" s="137" t="str">
        <f>IF(I119=0,"",I109/I119*100)</f>
        <v/>
      </c>
    </row>
    <row r="110" spans="1:10" ht="25.5" customHeight="1" x14ac:dyDescent="0.2">
      <c r="A110" s="127"/>
      <c r="B110" s="132" t="s">
        <v>181</v>
      </c>
      <c r="C110" s="318" t="s">
        <v>182</v>
      </c>
      <c r="D110" s="319"/>
      <c r="E110" s="319"/>
      <c r="F110" s="139" t="s">
        <v>26</v>
      </c>
      <c r="G110" s="133"/>
      <c r="H110" s="133"/>
      <c r="I110" s="133">
        <f>'SO 01 01 Pol'!G1099</f>
        <v>0</v>
      </c>
      <c r="J110" s="137" t="str">
        <f>IF(I119=0,"",I110/I119*100)</f>
        <v/>
      </c>
    </row>
    <row r="111" spans="1:10" ht="25.5" customHeight="1" x14ac:dyDescent="0.2">
      <c r="A111" s="127"/>
      <c r="B111" s="132" t="s">
        <v>183</v>
      </c>
      <c r="C111" s="318" t="s">
        <v>184</v>
      </c>
      <c r="D111" s="319"/>
      <c r="E111" s="319"/>
      <c r="F111" s="139" t="s">
        <v>26</v>
      </c>
      <c r="G111" s="133"/>
      <c r="H111" s="133"/>
      <c r="I111" s="133">
        <f>'SO 01 02 Pol'!G201</f>
        <v>0</v>
      </c>
      <c r="J111" s="137" t="str">
        <f>IF(I119=0,"",I111/I119*100)</f>
        <v/>
      </c>
    </row>
    <row r="112" spans="1:10" ht="25.5" customHeight="1" x14ac:dyDescent="0.2">
      <c r="A112" s="127"/>
      <c r="B112" s="132" t="s">
        <v>185</v>
      </c>
      <c r="C112" s="318" t="s">
        <v>186</v>
      </c>
      <c r="D112" s="319"/>
      <c r="E112" s="319"/>
      <c r="F112" s="139" t="s">
        <v>27</v>
      </c>
      <c r="G112" s="133"/>
      <c r="H112" s="133"/>
      <c r="I112" s="133">
        <f>'SO 01 04 Rek'!G8</f>
        <v>0</v>
      </c>
      <c r="J112" s="137" t="str">
        <f>IF(I119=0,"",I112/I119*100)</f>
        <v/>
      </c>
    </row>
    <row r="113" spans="1:10" ht="25.5" customHeight="1" x14ac:dyDescent="0.2">
      <c r="A113" s="127"/>
      <c r="B113" s="132" t="s">
        <v>187</v>
      </c>
      <c r="C113" s="318" t="s">
        <v>188</v>
      </c>
      <c r="D113" s="319"/>
      <c r="E113" s="319"/>
      <c r="F113" s="139" t="s">
        <v>27</v>
      </c>
      <c r="G113" s="133"/>
      <c r="H113" s="133"/>
      <c r="I113" s="133">
        <f>'SO 01 05 Pol'!G8</f>
        <v>0</v>
      </c>
      <c r="J113" s="137" t="str">
        <f>IF(I119=0,"",I113/I119*100)</f>
        <v/>
      </c>
    </row>
    <row r="114" spans="1:10" ht="25.5" customHeight="1" x14ac:dyDescent="0.2">
      <c r="A114" s="127"/>
      <c r="B114" s="132" t="s">
        <v>189</v>
      </c>
      <c r="C114" s="318" t="s">
        <v>190</v>
      </c>
      <c r="D114" s="319"/>
      <c r="E114" s="319"/>
      <c r="F114" s="139" t="s">
        <v>27</v>
      </c>
      <c r="G114" s="133"/>
      <c r="H114" s="133"/>
      <c r="I114" s="133">
        <f>'SO 01 05 Pol'!G87</f>
        <v>0</v>
      </c>
      <c r="J114" s="137" t="str">
        <f>IF(I119=0,"",I114/I119*100)</f>
        <v/>
      </c>
    </row>
    <row r="115" spans="1:10" ht="25.5" customHeight="1" x14ac:dyDescent="0.2">
      <c r="A115" s="127"/>
      <c r="B115" s="132" t="s">
        <v>191</v>
      </c>
      <c r="C115" s="318" t="s">
        <v>192</v>
      </c>
      <c r="D115" s="319"/>
      <c r="E115" s="319"/>
      <c r="F115" s="139" t="s">
        <v>27</v>
      </c>
      <c r="G115" s="133"/>
      <c r="H115" s="133"/>
      <c r="I115" s="133">
        <f>'SO 01 05 Pol'!G95</f>
        <v>0</v>
      </c>
      <c r="J115" s="137" t="str">
        <f>IF(I119=0,"",I115/I119*100)</f>
        <v/>
      </c>
    </row>
    <row r="116" spans="1:10" ht="25.5" customHeight="1" x14ac:dyDescent="0.2">
      <c r="A116" s="127"/>
      <c r="B116" s="132" t="s">
        <v>193</v>
      </c>
      <c r="C116" s="318" t="s">
        <v>194</v>
      </c>
      <c r="D116" s="319"/>
      <c r="E116" s="319"/>
      <c r="F116" s="139" t="s">
        <v>27</v>
      </c>
      <c r="G116" s="133"/>
      <c r="H116" s="133"/>
      <c r="I116" s="133">
        <f>'SO 01 05 Pol'!G119</f>
        <v>0</v>
      </c>
      <c r="J116" s="137" t="str">
        <f>IF(I119=0,"",I116/I119*100)</f>
        <v/>
      </c>
    </row>
    <row r="117" spans="1:10" ht="25.5" customHeight="1" x14ac:dyDescent="0.2">
      <c r="A117" s="127"/>
      <c r="B117" s="132" t="s">
        <v>195</v>
      </c>
      <c r="C117" s="318" t="s">
        <v>28</v>
      </c>
      <c r="D117" s="319"/>
      <c r="E117" s="319"/>
      <c r="F117" s="139" t="s">
        <v>195</v>
      </c>
      <c r="G117" s="133"/>
      <c r="H117" s="133"/>
      <c r="I117" s="133">
        <f>'VRN 01 Naklady'!G8</f>
        <v>0</v>
      </c>
      <c r="J117" s="137" t="str">
        <f>IF(I119=0,"",I117/I119*100)</f>
        <v/>
      </c>
    </row>
    <row r="118" spans="1:10" ht="25.5" customHeight="1" x14ac:dyDescent="0.2">
      <c r="A118" s="127"/>
      <c r="B118" s="132" t="s">
        <v>196</v>
      </c>
      <c r="C118" s="318" t="s">
        <v>29</v>
      </c>
      <c r="D118" s="319"/>
      <c r="E118" s="319"/>
      <c r="F118" s="139" t="s">
        <v>196</v>
      </c>
      <c r="G118" s="133"/>
      <c r="H118" s="133"/>
      <c r="I118" s="133">
        <f>'VRN 01 Naklady'!G28</f>
        <v>0</v>
      </c>
      <c r="J118" s="137" t="str">
        <f>IF(I119=0,"",I118/I119*100)</f>
        <v/>
      </c>
    </row>
    <row r="119" spans="1:10" ht="25.5" customHeight="1" x14ac:dyDescent="0.2">
      <c r="A119" s="128"/>
      <c r="B119" s="134" t="s">
        <v>1</v>
      </c>
      <c r="C119" s="134"/>
      <c r="D119" s="135"/>
      <c r="E119" s="135"/>
      <c r="F119" s="140"/>
      <c r="G119" s="136"/>
      <c r="H119" s="136"/>
      <c r="I119" s="136">
        <f>SUM(I58:I118)</f>
        <v>0</v>
      </c>
      <c r="J119" s="138">
        <f>SUM(J58:J118)</f>
        <v>0</v>
      </c>
    </row>
    <row r="120" spans="1:10" x14ac:dyDescent="0.2">
      <c r="F120" s="92"/>
      <c r="G120" s="91"/>
      <c r="H120" s="92"/>
      <c r="I120" s="91"/>
      <c r="J120" s="93"/>
    </row>
    <row r="121" spans="1:10" x14ac:dyDescent="0.2">
      <c r="F121" s="92"/>
      <c r="G121" s="91"/>
      <c r="H121" s="92"/>
      <c r="I121" s="91"/>
      <c r="J121" s="93"/>
    </row>
    <row r="122" spans="1:10" x14ac:dyDescent="0.2">
      <c r="F122" s="92"/>
      <c r="G122" s="91"/>
      <c r="H122" s="92"/>
      <c r="I122" s="91"/>
      <c r="J122" s="93"/>
    </row>
  </sheetData>
  <sheetProtection password="C613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10"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G27:I27"/>
    <mergeCell ref="C49:E49"/>
    <mergeCell ref="C50:E50"/>
    <mergeCell ref="B51:E51"/>
    <mergeCell ref="C58:E58"/>
    <mergeCell ref="C59:E59"/>
    <mergeCell ref="C44:E44"/>
    <mergeCell ref="C45:E45"/>
    <mergeCell ref="C46:E46"/>
    <mergeCell ref="C47:E47"/>
    <mergeCell ref="C48:E48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85:E85"/>
    <mergeCell ref="C86:E86"/>
    <mergeCell ref="C87:E87"/>
    <mergeCell ref="C88:E88"/>
    <mergeCell ref="C89:E89"/>
    <mergeCell ref="C80:E80"/>
    <mergeCell ref="C81:E81"/>
    <mergeCell ref="C82:E82"/>
    <mergeCell ref="C83:E83"/>
    <mergeCell ref="C84:E84"/>
    <mergeCell ref="C95:E95"/>
    <mergeCell ref="C96:E96"/>
    <mergeCell ref="C97:E97"/>
    <mergeCell ref="C98:E98"/>
    <mergeCell ref="C99:E99"/>
    <mergeCell ref="C90:E90"/>
    <mergeCell ref="C91:E91"/>
    <mergeCell ref="C92:E92"/>
    <mergeCell ref="C93:E93"/>
    <mergeCell ref="C94:E94"/>
    <mergeCell ref="C105:E105"/>
    <mergeCell ref="C106:E106"/>
    <mergeCell ref="C107:E107"/>
    <mergeCell ref="C108:E108"/>
    <mergeCell ref="C109:E109"/>
    <mergeCell ref="C100:E100"/>
    <mergeCell ref="C101:E101"/>
    <mergeCell ref="C102:E102"/>
    <mergeCell ref="C103:E103"/>
    <mergeCell ref="C104:E104"/>
    <mergeCell ref="C115:E115"/>
    <mergeCell ref="C116:E116"/>
    <mergeCell ref="C117:E117"/>
    <mergeCell ref="C118:E118"/>
    <mergeCell ref="C110:E110"/>
    <mergeCell ref="C111:E111"/>
    <mergeCell ref="C112:E112"/>
    <mergeCell ref="C113:E113"/>
    <mergeCell ref="C114:E11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360" t="s">
        <v>6</v>
      </c>
      <c r="B1" s="360"/>
      <c r="C1" s="361"/>
      <c r="D1" s="360"/>
      <c r="E1" s="360"/>
      <c r="F1" s="360"/>
      <c r="G1" s="360"/>
    </row>
    <row r="2" spans="1:7" ht="24.95" customHeight="1" x14ac:dyDescent="0.2">
      <c r="A2" s="73" t="s">
        <v>7</v>
      </c>
      <c r="B2" s="72"/>
      <c r="C2" s="362"/>
      <c r="D2" s="362"/>
      <c r="E2" s="362"/>
      <c r="F2" s="362"/>
      <c r="G2" s="363"/>
    </row>
    <row r="3" spans="1:7" ht="24.95" customHeight="1" x14ac:dyDescent="0.2">
      <c r="A3" s="73" t="s">
        <v>8</v>
      </c>
      <c r="B3" s="72"/>
      <c r="C3" s="362"/>
      <c r="D3" s="362"/>
      <c r="E3" s="362"/>
      <c r="F3" s="362"/>
      <c r="G3" s="363"/>
    </row>
    <row r="4" spans="1:7" ht="24.95" customHeight="1" x14ac:dyDescent="0.2">
      <c r="A4" s="73" t="s">
        <v>9</v>
      </c>
      <c r="B4" s="72"/>
      <c r="C4" s="362"/>
      <c r="D4" s="362"/>
      <c r="E4" s="362"/>
      <c r="F4" s="362"/>
      <c r="G4" s="363"/>
    </row>
    <row r="5" spans="1:7" x14ac:dyDescent="0.2">
      <c r="B5" s="6"/>
      <c r="C5" s="7"/>
      <c r="D5" s="8"/>
    </row>
  </sheetData>
  <sheetProtection password="C613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53" activePane="bottomLeft" state="frozen"/>
      <selection pane="bottomLeft" activeCell="F59" sqref="F59:F60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63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368" t="s">
        <v>197</v>
      </c>
      <c r="B1" s="368"/>
      <c r="C1" s="368"/>
      <c r="D1" s="368"/>
      <c r="E1" s="368"/>
      <c r="F1" s="368"/>
      <c r="G1" s="368"/>
      <c r="AG1" t="s">
        <v>198</v>
      </c>
    </row>
    <row r="2" spans="1:60" ht="24.95" customHeight="1" x14ac:dyDescent="0.2">
      <c r="A2" s="143" t="s">
        <v>7</v>
      </c>
      <c r="B2" s="72" t="s">
        <v>42</v>
      </c>
      <c r="C2" s="369" t="s">
        <v>43</v>
      </c>
      <c r="D2" s="370"/>
      <c r="E2" s="370"/>
      <c r="F2" s="370"/>
      <c r="G2" s="371"/>
      <c r="AG2" t="s">
        <v>199</v>
      </c>
    </row>
    <row r="3" spans="1:60" ht="24.95" customHeight="1" x14ac:dyDescent="0.2">
      <c r="A3" s="143" t="s">
        <v>8</v>
      </c>
      <c r="B3" s="72" t="s">
        <v>56</v>
      </c>
      <c r="C3" s="369" t="s">
        <v>57</v>
      </c>
      <c r="D3" s="370"/>
      <c r="E3" s="370"/>
      <c r="F3" s="370"/>
      <c r="G3" s="371"/>
      <c r="AC3" s="90" t="s">
        <v>200</v>
      </c>
      <c r="AG3" t="s">
        <v>201</v>
      </c>
    </row>
    <row r="4" spans="1:60" ht="24.95" customHeight="1" x14ac:dyDescent="0.2">
      <c r="A4" s="144" t="s">
        <v>9</v>
      </c>
      <c r="B4" s="145" t="s">
        <v>58</v>
      </c>
      <c r="C4" s="372" t="s">
        <v>59</v>
      </c>
      <c r="D4" s="373"/>
      <c r="E4" s="373"/>
      <c r="F4" s="373"/>
      <c r="G4" s="374"/>
      <c r="AG4" t="s">
        <v>202</v>
      </c>
    </row>
    <row r="5" spans="1:60" x14ac:dyDescent="0.2">
      <c r="D5" s="142"/>
    </row>
    <row r="6" spans="1:60" ht="38.25" x14ac:dyDescent="0.2">
      <c r="A6" s="147" t="s">
        <v>203</v>
      </c>
      <c r="B6" s="149" t="s">
        <v>204</v>
      </c>
      <c r="C6" s="149" t="s">
        <v>205</v>
      </c>
      <c r="D6" s="148" t="s">
        <v>206</v>
      </c>
      <c r="E6" s="147" t="s">
        <v>207</v>
      </c>
      <c r="F6" s="146" t="s">
        <v>208</v>
      </c>
      <c r="G6" s="147" t="s">
        <v>30</v>
      </c>
      <c r="H6" s="150" t="s">
        <v>31</v>
      </c>
      <c r="I6" s="150" t="s">
        <v>209</v>
      </c>
      <c r="J6" s="150" t="s">
        <v>32</v>
      </c>
      <c r="K6" s="150" t="s">
        <v>210</v>
      </c>
      <c r="L6" s="150" t="s">
        <v>211</v>
      </c>
      <c r="M6" s="150" t="s">
        <v>212</v>
      </c>
      <c r="N6" s="150" t="s">
        <v>213</v>
      </c>
      <c r="O6" s="150" t="s">
        <v>214</v>
      </c>
      <c r="P6" s="150" t="s">
        <v>215</v>
      </c>
      <c r="Q6" s="150" t="s">
        <v>216</v>
      </c>
      <c r="R6" s="150" t="s">
        <v>217</v>
      </c>
      <c r="S6" s="150" t="s">
        <v>218</v>
      </c>
      <c r="T6" s="150" t="s">
        <v>219</v>
      </c>
      <c r="U6" s="150" t="s">
        <v>220</v>
      </c>
      <c r="V6" s="150" t="s">
        <v>221</v>
      </c>
      <c r="W6" s="150" t="s">
        <v>222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7" t="s">
        <v>223</v>
      </c>
      <c r="B8" s="168" t="s">
        <v>195</v>
      </c>
      <c r="C8" s="189" t="s">
        <v>28</v>
      </c>
      <c r="D8" s="169"/>
      <c r="E8" s="170"/>
      <c r="F8" s="171"/>
      <c r="G8" s="171">
        <f>SUMIF(AG9:AG27,"&lt;&gt;NOR",G9:G27)</f>
        <v>0</v>
      </c>
      <c r="H8" s="171"/>
      <c r="I8" s="171">
        <f>SUM(I9:I27)</f>
        <v>0</v>
      </c>
      <c r="J8" s="171"/>
      <c r="K8" s="171">
        <f>SUM(K9:K27)</f>
        <v>445725.38</v>
      </c>
      <c r="L8" s="171"/>
      <c r="M8" s="171">
        <f>SUM(M9:M27)</f>
        <v>0</v>
      </c>
      <c r="N8" s="171"/>
      <c r="O8" s="171">
        <f>SUM(O9:O27)</f>
        <v>0</v>
      </c>
      <c r="P8" s="171"/>
      <c r="Q8" s="171">
        <f>SUM(Q9:Q27)</f>
        <v>0</v>
      </c>
      <c r="R8" s="171"/>
      <c r="S8" s="171"/>
      <c r="T8" s="172"/>
      <c r="U8" s="166"/>
      <c r="V8" s="166">
        <f>SUM(V9:V27)</f>
        <v>0</v>
      </c>
      <c r="W8" s="166"/>
      <c r="AG8" t="s">
        <v>224</v>
      </c>
    </row>
    <row r="9" spans="1:60" outlineLevel="1" x14ac:dyDescent="0.2">
      <c r="A9" s="180">
        <v>1</v>
      </c>
      <c r="B9" s="181" t="s">
        <v>225</v>
      </c>
      <c r="C9" s="190" t="s">
        <v>226</v>
      </c>
      <c r="D9" s="182" t="s">
        <v>227</v>
      </c>
      <c r="E9" s="183">
        <v>1</v>
      </c>
      <c r="F9" s="184"/>
      <c r="G9" s="185">
        <f>ROUND(E9*F9,2)</f>
        <v>0</v>
      </c>
      <c r="H9" s="184">
        <v>0</v>
      </c>
      <c r="I9" s="185">
        <f>ROUND(E9*H9,2)</f>
        <v>0</v>
      </c>
      <c r="J9" s="184">
        <v>3000</v>
      </c>
      <c r="K9" s="185">
        <f>ROUND(E9*J9,2)</f>
        <v>3000</v>
      </c>
      <c r="L9" s="185">
        <v>21</v>
      </c>
      <c r="M9" s="185">
        <f>G9*(1+L9/100)</f>
        <v>0</v>
      </c>
      <c r="N9" s="185">
        <v>0</v>
      </c>
      <c r="O9" s="185">
        <f>ROUND(E9*N9,2)</f>
        <v>0</v>
      </c>
      <c r="P9" s="185">
        <v>0</v>
      </c>
      <c r="Q9" s="185">
        <f>ROUND(E9*P9,2)</f>
        <v>0</v>
      </c>
      <c r="R9" s="185"/>
      <c r="S9" s="185" t="s">
        <v>228</v>
      </c>
      <c r="T9" s="186" t="s">
        <v>229</v>
      </c>
      <c r="U9" s="162">
        <v>0</v>
      </c>
      <c r="V9" s="162">
        <f>ROUND(E9*U9,2)</f>
        <v>0</v>
      </c>
      <c r="W9" s="162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230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73">
        <v>2</v>
      </c>
      <c r="B10" s="174" t="s">
        <v>231</v>
      </c>
      <c r="C10" s="191" t="s">
        <v>232</v>
      </c>
      <c r="D10" s="175" t="s">
        <v>233</v>
      </c>
      <c r="E10" s="176">
        <v>1</v>
      </c>
      <c r="F10" s="177"/>
      <c r="G10" s="178">
        <f>ROUND(E10*F10,2)</f>
        <v>0</v>
      </c>
      <c r="H10" s="177">
        <v>0</v>
      </c>
      <c r="I10" s="178">
        <f>ROUND(E10*H10,2)</f>
        <v>0</v>
      </c>
      <c r="J10" s="177">
        <v>189751.79</v>
      </c>
      <c r="K10" s="178">
        <f>ROUND(E10*J10,2)</f>
        <v>189751.79</v>
      </c>
      <c r="L10" s="178">
        <v>21</v>
      </c>
      <c r="M10" s="178">
        <f>G10*(1+L10/100)</f>
        <v>0</v>
      </c>
      <c r="N10" s="178">
        <v>0</v>
      </c>
      <c r="O10" s="178">
        <f>ROUND(E10*N10,2)</f>
        <v>0</v>
      </c>
      <c r="P10" s="178">
        <v>0</v>
      </c>
      <c r="Q10" s="178">
        <f>ROUND(E10*P10,2)</f>
        <v>0</v>
      </c>
      <c r="R10" s="178"/>
      <c r="S10" s="178" t="s">
        <v>228</v>
      </c>
      <c r="T10" s="179" t="s">
        <v>229</v>
      </c>
      <c r="U10" s="162">
        <v>0</v>
      </c>
      <c r="V10" s="162">
        <f>ROUND(E10*U10,2)</f>
        <v>0</v>
      </c>
      <c r="W10" s="162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234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ht="22.5" outlineLevel="1" x14ac:dyDescent="0.2">
      <c r="A11" s="158"/>
      <c r="B11" s="159"/>
      <c r="C11" s="364" t="s">
        <v>235</v>
      </c>
      <c r="D11" s="365"/>
      <c r="E11" s="365"/>
      <c r="F11" s="365"/>
      <c r="G11" s="365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236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87" t="str">
        <f>C11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80">
        <v>3</v>
      </c>
      <c r="B12" s="181" t="s">
        <v>237</v>
      </c>
      <c r="C12" s="190" t="s">
        <v>238</v>
      </c>
      <c r="D12" s="182" t="s">
        <v>227</v>
      </c>
      <c r="E12" s="183">
        <v>1</v>
      </c>
      <c r="F12" s="184"/>
      <c r="G12" s="185">
        <f t="shared" ref="G12:G24" si="0">ROUND(E12*F12,2)</f>
        <v>0</v>
      </c>
      <c r="H12" s="184">
        <v>0</v>
      </c>
      <c r="I12" s="185">
        <f t="shared" ref="I12:I24" si="1">ROUND(E12*H12,2)</f>
        <v>0</v>
      </c>
      <c r="J12" s="184">
        <v>2000</v>
      </c>
      <c r="K12" s="185">
        <f t="shared" ref="K12:K24" si="2">ROUND(E12*J12,2)</f>
        <v>2000</v>
      </c>
      <c r="L12" s="185">
        <v>21</v>
      </c>
      <c r="M12" s="185">
        <f t="shared" ref="M12:M24" si="3">G12*(1+L12/100)</f>
        <v>0</v>
      </c>
      <c r="N12" s="185">
        <v>0</v>
      </c>
      <c r="O12" s="185">
        <f t="shared" ref="O12:O24" si="4">ROUND(E12*N12,2)</f>
        <v>0</v>
      </c>
      <c r="P12" s="185">
        <v>0</v>
      </c>
      <c r="Q12" s="185">
        <f t="shared" ref="Q12:Q24" si="5">ROUND(E12*P12,2)</f>
        <v>0</v>
      </c>
      <c r="R12" s="185"/>
      <c r="S12" s="185" t="s">
        <v>228</v>
      </c>
      <c r="T12" s="186" t="s">
        <v>229</v>
      </c>
      <c r="U12" s="162">
        <v>0</v>
      </c>
      <c r="V12" s="162">
        <f t="shared" ref="V12:V24" si="6">ROUND(E12*U12,2)</f>
        <v>0</v>
      </c>
      <c r="W12" s="162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230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80">
        <v>4</v>
      </c>
      <c r="B13" s="181" t="s">
        <v>239</v>
      </c>
      <c r="C13" s="190" t="s">
        <v>240</v>
      </c>
      <c r="D13" s="182" t="s">
        <v>227</v>
      </c>
      <c r="E13" s="183">
        <v>1</v>
      </c>
      <c r="F13" s="184"/>
      <c r="G13" s="185">
        <f t="shared" si="0"/>
        <v>0</v>
      </c>
      <c r="H13" s="184">
        <v>0</v>
      </c>
      <c r="I13" s="185">
        <f t="shared" si="1"/>
        <v>0</v>
      </c>
      <c r="J13" s="184">
        <v>5000</v>
      </c>
      <c r="K13" s="185">
        <f t="shared" si="2"/>
        <v>5000</v>
      </c>
      <c r="L13" s="185">
        <v>21</v>
      </c>
      <c r="M13" s="185">
        <f t="shared" si="3"/>
        <v>0</v>
      </c>
      <c r="N13" s="185">
        <v>0</v>
      </c>
      <c r="O13" s="185">
        <f t="shared" si="4"/>
        <v>0</v>
      </c>
      <c r="P13" s="185">
        <v>0</v>
      </c>
      <c r="Q13" s="185">
        <f t="shared" si="5"/>
        <v>0</v>
      </c>
      <c r="R13" s="185"/>
      <c r="S13" s="185" t="s">
        <v>228</v>
      </c>
      <c r="T13" s="186" t="s">
        <v>229</v>
      </c>
      <c r="U13" s="162">
        <v>0</v>
      </c>
      <c r="V13" s="162">
        <f t="shared" si="6"/>
        <v>0</v>
      </c>
      <c r="W13" s="162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230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80">
        <v>5</v>
      </c>
      <c r="B14" s="181" t="s">
        <v>241</v>
      </c>
      <c r="C14" s="190" t="s">
        <v>242</v>
      </c>
      <c r="D14" s="182" t="s">
        <v>227</v>
      </c>
      <c r="E14" s="183">
        <v>1</v>
      </c>
      <c r="F14" s="184"/>
      <c r="G14" s="185">
        <f t="shared" si="0"/>
        <v>0</v>
      </c>
      <c r="H14" s="184">
        <v>0</v>
      </c>
      <c r="I14" s="185">
        <f t="shared" si="1"/>
        <v>0</v>
      </c>
      <c r="J14" s="184">
        <v>500</v>
      </c>
      <c r="K14" s="185">
        <f t="shared" si="2"/>
        <v>500</v>
      </c>
      <c r="L14" s="185">
        <v>21</v>
      </c>
      <c r="M14" s="185">
        <f t="shared" si="3"/>
        <v>0</v>
      </c>
      <c r="N14" s="185">
        <v>0</v>
      </c>
      <c r="O14" s="185">
        <f t="shared" si="4"/>
        <v>0</v>
      </c>
      <c r="P14" s="185">
        <v>0</v>
      </c>
      <c r="Q14" s="185">
        <f t="shared" si="5"/>
        <v>0</v>
      </c>
      <c r="R14" s="185"/>
      <c r="S14" s="185" t="s">
        <v>228</v>
      </c>
      <c r="T14" s="186" t="s">
        <v>229</v>
      </c>
      <c r="U14" s="162">
        <v>0</v>
      </c>
      <c r="V14" s="162">
        <f t="shared" si="6"/>
        <v>0</v>
      </c>
      <c r="W14" s="162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230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80">
        <v>6</v>
      </c>
      <c r="B15" s="181" t="s">
        <v>243</v>
      </c>
      <c r="C15" s="190" t="s">
        <v>244</v>
      </c>
      <c r="D15" s="182" t="s">
        <v>227</v>
      </c>
      <c r="E15" s="183">
        <v>1</v>
      </c>
      <c r="F15" s="184"/>
      <c r="G15" s="185">
        <f t="shared" si="0"/>
        <v>0</v>
      </c>
      <c r="H15" s="184">
        <v>0</v>
      </c>
      <c r="I15" s="185">
        <f t="shared" si="1"/>
        <v>0</v>
      </c>
      <c r="J15" s="184">
        <v>25000</v>
      </c>
      <c r="K15" s="185">
        <f t="shared" si="2"/>
        <v>25000</v>
      </c>
      <c r="L15" s="185">
        <v>21</v>
      </c>
      <c r="M15" s="185">
        <f t="shared" si="3"/>
        <v>0</v>
      </c>
      <c r="N15" s="185">
        <v>0</v>
      </c>
      <c r="O15" s="185">
        <f t="shared" si="4"/>
        <v>0</v>
      </c>
      <c r="P15" s="185">
        <v>0</v>
      </c>
      <c r="Q15" s="185">
        <f t="shared" si="5"/>
        <v>0</v>
      </c>
      <c r="R15" s="185"/>
      <c r="S15" s="185" t="s">
        <v>228</v>
      </c>
      <c r="T15" s="186" t="s">
        <v>229</v>
      </c>
      <c r="U15" s="162">
        <v>0</v>
      </c>
      <c r="V15" s="162">
        <f t="shared" si="6"/>
        <v>0</v>
      </c>
      <c r="W15" s="162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230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ht="22.5" outlineLevel="1" x14ac:dyDescent="0.2">
      <c r="A16" s="180">
        <v>7</v>
      </c>
      <c r="B16" s="181" t="s">
        <v>245</v>
      </c>
      <c r="C16" s="190" t="s">
        <v>246</v>
      </c>
      <c r="D16" s="182" t="s">
        <v>227</v>
      </c>
      <c r="E16" s="183">
        <v>1</v>
      </c>
      <c r="F16" s="184"/>
      <c r="G16" s="185">
        <f t="shared" si="0"/>
        <v>0</v>
      </c>
      <c r="H16" s="184">
        <v>0</v>
      </c>
      <c r="I16" s="185">
        <f t="shared" si="1"/>
        <v>0</v>
      </c>
      <c r="J16" s="184">
        <v>4000</v>
      </c>
      <c r="K16" s="185">
        <f t="shared" si="2"/>
        <v>4000</v>
      </c>
      <c r="L16" s="185">
        <v>21</v>
      </c>
      <c r="M16" s="185">
        <f t="shared" si="3"/>
        <v>0</v>
      </c>
      <c r="N16" s="185">
        <v>0</v>
      </c>
      <c r="O16" s="185">
        <f t="shared" si="4"/>
        <v>0</v>
      </c>
      <c r="P16" s="185">
        <v>0</v>
      </c>
      <c r="Q16" s="185">
        <f t="shared" si="5"/>
        <v>0</v>
      </c>
      <c r="R16" s="185"/>
      <c r="S16" s="185" t="s">
        <v>228</v>
      </c>
      <c r="T16" s="186" t="s">
        <v>229</v>
      </c>
      <c r="U16" s="162">
        <v>0</v>
      </c>
      <c r="V16" s="162">
        <f t="shared" si="6"/>
        <v>0</v>
      </c>
      <c r="W16" s="162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230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ht="22.5" outlineLevel="1" x14ac:dyDescent="0.2">
      <c r="A17" s="180">
        <v>8</v>
      </c>
      <c r="B17" s="181" t="s">
        <v>247</v>
      </c>
      <c r="C17" s="190" t="s">
        <v>248</v>
      </c>
      <c r="D17" s="182" t="s">
        <v>227</v>
      </c>
      <c r="E17" s="183">
        <v>1</v>
      </c>
      <c r="F17" s="184"/>
      <c r="G17" s="185">
        <f t="shared" si="0"/>
        <v>0</v>
      </c>
      <c r="H17" s="184">
        <v>0</v>
      </c>
      <c r="I17" s="185">
        <f t="shared" si="1"/>
        <v>0</v>
      </c>
      <c r="J17" s="184">
        <v>15000</v>
      </c>
      <c r="K17" s="185">
        <f t="shared" si="2"/>
        <v>15000</v>
      </c>
      <c r="L17" s="185">
        <v>21</v>
      </c>
      <c r="M17" s="185">
        <f t="shared" si="3"/>
        <v>0</v>
      </c>
      <c r="N17" s="185">
        <v>0</v>
      </c>
      <c r="O17" s="185">
        <f t="shared" si="4"/>
        <v>0</v>
      </c>
      <c r="P17" s="185">
        <v>0</v>
      </c>
      <c r="Q17" s="185">
        <f t="shared" si="5"/>
        <v>0</v>
      </c>
      <c r="R17" s="185"/>
      <c r="S17" s="185" t="s">
        <v>228</v>
      </c>
      <c r="T17" s="186" t="s">
        <v>229</v>
      </c>
      <c r="U17" s="162">
        <v>0</v>
      </c>
      <c r="V17" s="162">
        <f t="shared" si="6"/>
        <v>0</v>
      </c>
      <c r="W17" s="162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230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80">
        <v>9</v>
      </c>
      <c r="B18" s="181" t="s">
        <v>249</v>
      </c>
      <c r="C18" s="190" t="s">
        <v>250</v>
      </c>
      <c r="D18" s="182" t="s">
        <v>227</v>
      </c>
      <c r="E18" s="183">
        <v>1</v>
      </c>
      <c r="F18" s="184"/>
      <c r="G18" s="185">
        <f t="shared" si="0"/>
        <v>0</v>
      </c>
      <c r="H18" s="184">
        <v>0</v>
      </c>
      <c r="I18" s="185">
        <f t="shared" si="1"/>
        <v>0</v>
      </c>
      <c r="J18" s="184">
        <v>10000</v>
      </c>
      <c r="K18" s="185">
        <f t="shared" si="2"/>
        <v>10000</v>
      </c>
      <c r="L18" s="185">
        <v>21</v>
      </c>
      <c r="M18" s="185">
        <f t="shared" si="3"/>
        <v>0</v>
      </c>
      <c r="N18" s="185">
        <v>0</v>
      </c>
      <c r="O18" s="185">
        <f t="shared" si="4"/>
        <v>0</v>
      </c>
      <c r="P18" s="185">
        <v>0</v>
      </c>
      <c r="Q18" s="185">
        <f t="shared" si="5"/>
        <v>0</v>
      </c>
      <c r="R18" s="185"/>
      <c r="S18" s="185" t="s">
        <v>228</v>
      </c>
      <c r="T18" s="186" t="s">
        <v>229</v>
      </c>
      <c r="U18" s="162">
        <v>0</v>
      </c>
      <c r="V18" s="162">
        <f t="shared" si="6"/>
        <v>0</v>
      </c>
      <c r="W18" s="162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230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80">
        <v>10</v>
      </c>
      <c r="B19" s="181" t="s">
        <v>251</v>
      </c>
      <c r="C19" s="190" t="s">
        <v>252</v>
      </c>
      <c r="D19" s="182" t="s">
        <v>227</v>
      </c>
      <c r="E19" s="183">
        <v>1</v>
      </c>
      <c r="F19" s="184"/>
      <c r="G19" s="185">
        <f t="shared" si="0"/>
        <v>0</v>
      </c>
      <c r="H19" s="184">
        <v>0</v>
      </c>
      <c r="I19" s="185">
        <f t="shared" si="1"/>
        <v>0</v>
      </c>
      <c r="J19" s="184">
        <v>1500</v>
      </c>
      <c r="K19" s="185">
        <f t="shared" si="2"/>
        <v>1500</v>
      </c>
      <c r="L19" s="185">
        <v>21</v>
      </c>
      <c r="M19" s="185">
        <f t="shared" si="3"/>
        <v>0</v>
      </c>
      <c r="N19" s="185">
        <v>0</v>
      </c>
      <c r="O19" s="185">
        <f t="shared" si="4"/>
        <v>0</v>
      </c>
      <c r="P19" s="185">
        <v>0</v>
      </c>
      <c r="Q19" s="185">
        <f t="shared" si="5"/>
        <v>0</v>
      </c>
      <c r="R19" s="185"/>
      <c r="S19" s="185" t="s">
        <v>228</v>
      </c>
      <c r="T19" s="186" t="s">
        <v>229</v>
      </c>
      <c r="U19" s="162">
        <v>0</v>
      </c>
      <c r="V19" s="162">
        <f t="shared" si="6"/>
        <v>0</v>
      </c>
      <c r="W19" s="162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230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ht="33.75" outlineLevel="1" x14ac:dyDescent="0.2">
      <c r="A20" s="180">
        <v>11</v>
      </c>
      <c r="B20" s="181" t="s">
        <v>253</v>
      </c>
      <c r="C20" s="190" t="s">
        <v>254</v>
      </c>
      <c r="D20" s="182" t="s">
        <v>255</v>
      </c>
      <c r="E20" s="183">
        <v>1</v>
      </c>
      <c r="F20" s="184"/>
      <c r="G20" s="185">
        <f t="shared" si="0"/>
        <v>0</v>
      </c>
      <c r="H20" s="184">
        <v>0</v>
      </c>
      <c r="I20" s="185">
        <f t="shared" si="1"/>
        <v>0</v>
      </c>
      <c r="J20" s="184">
        <v>56925.54</v>
      </c>
      <c r="K20" s="185">
        <f t="shared" si="2"/>
        <v>56925.54</v>
      </c>
      <c r="L20" s="185">
        <v>21</v>
      </c>
      <c r="M20" s="185">
        <f t="shared" si="3"/>
        <v>0</v>
      </c>
      <c r="N20" s="185">
        <v>0</v>
      </c>
      <c r="O20" s="185">
        <f t="shared" si="4"/>
        <v>0</v>
      </c>
      <c r="P20" s="185">
        <v>0</v>
      </c>
      <c r="Q20" s="185">
        <f t="shared" si="5"/>
        <v>0</v>
      </c>
      <c r="R20" s="185"/>
      <c r="S20" s="185" t="s">
        <v>228</v>
      </c>
      <c r="T20" s="186" t="s">
        <v>229</v>
      </c>
      <c r="U20" s="162">
        <v>0</v>
      </c>
      <c r="V20" s="162">
        <f t="shared" si="6"/>
        <v>0</v>
      </c>
      <c r="W20" s="162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234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80">
        <v>12</v>
      </c>
      <c r="B21" s="181" t="s">
        <v>256</v>
      </c>
      <c r="C21" s="190" t="s">
        <v>257</v>
      </c>
      <c r="D21" s="182" t="s">
        <v>227</v>
      </c>
      <c r="E21" s="183">
        <v>1</v>
      </c>
      <c r="F21" s="184"/>
      <c r="G21" s="185">
        <f t="shared" si="0"/>
        <v>0</v>
      </c>
      <c r="H21" s="184">
        <v>0</v>
      </c>
      <c r="I21" s="185">
        <f t="shared" si="1"/>
        <v>0</v>
      </c>
      <c r="J21" s="184">
        <v>3000</v>
      </c>
      <c r="K21" s="185">
        <f t="shared" si="2"/>
        <v>3000</v>
      </c>
      <c r="L21" s="185">
        <v>21</v>
      </c>
      <c r="M21" s="185">
        <f t="shared" si="3"/>
        <v>0</v>
      </c>
      <c r="N21" s="185">
        <v>0</v>
      </c>
      <c r="O21" s="185">
        <f t="shared" si="4"/>
        <v>0</v>
      </c>
      <c r="P21" s="185">
        <v>0</v>
      </c>
      <c r="Q21" s="185">
        <f t="shared" si="5"/>
        <v>0</v>
      </c>
      <c r="R21" s="185"/>
      <c r="S21" s="185" t="s">
        <v>228</v>
      </c>
      <c r="T21" s="186" t="s">
        <v>229</v>
      </c>
      <c r="U21" s="162">
        <v>0</v>
      </c>
      <c r="V21" s="162">
        <f t="shared" si="6"/>
        <v>0</v>
      </c>
      <c r="W21" s="162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230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ht="22.5" outlineLevel="1" x14ac:dyDescent="0.2">
      <c r="A22" s="180">
        <v>13</v>
      </c>
      <c r="B22" s="181" t="s">
        <v>258</v>
      </c>
      <c r="C22" s="190" t="s">
        <v>259</v>
      </c>
      <c r="D22" s="182" t="s">
        <v>227</v>
      </c>
      <c r="E22" s="183">
        <v>1</v>
      </c>
      <c r="F22" s="184"/>
      <c r="G22" s="185">
        <f t="shared" si="0"/>
        <v>0</v>
      </c>
      <c r="H22" s="184">
        <v>0</v>
      </c>
      <c r="I22" s="185">
        <f t="shared" si="1"/>
        <v>0</v>
      </c>
      <c r="J22" s="184">
        <v>9896.9699999999993</v>
      </c>
      <c r="K22" s="185">
        <f t="shared" si="2"/>
        <v>9896.9699999999993</v>
      </c>
      <c r="L22" s="185">
        <v>21</v>
      </c>
      <c r="M22" s="185">
        <f t="shared" si="3"/>
        <v>0</v>
      </c>
      <c r="N22" s="185">
        <v>0</v>
      </c>
      <c r="O22" s="185">
        <f t="shared" si="4"/>
        <v>0</v>
      </c>
      <c r="P22" s="185">
        <v>0</v>
      </c>
      <c r="Q22" s="185">
        <f t="shared" si="5"/>
        <v>0</v>
      </c>
      <c r="R22" s="185"/>
      <c r="S22" s="185" t="s">
        <v>228</v>
      </c>
      <c r="T22" s="186" t="s">
        <v>229</v>
      </c>
      <c r="U22" s="162">
        <v>0</v>
      </c>
      <c r="V22" s="162">
        <f t="shared" si="6"/>
        <v>0</v>
      </c>
      <c r="W22" s="162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260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80">
        <v>14</v>
      </c>
      <c r="B23" s="181" t="s">
        <v>261</v>
      </c>
      <c r="C23" s="190" t="s">
        <v>262</v>
      </c>
      <c r="D23" s="182" t="s">
        <v>227</v>
      </c>
      <c r="E23" s="183">
        <v>1</v>
      </c>
      <c r="F23" s="184"/>
      <c r="G23" s="185">
        <f t="shared" si="0"/>
        <v>0</v>
      </c>
      <c r="H23" s="184">
        <v>0</v>
      </c>
      <c r="I23" s="185">
        <f t="shared" si="1"/>
        <v>0</v>
      </c>
      <c r="J23" s="184">
        <v>1300</v>
      </c>
      <c r="K23" s="185">
        <f t="shared" si="2"/>
        <v>1300</v>
      </c>
      <c r="L23" s="185">
        <v>21</v>
      </c>
      <c r="M23" s="185">
        <f t="shared" si="3"/>
        <v>0</v>
      </c>
      <c r="N23" s="185">
        <v>0</v>
      </c>
      <c r="O23" s="185">
        <f t="shared" si="4"/>
        <v>0</v>
      </c>
      <c r="P23" s="185">
        <v>0</v>
      </c>
      <c r="Q23" s="185">
        <f t="shared" si="5"/>
        <v>0</v>
      </c>
      <c r="R23" s="185"/>
      <c r="S23" s="185" t="s">
        <v>228</v>
      </c>
      <c r="T23" s="186" t="s">
        <v>229</v>
      </c>
      <c r="U23" s="162">
        <v>0</v>
      </c>
      <c r="V23" s="162">
        <f t="shared" si="6"/>
        <v>0</v>
      </c>
      <c r="W23" s="162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230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73">
        <v>15</v>
      </c>
      <c r="B24" s="174" t="s">
        <v>263</v>
      </c>
      <c r="C24" s="191" t="s">
        <v>264</v>
      </c>
      <c r="D24" s="175" t="s">
        <v>265</v>
      </c>
      <c r="E24" s="176">
        <v>1</v>
      </c>
      <c r="F24" s="177"/>
      <c r="G24" s="178">
        <f t="shared" si="0"/>
        <v>0</v>
      </c>
      <c r="H24" s="177">
        <v>0</v>
      </c>
      <c r="I24" s="178">
        <f t="shared" si="1"/>
        <v>0</v>
      </c>
      <c r="J24" s="177">
        <v>5000</v>
      </c>
      <c r="K24" s="178">
        <f t="shared" si="2"/>
        <v>5000</v>
      </c>
      <c r="L24" s="178">
        <v>21</v>
      </c>
      <c r="M24" s="178">
        <f t="shared" si="3"/>
        <v>0</v>
      </c>
      <c r="N24" s="178">
        <v>0</v>
      </c>
      <c r="O24" s="178">
        <f t="shared" si="4"/>
        <v>0</v>
      </c>
      <c r="P24" s="178">
        <v>0</v>
      </c>
      <c r="Q24" s="178">
        <f t="shared" si="5"/>
        <v>0</v>
      </c>
      <c r="R24" s="178"/>
      <c r="S24" s="178" t="s">
        <v>228</v>
      </c>
      <c r="T24" s="179" t="s">
        <v>229</v>
      </c>
      <c r="U24" s="162">
        <v>0</v>
      </c>
      <c r="V24" s="162">
        <f t="shared" si="6"/>
        <v>0</v>
      </c>
      <c r="W24" s="162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230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ht="22.5" outlineLevel="1" x14ac:dyDescent="0.2">
      <c r="A25" s="158"/>
      <c r="B25" s="159"/>
      <c r="C25" s="364" t="s">
        <v>266</v>
      </c>
      <c r="D25" s="365"/>
      <c r="E25" s="365"/>
      <c r="F25" s="365"/>
      <c r="G25" s="365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236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87" t="str">
        <f>C25</f>
        <v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v>
      </c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73">
        <v>16</v>
      </c>
      <c r="B26" s="174" t="s">
        <v>267</v>
      </c>
      <c r="C26" s="191" t="s">
        <v>268</v>
      </c>
      <c r="D26" s="175" t="s">
        <v>233</v>
      </c>
      <c r="E26" s="176">
        <v>1</v>
      </c>
      <c r="F26" s="177"/>
      <c r="G26" s="178">
        <f>ROUND(E26*F26,2)</f>
        <v>0</v>
      </c>
      <c r="H26" s="177">
        <v>0</v>
      </c>
      <c r="I26" s="178">
        <f>ROUND(E26*H26,2)</f>
        <v>0</v>
      </c>
      <c r="J26" s="177">
        <v>113851.08</v>
      </c>
      <c r="K26" s="178">
        <f>ROUND(E26*J26,2)</f>
        <v>113851.08</v>
      </c>
      <c r="L26" s="178">
        <v>21</v>
      </c>
      <c r="M26" s="178">
        <f>G26*(1+L26/100)</f>
        <v>0</v>
      </c>
      <c r="N26" s="178">
        <v>0</v>
      </c>
      <c r="O26" s="178">
        <f>ROUND(E26*N26,2)</f>
        <v>0</v>
      </c>
      <c r="P26" s="178">
        <v>0</v>
      </c>
      <c r="Q26" s="178">
        <f>ROUND(E26*P26,2)</f>
        <v>0</v>
      </c>
      <c r="R26" s="178"/>
      <c r="S26" s="178" t="s">
        <v>228</v>
      </c>
      <c r="T26" s="179" t="s">
        <v>229</v>
      </c>
      <c r="U26" s="162">
        <v>0</v>
      </c>
      <c r="V26" s="162">
        <f>ROUND(E26*U26,2)</f>
        <v>0</v>
      </c>
      <c r="W26" s="162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234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58"/>
      <c r="B27" s="159"/>
      <c r="C27" s="364" t="s">
        <v>269</v>
      </c>
      <c r="D27" s="365"/>
      <c r="E27" s="365"/>
      <c r="F27" s="365"/>
      <c r="G27" s="365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236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x14ac:dyDescent="0.2">
      <c r="A28" s="167" t="s">
        <v>223</v>
      </c>
      <c r="B28" s="168" t="s">
        <v>196</v>
      </c>
      <c r="C28" s="189" t="s">
        <v>29</v>
      </c>
      <c r="D28" s="169"/>
      <c r="E28" s="170"/>
      <c r="F28" s="171"/>
      <c r="G28" s="171">
        <f>SUMIF(AG29:AG60,"&lt;&gt;NOR",G29:G60)</f>
        <v>0</v>
      </c>
      <c r="H28" s="171"/>
      <c r="I28" s="171">
        <f>SUM(I29:I60)</f>
        <v>28000</v>
      </c>
      <c r="J28" s="171"/>
      <c r="K28" s="171">
        <f>SUM(K29:K60)</f>
        <v>99700</v>
      </c>
      <c r="L28" s="171"/>
      <c r="M28" s="171">
        <f>SUM(M29:M60)</f>
        <v>0</v>
      </c>
      <c r="N28" s="171"/>
      <c r="O28" s="171">
        <f>SUM(O29:O60)</f>
        <v>0</v>
      </c>
      <c r="P28" s="171"/>
      <c r="Q28" s="171">
        <f>SUM(Q29:Q60)</f>
        <v>0</v>
      </c>
      <c r="R28" s="171"/>
      <c r="S28" s="171"/>
      <c r="T28" s="172"/>
      <c r="U28" s="166"/>
      <c r="V28" s="166">
        <f>SUM(V29:V60)</f>
        <v>0</v>
      </c>
      <c r="W28" s="166"/>
      <c r="AG28" t="s">
        <v>224</v>
      </c>
    </row>
    <row r="29" spans="1:60" ht="22.5" outlineLevel="1" x14ac:dyDescent="0.2">
      <c r="A29" s="180">
        <v>17</v>
      </c>
      <c r="B29" s="181" t="s">
        <v>270</v>
      </c>
      <c r="C29" s="190" t="s">
        <v>271</v>
      </c>
      <c r="D29" s="182" t="s">
        <v>227</v>
      </c>
      <c r="E29" s="183">
        <v>1</v>
      </c>
      <c r="F29" s="184"/>
      <c r="G29" s="185">
        <f t="shared" ref="G29:G36" si="7">ROUND(E29*F29,2)</f>
        <v>0</v>
      </c>
      <c r="H29" s="184">
        <v>13000</v>
      </c>
      <c r="I29" s="185">
        <f t="shared" ref="I29:I36" si="8">ROUND(E29*H29,2)</f>
        <v>13000</v>
      </c>
      <c r="J29" s="184">
        <v>0</v>
      </c>
      <c r="K29" s="185">
        <f t="shared" ref="K29:K36" si="9">ROUND(E29*J29,2)</f>
        <v>0</v>
      </c>
      <c r="L29" s="185">
        <v>21</v>
      </c>
      <c r="M29" s="185">
        <f t="shared" ref="M29:M36" si="10">G29*(1+L29/100)</f>
        <v>0</v>
      </c>
      <c r="N29" s="185">
        <v>0</v>
      </c>
      <c r="O29" s="185">
        <f t="shared" ref="O29:O36" si="11">ROUND(E29*N29,2)</f>
        <v>0</v>
      </c>
      <c r="P29" s="185">
        <v>0</v>
      </c>
      <c r="Q29" s="185">
        <f t="shared" ref="Q29:Q36" si="12">ROUND(E29*P29,2)</f>
        <v>0</v>
      </c>
      <c r="R29" s="185"/>
      <c r="S29" s="185" t="s">
        <v>228</v>
      </c>
      <c r="T29" s="186" t="s">
        <v>229</v>
      </c>
      <c r="U29" s="162">
        <v>0</v>
      </c>
      <c r="V29" s="162">
        <f t="shared" ref="V29:V36" si="13">ROUND(E29*U29,2)</f>
        <v>0</v>
      </c>
      <c r="W29" s="162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230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80">
        <v>18</v>
      </c>
      <c r="B30" s="181" t="s">
        <v>272</v>
      </c>
      <c r="C30" s="190" t="s">
        <v>273</v>
      </c>
      <c r="D30" s="182" t="s">
        <v>265</v>
      </c>
      <c r="E30" s="183">
        <v>1</v>
      </c>
      <c r="F30" s="184"/>
      <c r="G30" s="185">
        <f t="shared" si="7"/>
        <v>0</v>
      </c>
      <c r="H30" s="184">
        <v>0</v>
      </c>
      <c r="I30" s="185">
        <f t="shared" si="8"/>
        <v>0</v>
      </c>
      <c r="J30" s="184">
        <v>4000</v>
      </c>
      <c r="K30" s="185">
        <f t="shared" si="9"/>
        <v>4000</v>
      </c>
      <c r="L30" s="185">
        <v>21</v>
      </c>
      <c r="M30" s="185">
        <f t="shared" si="10"/>
        <v>0</v>
      </c>
      <c r="N30" s="185">
        <v>0</v>
      </c>
      <c r="O30" s="185">
        <f t="shared" si="11"/>
        <v>0</v>
      </c>
      <c r="P30" s="185">
        <v>0</v>
      </c>
      <c r="Q30" s="185">
        <f t="shared" si="12"/>
        <v>0</v>
      </c>
      <c r="R30" s="185"/>
      <c r="S30" s="185" t="s">
        <v>228</v>
      </c>
      <c r="T30" s="186" t="s">
        <v>229</v>
      </c>
      <c r="U30" s="162">
        <v>0</v>
      </c>
      <c r="V30" s="162">
        <f t="shared" si="13"/>
        <v>0</v>
      </c>
      <c r="W30" s="162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230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80">
        <v>19</v>
      </c>
      <c r="B31" s="181" t="s">
        <v>274</v>
      </c>
      <c r="C31" s="190" t="s">
        <v>275</v>
      </c>
      <c r="D31" s="182" t="s">
        <v>227</v>
      </c>
      <c r="E31" s="183">
        <v>1</v>
      </c>
      <c r="F31" s="184"/>
      <c r="G31" s="185">
        <f t="shared" si="7"/>
        <v>0</v>
      </c>
      <c r="H31" s="184">
        <v>0</v>
      </c>
      <c r="I31" s="185">
        <f t="shared" si="8"/>
        <v>0</v>
      </c>
      <c r="J31" s="184">
        <v>3000</v>
      </c>
      <c r="K31" s="185">
        <f t="shared" si="9"/>
        <v>3000</v>
      </c>
      <c r="L31" s="185">
        <v>21</v>
      </c>
      <c r="M31" s="185">
        <f t="shared" si="10"/>
        <v>0</v>
      </c>
      <c r="N31" s="185">
        <v>0</v>
      </c>
      <c r="O31" s="185">
        <f t="shared" si="11"/>
        <v>0</v>
      </c>
      <c r="P31" s="185">
        <v>0</v>
      </c>
      <c r="Q31" s="185">
        <f t="shared" si="12"/>
        <v>0</v>
      </c>
      <c r="R31" s="185"/>
      <c r="S31" s="185" t="s">
        <v>228</v>
      </c>
      <c r="T31" s="186" t="s">
        <v>229</v>
      </c>
      <c r="U31" s="162">
        <v>0</v>
      </c>
      <c r="V31" s="162">
        <f t="shared" si="13"/>
        <v>0</v>
      </c>
      <c r="W31" s="162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230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80">
        <v>20</v>
      </c>
      <c r="B32" s="181" t="s">
        <v>276</v>
      </c>
      <c r="C32" s="190" t="s">
        <v>277</v>
      </c>
      <c r="D32" s="182" t="s">
        <v>227</v>
      </c>
      <c r="E32" s="183">
        <v>1</v>
      </c>
      <c r="F32" s="184"/>
      <c r="G32" s="185">
        <f t="shared" si="7"/>
        <v>0</v>
      </c>
      <c r="H32" s="184">
        <v>0</v>
      </c>
      <c r="I32" s="185">
        <f t="shared" si="8"/>
        <v>0</v>
      </c>
      <c r="J32" s="184">
        <v>0</v>
      </c>
      <c r="K32" s="185">
        <f t="shared" si="9"/>
        <v>0</v>
      </c>
      <c r="L32" s="185">
        <v>21</v>
      </c>
      <c r="M32" s="185">
        <f t="shared" si="10"/>
        <v>0</v>
      </c>
      <c r="N32" s="185">
        <v>0</v>
      </c>
      <c r="O32" s="185">
        <f t="shared" si="11"/>
        <v>0</v>
      </c>
      <c r="P32" s="185">
        <v>0</v>
      </c>
      <c r="Q32" s="185">
        <f t="shared" si="12"/>
        <v>0</v>
      </c>
      <c r="R32" s="185"/>
      <c r="S32" s="185" t="s">
        <v>228</v>
      </c>
      <c r="T32" s="186" t="s">
        <v>229</v>
      </c>
      <c r="U32" s="162">
        <v>0</v>
      </c>
      <c r="V32" s="162">
        <f t="shared" si="13"/>
        <v>0</v>
      </c>
      <c r="W32" s="162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260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ht="22.5" outlineLevel="1" x14ac:dyDescent="0.2">
      <c r="A33" s="180">
        <v>21</v>
      </c>
      <c r="B33" s="181" t="s">
        <v>278</v>
      </c>
      <c r="C33" s="190" t="s">
        <v>279</v>
      </c>
      <c r="D33" s="182" t="s">
        <v>227</v>
      </c>
      <c r="E33" s="183">
        <v>1</v>
      </c>
      <c r="F33" s="184"/>
      <c r="G33" s="185">
        <f t="shared" si="7"/>
        <v>0</v>
      </c>
      <c r="H33" s="184">
        <v>0</v>
      </c>
      <c r="I33" s="185">
        <f t="shared" si="8"/>
        <v>0</v>
      </c>
      <c r="J33" s="184">
        <v>0</v>
      </c>
      <c r="K33" s="185">
        <f t="shared" si="9"/>
        <v>0</v>
      </c>
      <c r="L33" s="185">
        <v>21</v>
      </c>
      <c r="M33" s="185">
        <f t="shared" si="10"/>
        <v>0</v>
      </c>
      <c r="N33" s="185">
        <v>0</v>
      </c>
      <c r="O33" s="185">
        <f t="shared" si="11"/>
        <v>0</v>
      </c>
      <c r="P33" s="185">
        <v>0</v>
      </c>
      <c r="Q33" s="185">
        <f t="shared" si="12"/>
        <v>0</v>
      </c>
      <c r="R33" s="185"/>
      <c r="S33" s="185" t="s">
        <v>228</v>
      </c>
      <c r="T33" s="186" t="s">
        <v>229</v>
      </c>
      <c r="U33" s="162">
        <v>0</v>
      </c>
      <c r="V33" s="162">
        <f t="shared" si="13"/>
        <v>0</v>
      </c>
      <c r="W33" s="162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260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80">
        <v>22</v>
      </c>
      <c r="B34" s="181" t="s">
        <v>280</v>
      </c>
      <c r="C34" s="190" t="s">
        <v>281</v>
      </c>
      <c r="D34" s="182" t="s">
        <v>227</v>
      </c>
      <c r="E34" s="183">
        <v>1</v>
      </c>
      <c r="F34" s="184"/>
      <c r="G34" s="185">
        <f t="shared" si="7"/>
        <v>0</v>
      </c>
      <c r="H34" s="184">
        <v>0</v>
      </c>
      <c r="I34" s="185">
        <f t="shared" si="8"/>
        <v>0</v>
      </c>
      <c r="J34" s="184">
        <v>0</v>
      </c>
      <c r="K34" s="185">
        <f t="shared" si="9"/>
        <v>0</v>
      </c>
      <c r="L34" s="185">
        <v>21</v>
      </c>
      <c r="M34" s="185">
        <f t="shared" si="10"/>
        <v>0</v>
      </c>
      <c r="N34" s="185">
        <v>0</v>
      </c>
      <c r="O34" s="185">
        <f t="shared" si="11"/>
        <v>0</v>
      </c>
      <c r="P34" s="185">
        <v>0</v>
      </c>
      <c r="Q34" s="185">
        <f t="shared" si="12"/>
        <v>0</v>
      </c>
      <c r="R34" s="185"/>
      <c r="S34" s="185" t="s">
        <v>228</v>
      </c>
      <c r="T34" s="186" t="s">
        <v>229</v>
      </c>
      <c r="U34" s="162">
        <v>0</v>
      </c>
      <c r="V34" s="162">
        <f t="shared" si="13"/>
        <v>0</v>
      </c>
      <c r="W34" s="162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260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80">
        <v>23</v>
      </c>
      <c r="B35" s="181" t="s">
        <v>282</v>
      </c>
      <c r="C35" s="190" t="s">
        <v>283</v>
      </c>
      <c r="D35" s="182" t="s">
        <v>227</v>
      </c>
      <c r="E35" s="183">
        <v>1</v>
      </c>
      <c r="F35" s="184"/>
      <c r="G35" s="185">
        <f t="shared" si="7"/>
        <v>0</v>
      </c>
      <c r="H35" s="184">
        <v>15000</v>
      </c>
      <c r="I35" s="185">
        <f t="shared" si="8"/>
        <v>15000</v>
      </c>
      <c r="J35" s="184">
        <v>0</v>
      </c>
      <c r="K35" s="185">
        <f t="shared" si="9"/>
        <v>0</v>
      </c>
      <c r="L35" s="185">
        <v>21</v>
      </c>
      <c r="M35" s="185">
        <f t="shared" si="10"/>
        <v>0</v>
      </c>
      <c r="N35" s="185">
        <v>0</v>
      </c>
      <c r="O35" s="185">
        <f t="shared" si="11"/>
        <v>0</v>
      </c>
      <c r="P35" s="185">
        <v>0</v>
      </c>
      <c r="Q35" s="185">
        <f t="shared" si="12"/>
        <v>0</v>
      </c>
      <c r="R35" s="185"/>
      <c r="S35" s="185" t="s">
        <v>228</v>
      </c>
      <c r="T35" s="186" t="s">
        <v>229</v>
      </c>
      <c r="U35" s="162">
        <v>0</v>
      </c>
      <c r="V35" s="162">
        <f t="shared" si="13"/>
        <v>0</v>
      </c>
      <c r="W35" s="162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284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73">
        <v>24</v>
      </c>
      <c r="B36" s="174" t="s">
        <v>285</v>
      </c>
      <c r="C36" s="191" t="s">
        <v>286</v>
      </c>
      <c r="D36" s="175" t="s">
        <v>287</v>
      </c>
      <c r="E36" s="176">
        <v>1</v>
      </c>
      <c r="F36" s="177"/>
      <c r="G36" s="178">
        <f t="shared" si="7"/>
        <v>0</v>
      </c>
      <c r="H36" s="177">
        <v>0</v>
      </c>
      <c r="I36" s="178">
        <f t="shared" si="8"/>
        <v>0</v>
      </c>
      <c r="J36" s="177">
        <v>15000</v>
      </c>
      <c r="K36" s="178">
        <f t="shared" si="9"/>
        <v>15000</v>
      </c>
      <c r="L36" s="178">
        <v>21</v>
      </c>
      <c r="M36" s="178">
        <f t="shared" si="10"/>
        <v>0</v>
      </c>
      <c r="N36" s="178">
        <v>0</v>
      </c>
      <c r="O36" s="178">
        <f t="shared" si="11"/>
        <v>0</v>
      </c>
      <c r="P36" s="178">
        <v>0</v>
      </c>
      <c r="Q36" s="178">
        <f t="shared" si="12"/>
        <v>0</v>
      </c>
      <c r="R36" s="178"/>
      <c r="S36" s="178" t="s">
        <v>228</v>
      </c>
      <c r="T36" s="179" t="s">
        <v>229</v>
      </c>
      <c r="U36" s="162">
        <v>0</v>
      </c>
      <c r="V36" s="162">
        <f t="shared" si="13"/>
        <v>0</v>
      </c>
      <c r="W36" s="162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284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58"/>
      <c r="B37" s="159"/>
      <c r="C37" s="364" t="s">
        <v>288</v>
      </c>
      <c r="D37" s="365"/>
      <c r="E37" s="365"/>
      <c r="F37" s="365"/>
      <c r="G37" s="365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236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73">
        <v>25</v>
      </c>
      <c r="B38" s="174" t="s">
        <v>289</v>
      </c>
      <c r="C38" s="191" t="s">
        <v>290</v>
      </c>
      <c r="D38" s="175" t="s">
        <v>287</v>
      </c>
      <c r="E38" s="176">
        <v>1</v>
      </c>
      <c r="F38" s="177"/>
      <c r="G38" s="178">
        <f>ROUND(E38*F38,2)</f>
        <v>0</v>
      </c>
      <c r="H38" s="177">
        <v>0</v>
      </c>
      <c r="I38" s="178">
        <f>ROUND(E38*H38,2)</f>
        <v>0</v>
      </c>
      <c r="J38" s="177">
        <v>0</v>
      </c>
      <c r="K38" s="178">
        <f>ROUND(E38*J38,2)</f>
        <v>0</v>
      </c>
      <c r="L38" s="178">
        <v>21</v>
      </c>
      <c r="M38" s="178">
        <f>G38*(1+L38/100)</f>
        <v>0</v>
      </c>
      <c r="N38" s="178">
        <v>0</v>
      </c>
      <c r="O38" s="178">
        <f>ROUND(E38*N38,2)</f>
        <v>0</v>
      </c>
      <c r="P38" s="178">
        <v>0</v>
      </c>
      <c r="Q38" s="178">
        <f>ROUND(E38*P38,2)</f>
        <v>0</v>
      </c>
      <c r="R38" s="178"/>
      <c r="S38" s="178" t="s">
        <v>228</v>
      </c>
      <c r="T38" s="179" t="s">
        <v>229</v>
      </c>
      <c r="U38" s="162">
        <v>0</v>
      </c>
      <c r="V38" s="162">
        <f>ROUND(E38*U38,2)</f>
        <v>0</v>
      </c>
      <c r="W38" s="162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260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58"/>
      <c r="B39" s="159"/>
      <c r="C39" s="364" t="s">
        <v>288</v>
      </c>
      <c r="D39" s="365"/>
      <c r="E39" s="365"/>
      <c r="F39" s="365"/>
      <c r="G39" s="365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236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73">
        <v>26</v>
      </c>
      <c r="B40" s="174" t="s">
        <v>291</v>
      </c>
      <c r="C40" s="191" t="s">
        <v>292</v>
      </c>
      <c r="D40" s="175" t="s">
        <v>265</v>
      </c>
      <c r="E40" s="176">
        <v>1</v>
      </c>
      <c r="F40" s="177"/>
      <c r="G40" s="178">
        <f>ROUND(E40*F40,2)</f>
        <v>0</v>
      </c>
      <c r="H40" s="177">
        <v>0</v>
      </c>
      <c r="I40" s="178">
        <f>ROUND(E40*H40,2)</f>
        <v>0</v>
      </c>
      <c r="J40" s="177">
        <v>10000</v>
      </c>
      <c r="K40" s="178">
        <f>ROUND(E40*J40,2)</f>
        <v>10000</v>
      </c>
      <c r="L40" s="178">
        <v>21</v>
      </c>
      <c r="M40" s="178">
        <f>G40*(1+L40/100)</f>
        <v>0</v>
      </c>
      <c r="N40" s="178">
        <v>0</v>
      </c>
      <c r="O40" s="178">
        <f>ROUND(E40*N40,2)</f>
        <v>0</v>
      </c>
      <c r="P40" s="178">
        <v>0</v>
      </c>
      <c r="Q40" s="178">
        <f>ROUND(E40*P40,2)</f>
        <v>0</v>
      </c>
      <c r="R40" s="178"/>
      <c r="S40" s="178" t="s">
        <v>228</v>
      </c>
      <c r="T40" s="179" t="s">
        <v>229</v>
      </c>
      <c r="U40" s="162">
        <v>0</v>
      </c>
      <c r="V40" s="162">
        <f>ROUND(E40*U40,2)</f>
        <v>0</v>
      </c>
      <c r="W40" s="162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230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158"/>
      <c r="B41" s="159"/>
      <c r="C41" s="364" t="s">
        <v>293</v>
      </c>
      <c r="D41" s="365"/>
      <c r="E41" s="365"/>
      <c r="F41" s="365"/>
      <c r="G41" s="365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236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80">
        <v>27</v>
      </c>
      <c r="B42" s="181" t="s">
        <v>294</v>
      </c>
      <c r="C42" s="190" t="s">
        <v>295</v>
      </c>
      <c r="D42" s="182" t="s">
        <v>265</v>
      </c>
      <c r="E42" s="183">
        <v>1</v>
      </c>
      <c r="F42" s="184"/>
      <c r="G42" s="185">
        <f>ROUND(E42*F42,2)</f>
        <v>0</v>
      </c>
      <c r="H42" s="184">
        <v>0</v>
      </c>
      <c r="I42" s="185">
        <f>ROUND(E42*H42,2)</f>
        <v>0</v>
      </c>
      <c r="J42" s="184">
        <v>6000</v>
      </c>
      <c r="K42" s="185">
        <f>ROUND(E42*J42,2)</f>
        <v>6000</v>
      </c>
      <c r="L42" s="185">
        <v>21</v>
      </c>
      <c r="M42" s="185">
        <f>G42*(1+L42/100)</f>
        <v>0</v>
      </c>
      <c r="N42" s="185">
        <v>0</v>
      </c>
      <c r="O42" s="185">
        <f>ROUND(E42*N42,2)</f>
        <v>0</v>
      </c>
      <c r="P42" s="185">
        <v>0</v>
      </c>
      <c r="Q42" s="185">
        <f>ROUND(E42*P42,2)</f>
        <v>0</v>
      </c>
      <c r="R42" s="185"/>
      <c r="S42" s="185" t="s">
        <v>228</v>
      </c>
      <c r="T42" s="186" t="s">
        <v>229</v>
      </c>
      <c r="U42" s="162">
        <v>0</v>
      </c>
      <c r="V42" s="162">
        <f>ROUND(E42*U42,2)</f>
        <v>0</v>
      </c>
      <c r="W42" s="162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230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ht="22.5" outlineLevel="1" x14ac:dyDescent="0.2">
      <c r="A43" s="173">
        <v>28</v>
      </c>
      <c r="B43" s="174" t="s">
        <v>296</v>
      </c>
      <c r="C43" s="191" t="s">
        <v>297</v>
      </c>
      <c r="D43" s="175" t="s">
        <v>265</v>
      </c>
      <c r="E43" s="176">
        <v>1</v>
      </c>
      <c r="F43" s="177"/>
      <c r="G43" s="178">
        <f>ROUND(E43*F43,2)</f>
        <v>0</v>
      </c>
      <c r="H43" s="177">
        <v>0</v>
      </c>
      <c r="I43" s="178">
        <f>ROUND(E43*H43,2)</f>
        <v>0</v>
      </c>
      <c r="J43" s="177">
        <v>11000</v>
      </c>
      <c r="K43" s="178">
        <f>ROUND(E43*J43,2)</f>
        <v>11000</v>
      </c>
      <c r="L43" s="178">
        <v>21</v>
      </c>
      <c r="M43" s="178">
        <f>G43*(1+L43/100)</f>
        <v>0</v>
      </c>
      <c r="N43" s="178">
        <v>0</v>
      </c>
      <c r="O43" s="178">
        <f>ROUND(E43*N43,2)</f>
        <v>0</v>
      </c>
      <c r="P43" s="178">
        <v>0</v>
      </c>
      <c r="Q43" s="178">
        <f>ROUND(E43*P43,2)</f>
        <v>0</v>
      </c>
      <c r="R43" s="178"/>
      <c r="S43" s="178" t="s">
        <v>228</v>
      </c>
      <c r="T43" s="179" t="s">
        <v>229</v>
      </c>
      <c r="U43" s="162">
        <v>0</v>
      </c>
      <c r="V43" s="162">
        <f>ROUND(E43*U43,2)</f>
        <v>0</v>
      </c>
      <c r="W43" s="162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230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58"/>
      <c r="B44" s="159"/>
      <c r="C44" s="364" t="s">
        <v>298</v>
      </c>
      <c r="D44" s="365"/>
      <c r="E44" s="365"/>
      <c r="F44" s="365"/>
      <c r="G44" s="365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236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ht="22.5" outlineLevel="1" x14ac:dyDescent="0.2">
      <c r="A45" s="173">
        <v>29</v>
      </c>
      <c r="B45" s="174" t="s">
        <v>299</v>
      </c>
      <c r="C45" s="191" t="s">
        <v>300</v>
      </c>
      <c r="D45" s="175" t="s">
        <v>265</v>
      </c>
      <c r="E45" s="176">
        <v>1</v>
      </c>
      <c r="F45" s="177"/>
      <c r="G45" s="178">
        <f>ROUND(E45*F45,2)</f>
        <v>0</v>
      </c>
      <c r="H45" s="177">
        <v>0</v>
      </c>
      <c r="I45" s="178">
        <f>ROUND(E45*H45,2)</f>
        <v>0</v>
      </c>
      <c r="J45" s="177">
        <v>6000</v>
      </c>
      <c r="K45" s="178">
        <f>ROUND(E45*J45,2)</f>
        <v>6000</v>
      </c>
      <c r="L45" s="178">
        <v>21</v>
      </c>
      <c r="M45" s="178">
        <f>G45*(1+L45/100)</f>
        <v>0</v>
      </c>
      <c r="N45" s="178">
        <v>0</v>
      </c>
      <c r="O45" s="178">
        <f>ROUND(E45*N45,2)</f>
        <v>0</v>
      </c>
      <c r="P45" s="178">
        <v>0</v>
      </c>
      <c r="Q45" s="178">
        <f>ROUND(E45*P45,2)</f>
        <v>0</v>
      </c>
      <c r="R45" s="178"/>
      <c r="S45" s="178" t="s">
        <v>228</v>
      </c>
      <c r="T45" s="179" t="s">
        <v>229</v>
      </c>
      <c r="U45" s="162">
        <v>0</v>
      </c>
      <c r="V45" s="162">
        <f>ROUND(E45*U45,2)</f>
        <v>0</v>
      </c>
      <c r="W45" s="162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230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58"/>
      <c r="B46" s="159"/>
      <c r="C46" s="364" t="s">
        <v>301</v>
      </c>
      <c r="D46" s="365"/>
      <c r="E46" s="365"/>
      <c r="F46" s="365"/>
      <c r="G46" s="365"/>
      <c r="H46" s="162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236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ht="22.5" outlineLevel="1" x14ac:dyDescent="0.2">
      <c r="A47" s="158"/>
      <c r="B47" s="159"/>
      <c r="C47" s="366" t="s">
        <v>302</v>
      </c>
      <c r="D47" s="367"/>
      <c r="E47" s="367"/>
      <c r="F47" s="367"/>
      <c r="G47" s="367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236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87" t="str">
        <f>C47</f>
        <v>včetně všech příslušných dokladů, potřebných pro kolaudaci stavby, tedy i dokladů o zkouškách a revizích uvedených rozpočtově v samostatných soupisech prací jednotlivých profesí</v>
      </c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58"/>
      <c r="B48" s="159"/>
      <c r="C48" s="366" t="s">
        <v>303</v>
      </c>
      <c r="D48" s="367"/>
      <c r="E48" s="367"/>
      <c r="F48" s="367"/>
      <c r="G48" s="367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236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80">
        <v>30</v>
      </c>
      <c r="B49" s="181" t="s">
        <v>304</v>
      </c>
      <c r="C49" s="190" t="s">
        <v>305</v>
      </c>
      <c r="D49" s="182" t="s">
        <v>265</v>
      </c>
      <c r="E49" s="183">
        <v>1</v>
      </c>
      <c r="F49" s="184"/>
      <c r="G49" s="185">
        <f>ROUND(E49*F49,2)</f>
        <v>0</v>
      </c>
      <c r="H49" s="184">
        <v>0</v>
      </c>
      <c r="I49" s="185">
        <f>ROUND(E49*H49,2)</f>
        <v>0</v>
      </c>
      <c r="J49" s="184">
        <v>1200</v>
      </c>
      <c r="K49" s="185">
        <f>ROUND(E49*J49,2)</f>
        <v>1200</v>
      </c>
      <c r="L49" s="185">
        <v>21</v>
      </c>
      <c r="M49" s="185">
        <f>G49*(1+L49/100)</f>
        <v>0</v>
      </c>
      <c r="N49" s="185">
        <v>0</v>
      </c>
      <c r="O49" s="185">
        <f>ROUND(E49*N49,2)</f>
        <v>0</v>
      </c>
      <c r="P49" s="185">
        <v>0</v>
      </c>
      <c r="Q49" s="185">
        <f>ROUND(E49*P49,2)</f>
        <v>0</v>
      </c>
      <c r="R49" s="185"/>
      <c r="S49" s="185" t="s">
        <v>228</v>
      </c>
      <c r="T49" s="186" t="s">
        <v>229</v>
      </c>
      <c r="U49" s="162">
        <v>0</v>
      </c>
      <c r="V49" s="162">
        <f>ROUND(E49*U49,2)</f>
        <v>0</v>
      </c>
      <c r="W49" s="162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230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80">
        <v>31</v>
      </c>
      <c r="B50" s="181" t="s">
        <v>306</v>
      </c>
      <c r="C50" s="190" t="s">
        <v>307</v>
      </c>
      <c r="D50" s="182" t="s">
        <v>227</v>
      </c>
      <c r="E50" s="183">
        <v>1</v>
      </c>
      <c r="F50" s="184"/>
      <c r="G50" s="185">
        <f>ROUND(E50*F50,2)</f>
        <v>0</v>
      </c>
      <c r="H50" s="184">
        <v>0</v>
      </c>
      <c r="I50" s="185">
        <f>ROUND(E50*H50,2)</f>
        <v>0</v>
      </c>
      <c r="J50" s="184">
        <v>8000</v>
      </c>
      <c r="K50" s="185">
        <f>ROUND(E50*J50,2)</f>
        <v>8000</v>
      </c>
      <c r="L50" s="185">
        <v>21</v>
      </c>
      <c r="M50" s="185">
        <f>G50*(1+L50/100)</f>
        <v>0</v>
      </c>
      <c r="N50" s="185">
        <v>0</v>
      </c>
      <c r="O50" s="185">
        <f>ROUND(E50*N50,2)</f>
        <v>0</v>
      </c>
      <c r="P50" s="185">
        <v>0</v>
      </c>
      <c r="Q50" s="185">
        <f>ROUND(E50*P50,2)</f>
        <v>0</v>
      </c>
      <c r="R50" s="185"/>
      <c r="S50" s="185" t="s">
        <v>228</v>
      </c>
      <c r="T50" s="186" t="s">
        <v>229</v>
      </c>
      <c r="U50" s="162">
        <v>0</v>
      </c>
      <c r="V50" s="162">
        <f>ROUND(E50*U50,2)</f>
        <v>0</v>
      </c>
      <c r="W50" s="162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230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ht="22.5" outlineLevel="1" x14ac:dyDescent="0.2">
      <c r="A51" s="180">
        <v>32</v>
      </c>
      <c r="B51" s="181" t="s">
        <v>308</v>
      </c>
      <c r="C51" s="190" t="s">
        <v>309</v>
      </c>
      <c r="D51" s="182" t="s">
        <v>227</v>
      </c>
      <c r="E51" s="183">
        <v>1</v>
      </c>
      <c r="F51" s="184"/>
      <c r="G51" s="185">
        <f>ROUND(E51*F51,2)</f>
        <v>0</v>
      </c>
      <c r="H51" s="184">
        <v>0</v>
      </c>
      <c r="I51" s="185">
        <f>ROUND(E51*H51,2)</f>
        <v>0</v>
      </c>
      <c r="J51" s="184">
        <v>8000</v>
      </c>
      <c r="K51" s="185">
        <f>ROUND(E51*J51,2)</f>
        <v>8000</v>
      </c>
      <c r="L51" s="185">
        <v>21</v>
      </c>
      <c r="M51" s="185">
        <f>G51*(1+L51/100)</f>
        <v>0</v>
      </c>
      <c r="N51" s="185">
        <v>0</v>
      </c>
      <c r="O51" s="185">
        <f>ROUND(E51*N51,2)</f>
        <v>0</v>
      </c>
      <c r="P51" s="185">
        <v>0</v>
      </c>
      <c r="Q51" s="185">
        <f>ROUND(E51*P51,2)</f>
        <v>0</v>
      </c>
      <c r="R51" s="185"/>
      <c r="S51" s="185" t="s">
        <v>228</v>
      </c>
      <c r="T51" s="186" t="s">
        <v>229</v>
      </c>
      <c r="U51" s="162">
        <v>0</v>
      </c>
      <c r="V51" s="162">
        <f>ROUND(E51*U51,2)</f>
        <v>0</v>
      </c>
      <c r="W51" s="162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230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73">
        <v>33</v>
      </c>
      <c r="B52" s="174" t="s">
        <v>310</v>
      </c>
      <c r="C52" s="191" t="s">
        <v>311</v>
      </c>
      <c r="D52" s="175" t="s">
        <v>265</v>
      </c>
      <c r="E52" s="176">
        <v>1</v>
      </c>
      <c r="F52" s="177"/>
      <c r="G52" s="178">
        <f>ROUND(E52*F52,2)</f>
        <v>0</v>
      </c>
      <c r="H52" s="177">
        <v>0</v>
      </c>
      <c r="I52" s="178">
        <f>ROUND(E52*H52,2)</f>
        <v>0</v>
      </c>
      <c r="J52" s="177">
        <v>500</v>
      </c>
      <c r="K52" s="178">
        <f>ROUND(E52*J52,2)</f>
        <v>500</v>
      </c>
      <c r="L52" s="178">
        <v>21</v>
      </c>
      <c r="M52" s="178">
        <f>G52*(1+L52/100)</f>
        <v>0</v>
      </c>
      <c r="N52" s="178">
        <v>0</v>
      </c>
      <c r="O52" s="178">
        <f>ROUND(E52*N52,2)</f>
        <v>0</v>
      </c>
      <c r="P52" s="178">
        <v>0</v>
      </c>
      <c r="Q52" s="178">
        <f>ROUND(E52*P52,2)</f>
        <v>0</v>
      </c>
      <c r="R52" s="178"/>
      <c r="S52" s="178" t="s">
        <v>228</v>
      </c>
      <c r="T52" s="179" t="s">
        <v>229</v>
      </c>
      <c r="U52" s="162">
        <v>0</v>
      </c>
      <c r="V52" s="162">
        <f>ROUND(E52*U52,2)</f>
        <v>0</v>
      </c>
      <c r="W52" s="162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230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58"/>
      <c r="B53" s="159"/>
      <c r="C53" s="364" t="s">
        <v>312</v>
      </c>
      <c r="D53" s="365"/>
      <c r="E53" s="365"/>
      <c r="F53" s="365"/>
      <c r="G53" s="365"/>
      <c r="H53" s="162"/>
      <c r="I53" s="162"/>
      <c r="J53" s="162"/>
      <c r="K53" s="162"/>
      <c r="L53" s="162"/>
      <c r="M53" s="162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236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58"/>
      <c r="B54" s="159"/>
      <c r="C54" s="366" t="s">
        <v>313</v>
      </c>
      <c r="D54" s="367"/>
      <c r="E54" s="367"/>
      <c r="F54" s="367"/>
      <c r="G54" s="367"/>
      <c r="H54" s="162"/>
      <c r="I54" s="162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236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58"/>
      <c r="B55" s="159"/>
      <c r="C55" s="366" t="s">
        <v>314</v>
      </c>
      <c r="D55" s="367"/>
      <c r="E55" s="367"/>
      <c r="F55" s="367"/>
      <c r="G55" s="367"/>
      <c r="H55" s="162"/>
      <c r="I55" s="162"/>
      <c r="J55" s="162"/>
      <c r="K55" s="162"/>
      <c r="L55" s="162"/>
      <c r="M55" s="162"/>
      <c r="N55" s="162"/>
      <c r="O55" s="162"/>
      <c r="P55" s="162"/>
      <c r="Q55" s="162"/>
      <c r="R55" s="162"/>
      <c r="S55" s="162"/>
      <c r="T55" s="162"/>
      <c r="U55" s="162"/>
      <c r="V55" s="162"/>
      <c r="W55" s="162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236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58"/>
      <c r="B56" s="159"/>
      <c r="C56" s="366" t="s">
        <v>315</v>
      </c>
      <c r="D56" s="367"/>
      <c r="E56" s="367"/>
      <c r="F56" s="367"/>
      <c r="G56" s="367"/>
      <c r="H56" s="162"/>
      <c r="I56" s="162"/>
      <c r="J56" s="162"/>
      <c r="K56" s="162"/>
      <c r="L56" s="162"/>
      <c r="M56" s="162"/>
      <c r="N56" s="162"/>
      <c r="O56" s="162"/>
      <c r="P56" s="162"/>
      <c r="Q56" s="162"/>
      <c r="R56" s="162"/>
      <c r="S56" s="162"/>
      <c r="T56" s="162"/>
      <c r="U56" s="162"/>
      <c r="V56" s="162"/>
      <c r="W56" s="162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236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73">
        <v>34</v>
      </c>
      <c r="B57" s="174" t="s">
        <v>316</v>
      </c>
      <c r="C57" s="191" t="s">
        <v>317</v>
      </c>
      <c r="D57" s="175" t="s">
        <v>265</v>
      </c>
      <c r="E57" s="176">
        <v>1</v>
      </c>
      <c r="F57" s="177"/>
      <c r="G57" s="178">
        <f>ROUND(E57*F57,2)</f>
        <v>0</v>
      </c>
      <c r="H57" s="177">
        <v>0</v>
      </c>
      <c r="I57" s="178">
        <f>ROUND(E57*H57,2)</f>
        <v>0</v>
      </c>
      <c r="J57" s="177">
        <v>6000</v>
      </c>
      <c r="K57" s="178">
        <f>ROUND(E57*J57,2)</f>
        <v>6000</v>
      </c>
      <c r="L57" s="178">
        <v>21</v>
      </c>
      <c r="M57" s="178">
        <f>G57*(1+L57/100)</f>
        <v>0</v>
      </c>
      <c r="N57" s="178">
        <v>0</v>
      </c>
      <c r="O57" s="178">
        <f>ROUND(E57*N57,2)</f>
        <v>0</v>
      </c>
      <c r="P57" s="178">
        <v>0</v>
      </c>
      <c r="Q57" s="178">
        <f>ROUND(E57*P57,2)</f>
        <v>0</v>
      </c>
      <c r="R57" s="178"/>
      <c r="S57" s="178" t="s">
        <v>228</v>
      </c>
      <c r="T57" s="179" t="s">
        <v>229</v>
      </c>
      <c r="U57" s="162">
        <v>0</v>
      </c>
      <c r="V57" s="162">
        <f>ROUND(E57*U57,2)</f>
        <v>0</v>
      </c>
      <c r="W57" s="162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230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58"/>
      <c r="B58" s="159"/>
      <c r="C58" s="364" t="s">
        <v>318</v>
      </c>
      <c r="D58" s="365"/>
      <c r="E58" s="365"/>
      <c r="F58" s="365"/>
      <c r="G58" s="365"/>
      <c r="H58" s="162"/>
      <c r="I58" s="162"/>
      <c r="J58" s="162"/>
      <c r="K58" s="162"/>
      <c r="L58" s="162"/>
      <c r="M58" s="162"/>
      <c r="N58" s="162"/>
      <c r="O58" s="162"/>
      <c r="P58" s="162"/>
      <c r="Q58" s="162"/>
      <c r="R58" s="162"/>
      <c r="S58" s="162"/>
      <c r="T58" s="162"/>
      <c r="U58" s="162"/>
      <c r="V58" s="162"/>
      <c r="W58" s="162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236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80">
        <v>35</v>
      </c>
      <c r="B59" s="181" t="s">
        <v>319</v>
      </c>
      <c r="C59" s="190" t="s">
        <v>320</v>
      </c>
      <c r="D59" s="182" t="s">
        <v>227</v>
      </c>
      <c r="E59" s="183">
        <v>1</v>
      </c>
      <c r="F59" s="184"/>
      <c r="G59" s="185">
        <f>ROUND(E59*F59,2)</f>
        <v>0</v>
      </c>
      <c r="H59" s="184">
        <v>0</v>
      </c>
      <c r="I59" s="185">
        <f>ROUND(E59*H59,2)</f>
        <v>0</v>
      </c>
      <c r="J59" s="184">
        <v>12000</v>
      </c>
      <c r="K59" s="185">
        <f>ROUND(E59*J59,2)</f>
        <v>12000</v>
      </c>
      <c r="L59" s="185">
        <v>21</v>
      </c>
      <c r="M59" s="185">
        <f>G59*(1+L59/100)</f>
        <v>0</v>
      </c>
      <c r="N59" s="185">
        <v>0</v>
      </c>
      <c r="O59" s="185">
        <f>ROUND(E59*N59,2)</f>
        <v>0</v>
      </c>
      <c r="P59" s="185">
        <v>0</v>
      </c>
      <c r="Q59" s="185">
        <f>ROUND(E59*P59,2)</f>
        <v>0</v>
      </c>
      <c r="R59" s="185"/>
      <c r="S59" s="185" t="s">
        <v>228</v>
      </c>
      <c r="T59" s="186" t="s">
        <v>229</v>
      </c>
      <c r="U59" s="162">
        <v>0</v>
      </c>
      <c r="V59" s="162">
        <f>ROUND(E59*U59,2)</f>
        <v>0</v>
      </c>
      <c r="W59" s="162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230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ht="22.5" outlineLevel="1" x14ac:dyDescent="0.2">
      <c r="A60" s="173">
        <v>36</v>
      </c>
      <c r="B60" s="174" t="s">
        <v>321</v>
      </c>
      <c r="C60" s="191" t="s">
        <v>322</v>
      </c>
      <c r="D60" s="175" t="s">
        <v>227</v>
      </c>
      <c r="E60" s="176">
        <v>1</v>
      </c>
      <c r="F60" s="177"/>
      <c r="G60" s="178">
        <f>ROUND(E60*F60,2)</f>
        <v>0</v>
      </c>
      <c r="H60" s="177">
        <v>0</v>
      </c>
      <c r="I60" s="178">
        <f>ROUND(E60*H60,2)</f>
        <v>0</v>
      </c>
      <c r="J60" s="177">
        <v>9000</v>
      </c>
      <c r="K60" s="178">
        <f>ROUND(E60*J60,2)</f>
        <v>9000</v>
      </c>
      <c r="L60" s="178">
        <v>21</v>
      </c>
      <c r="M60" s="178">
        <f>G60*(1+L60/100)</f>
        <v>0</v>
      </c>
      <c r="N60" s="178">
        <v>0</v>
      </c>
      <c r="O60" s="178">
        <f>ROUND(E60*N60,2)</f>
        <v>0</v>
      </c>
      <c r="P60" s="178">
        <v>0</v>
      </c>
      <c r="Q60" s="178">
        <f>ROUND(E60*P60,2)</f>
        <v>0</v>
      </c>
      <c r="R60" s="178"/>
      <c r="S60" s="178" t="s">
        <v>228</v>
      </c>
      <c r="T60" s="179" t="s">
        <v>229</v>
      </c>
      <c r="U60" s="162">
        <v>0</v>
      </c>
      <c r="V60" s="162">
        <f>ROUND(E60*U60,2)</f>
        <v>0</v>
      </c>
      <c r="W60" s="162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230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x14ac:dyDescent="0.2">
      <c r="A61" s="5"/>
      <c r="B61" s="6"/>
      <c r="C61" s="192"/>
      <c r="D61" s="8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AE61">
        <v>15</v>
      </c>
      <c r="AF61">
        <v>21</v>
      </c>
    </row>
    <row r="62" spans="1:60" x14ac:dyDescent="0.2">
      <c r="A62" s="154"/>
      <c r="B62" s="155" t="s">
        <v>30</v>
      </c>
      <c r="C62" s="193"/>
      <c r="D62" s="156"/>
      <c r="E62" s="157"/>
      <c r="F62" s="157"/>
      <c r="G62" s="188">
        <f>G8+G28</f>
        <v>0</v>
      </c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AE62">
        <f>SUMIF(L7:L60,AE61,G7:G60)</f>
        <v>0</v>
      </c>
      <c r="AF62">
        <f>SUMIF(L7:L60,AF61,G7:G60)</f>
        <v>0</v>
      </c>
      <c r="AG62" t="s">
        <v>323</v>
      </c>
    </row>
    <row r="63" spans="1:60" x14ac:dyDescent="0.2">
      <c r="C63" s="194"/>
      <c r="D63" s="142"/>
      <c r="AG63" t="s">
        <v>324</v>
      </c>
    </row>
    <row r="64" spans="1:60" x14ac:dyDescent="0.2">
      <c r="D64" s="142"/>
    </row>
    <row r="65" spans="4:4" x14ac:dyDescent="0.2">
      <c r="D65" s="142"/>
    </row>
    <row r="66" spans="4:4" x14ac:dyDescent="0.2">
      <c r="D66" s="142"/>
    </row>
    <row r="67" spans="4:4" x14ac:dyDescent="0.2">
      <c r="D67" s="142"/>
    </row>
    <row r="68" spans="4:4" x14ac:dyDescent="0.2">
      <c r="D68" s="142"/>
    </row>
    <row r="69" spans="4:4" x14ac:dyDescent="0.2">
      <c r="D69" s="142"/>
    </row>
    <row r="70" spans="4:4" x14ac:dyDescent="0.2">
      <c r="D70" s="142"/>
    </row>
    <row r="71" spans="4:4" x14ac:dyDescent="0.2">
      <c r="D71" s="142"/>
    </row>
    <row r="72" spans="4:4" x14ac:dyDescent="0.2">
      <c r="D72" s="142"/>
    </row>
    <row r="73" spans="4:4" x14ac:dyDescent="0.2">
      <c r="D73" s="142"/>
    </row>
    <row r="74" spans="4:4" x14ac:dyDescent="0.2">
      <c r="D74" s="142"/>
    </row>
    <row r="75" spans="4:4" x14ac:dyDescent="0.2">
      <c r="D75" s="142"/>
    </row>
    <row r="76" spans="4:4" x14ac:dyDescent="0.2">
      <c r="D76" s="142"/>
    </row>
    <row r="77" spans="4:4" x14ac:dyDescent="0.2">
      <c r="D77" s="142"/>
    </row>
    <row r="78" spans="4:4" x14ac:dyDescent="0.2">
      <c r="D78" s="142"/>
    </row>
    <row r="79" spans="4:4" x14ac:dyDescent="0.2">
      <c r="D79" s="142"/>
    </row>
    <row r="80" spans="4:4" x14ac:dyDescent="0.2">
      <c r="D80" s="142"/>
    </row>
    <row r="81" spans="4:4" x14ac:dyDescent="0.2">
      <c r="D81" s="142"/>
    </row>
    <row r="82" spans="4:4" x14ac:dyDescent="0.2">
      <c r="D82" s="142"/>
    </row>
    <row r="83" spans="4:4" x14ac:dyDescent="0.2">
      <c r="D83" s="142"/>
    </row>
    <row r="84" spans="4:4" x14ac:dyDescent="0.2">
      <c r="D84" s="142"/>
    </row>
    <row r="85" spans="4:4" x14ac:dyDescent="0.2">
      <c r="D85" s="142"/>
    </row>
    <row r="86" spans="4:4" x14ac:dyDescent="0.2">
      <c r="D86" s="142"/>
    </row>
    <row r="87" spans="4:4" x14ac:dyDescent="0.2">
      <c r="D87" s="142"/>
    </row>
    <row r="88" spans="4:4" x14ac:dyDescent="0.2">
      <c r="D88" s="142"/>
    </row>
    <row r="89" spans="4:4" x14ac:dyDescent="0.2">
      <c r="D89" s="142"/>
    </row>
    <row r="90" spans="4:4" x14ac:dyDescent="0.2">
      <c r="D90" s="142"/>
    </row>
    <row r="91" spans="4:4" x14ac:dyDescent="0.2">
      <c r="D91" s="142"/>
    </row>
    <row r="92" spans="4:4" x14ac:dyDescent="0.2">
      <c r="D92" s="142"/>
    </row>
    <row r="93" spans="4:4" x14ac:dyDescent="0.2">
      <c r="D93" s="142"/>
    </row>
    <row r="94" spans="4:4" x14ac:dyDescent="0.2">
      <c r="D94" s="142"/>
    </row>
    <row r="95" spans="4:4" x14ac:dyDescent="0.2">
      <c r="D95" s="142"/>
    </row>
    <row r="96" spans="4:4" x14ac:dyDescent="0.2">
      <c r="D96" s="142"/>
    </row>
    <row r="97" spans="4:4" x14ac:dyDescent="0.2">
      <c r="D97" s="142"/>
    </row>
    <row r="98" spans="4:4" x14ac:dyDescent="0.2">
      <c r="D98" s="142"/>
    </row>
    <row r="99" spans="4:4" x14ac:dyDescent="0.2">
      <c r="D99" s="142"/>
    </row>
    <row r="100" spans="4:4" x14ac:dyDescent="0.2">
      <c r="D100" s="142"/>
    </row>
    <row r="101" spans="4:4" x14ac:dyDescent="0.2">
      <c r="D101" s="142"/>
    </row>
    <row r="102" spans="4:4" x14ac:dyDescent="0.2">
      <c r="D102" s="142"/>
    </row>
    <row r="103" spans="4:4" x14ac:dyDescent="0.2">
      <c r="D103" s="142"/>
    </row>
    <row r="104" spans="4:4" x14ac:dyDescent="0.2">
      <c r="D104" s="142"/>
    </row>
    <row r="105" spans="4:4" x14ac:dyDescent="0.2">
      <c r="D105" s="142"/>
    </row>
    <row r="106" spans="4:4" x14ac:dyDescent="0.2">
      <c r="D106" s="142"/>
    </row>
    <row r="107" spans="4:4" x14ac:dyDescent="0.2">
      <c r="D107" s="142"/>
    </row>
    <row r="108" spans="4:4" x14ac:dyDescent="0.2">
      <c r="D108" s="142"/>
    </row>
    <row r="109" spans="4:4" x14ac:dyDescent="0.2">
      <c r="D109" s="142"/>
    </row>
    <row r="110" spans="4:4" x14ac:dyDescent="0.2">
      <c r="D110" s="142"/>
    </row>
    <row r="111" spans="4:4" x14ac:dyDescent="0.2">
      <c r="D111" s="142"/>
    </row>
    <row r="112" spans="4:4" x14ac:dyDescent="0.2">
      <c r="D112" s="142"/>
    </row>
    <row r="113" spans="4:4" x14ac:dyDescent="0.2">
      <c r="D113" s="142"/>
    </row>
    <row r="114" spans="4:4" x14ac:dyDescent="0.2">
      <c r="D114" s="142"/>
    </row>
    <row r="115" spans="4:4" x14ac:dyDescent="0.2">
      <c r="D115" s="142"/>
    </row>
    <row r="116" spans="4:4" x14ac:dyDescent="0.2">
      <c r="D116" s="142"/>
    </row>
    <row r="117" spans="4:4" x14ac:dyDescent="0.2">
      <c r="D117" s="142"/>
    </row>
    <row r="118" spans="4:4" x14ac:dyDescent="0.2">
      <c r="D118" s="142"/>
    </row>
    <row r="119" spans="4:4" x14ac:dyDescent="0.2">
      <c r="D119" s="142"/>
    </row>
    <row r="120" spans="4:4" x14ac:dyDescent="0.2">
      <c r="D120" s="142"/>
    </row>
    <row r="121" spans="4:4" x14ac:dyDescent="0.2">
      <c r="D121" s="142"/>
    </row>
    <row r="122" spans="4:4" x14ac:dyDescent="0.2">
      <c r="D122" s="142"/>
    </row>
    <row r="123" spans="4:4" x14ac:dyDescent="0.2">
      <c r="D123" s="142"/>
    </row>
    <row r="124" spans="4:4" x14ac:dyDescent="0.2">
      <c r="D124" s="142"/>
    </row>
    <row r="125" spans="4:4" x14ac:dyDescent="0.2">
      <c r="D125" s="142"/>
    </row>
    <row r="126" spans="4:4" x14ac:dyDescent="0.2">
      <c r="D126" s="142"/>
    </row>
    <row r="127" spans="4:4" x14ac:dyDescent="0.2">
      <c r="D127" s="142"/>
    </row>
    <row r="128" spans="4:4" x14ac:dyDescent="0.2">
      <c r="D128" s="142"/>
    </row>
    <row r="129" spans="4:4" x14ac:dyDescent="0.2">
      <c r="D129" s="142"/>
    </row>
    <row r="130" spans="4:4" x14ac:dyDescent="0.2">
      <c r="D130" s="142"/>
    </row>
    <row r="131" spans="4:4" x14ac:dyDescent="0.2">
      <c r="D131" s="142"/>
    </row>
    <row r="132" spans="4:4" x14ac:dyDescent="0.2">
      <c r="D132" s="142"/>
    </row>
    <row r="133" spans="4:4" x14ac:dyDescent="0.2">
      <c r="D133" s="142"/>
    </row>
    <row r="134" spans="4:4" x14ac:dyDescent="0.2">
      <c r="D134" s="142"/>
    </row>
    <row r="135" spans="4:4" x14ac:dyDescent="0.2">
      <c r="D135" s="142"/>
    </row>
    <row r="136" spans="4:4" x14ac:dyDescent="0.2">
      <c r="D136" s="142"/>
    </row>
    <row r="137" spans="4:4" x14ac:dyDescent="0.2">
      <c r="D137" s="142"/>
    </row>
    <row r="138" spans="4:4" x14ac:dyDescent="0.2">
      <c r="D138" s="142"/>
    </row>
    <row r="139" spans="4:4" x14ac:dyDescent="0.2">
      <c r="D139" s="142"/>
    </row>
    <row r="140" spans="4:4" x14ac:dyDescent="0.2">
      <c r="D140" s="142"/>
    </row>
    <row r="141" spans="4:4" x14ac:dyDescent="0.2">
      <c r="D141" s="142"/>
    </row>
    <row r="142" spans="4:4" x14ac:dyDescent="0.2">
      <c r="D142" s="142"/>
    </row>
    <row r="143" spans="4:4" x14ac:dyDescent="0.2">
      <c r="D143" s="142"/>
    </row>
    <row r="144" spans="4:4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sheetProtection password="C613" sheet="1"/>
  <mergeCells count="19">
    <mergeCell ref="C46:G46"/>
    <mergeCell ref="A1:G1"/>
    <mergeCell ref="C2:G2"/>
    <mergeCell ref="C3:G3"/>
    <mergeCell ref="C4:G4"/>
    <mergeCell ref="C11:G11"/>
    <mergeCell ref="C25:G25"/>
    <mergeCell ref="C27:G27"/>
    <mergeCell ref="C37:G37"/>
    <mergeCell ref="C39:G39"/>
    <mergeCell ref="C41:G41"/>
    <mergeCell ref="C44:G44"/>
    <mergeCell ref="C58:G58"/>
    <mergeCell ref="C47:G47"/>
    <mergeCell ref="C48:G48"/>
    <mergeCell ref="C53:G53"/>
    <mergeCell ref="C54:G54"/>
    <mergeCell ref="C55:G55"/>
    <mergeCell ref="C56:G56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zoomScale="80" zoomScaleNormal="80" workbookViewId="0">
      <pane ySplit="7" topLeftCell="A1095" activePane="bottomLeft" state="frozen"/>
      <selection pane="bottomLeft" activeCell="G1071" sqref="G1071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63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368" t="s">
        <v>325</v>
      </c>
      <c r="B1" s="368"/>
      <c r="C1" s="368"/>
      <c r="D1" s="368"/>
      <c r="E1" s="368"/>
      <c r="F1" s="368"/>
      <c r="G1" s="368"/>
      <c r="AG1" t="s">
        <v>198</v>
      </c>
    </row>
    <row r="2" spans="1:60" ht="24.95" customHeight="1" x14ac:dyDescent="0.2">
      <c r="A2" s="143" t="s">
        <v>7</v>
      </c>
      <c r="B2" s="72" t="s">
        <v>42</v>
      </c>
      <c r="C2" s="369" t="s">
        <v>43</v>
      </c>
      <c r="D2" s="370"/>
      <c r="E2" s="370"/>
      <c r="F2" s="370"/>
      <c r="G2" s="371"/>
      <c r="AG2" t="s">
        <v>199</v>
      </c>
    </row>
    <row r="3" spans="1:60" ht="24.95" customHeight="1" x14ac:dyDescent="0.2">
      <c r="A3" s="143" t="s">
        <v>8</v>
      </c>
      <c r="B3" s="72" t="s">
        <v>60</v>
      </c>
      <c r="C3" s="369" t="s">
        <v>61</v>
      </c>
      <c r="D3" s="370"/>
      <c r="E3" s="370"/>
      <c r="F3" s="370"/>
      <c r="G3" s="371"/>
      <c r="AC3" s="90" t="s">
        <v>199</v>
      </c>
      <c r="AG3" t="s">
        <v>201</v>
      </c>
    </row>
    <row r="4" spans="1:60" ht="24.95" customHeight="1" x14ac:dyDescent="0.2">
      <c r="A4" s="144" t="s">
        <v>9</v>
      </c>
      <c r="B4" s="145" t="s">
        <v>58</v>
      </c>
      <c r="C4" s="372" t="s">
        <v>62</v>
      </c>
      <c r="D4" s="373"/>
      <c r="E4" s="373"/>
      <c r="F4" s="373"/>
      <c r="G4" s="374"/>
      <c r="AG4" t="s">
        <v>202</v>
      </c>
    </row>
    <row r="5" spans="1:60" x14ac:dyDescent="0.2">
      <c r="D5" s="142"/>
    </row>
    <row r="6" spans="1:60" ht="38.25" x14ac:dyDescent="0.2">
      <c r="A6" s="147" t="s">
        <v>203</v>
      </c>
      <c r="B6" s="149" t="s">
        <v>204</v>
      </c>
      <c r="C6" s="149" t="s">
        <v>205</v>
      </c>
      <c r="D6" s="148" t="s">
        <v>206</v>
      </c>
      <c r="E6" s="147" t="s">
        <v>207</v>
      </c>
      <c r="F6" s="146" t="s">
        <v>208</v>
      </c>
      <c r="G6" s="147" t="s">
        <v>30</v>
      </c>
      <c r="H6" s="150" t="s">
        <v>31</v>
      </c>
      <c r="I6" s="150" t="s">
        <v>209</v>
      </c>
      <c r="J6" s="150" t="s">
        <v>32</v>
      </c>
      <c r="K6" s="150" t="s">
        <v>210</v>
      </c>
      <c r="L6" s="150" t="s">
        <v>211</v>
      </c>
      <c r="M6" s="150" t="s">
        <v>212</v>
      </c>
      <c r="N6" s="150" t="s">
        <v>213</v>
      </c>
      <c r="O6" s="150" t="s">
        <v>214</v>
      </c>
      <c r="P6" s="150" t="s">
        <v>215</v>
      </c>
      <c r="Q6" s="150" t="s">
        <v>216</v>
      </c>
      <c r="R6" s="150" t="s">
        <v>217</v>
      </c>
      <c r="S6" s="150" t="s">
        <v>218</v>
      </c>
      <c r="T6" s="150" t="s">
        <v>219</v>
      </c>
      <c r="U6" s="150" t="s">
        <v>220</v>
      </c>
      <c r="V6" s="150" t="s">
        <v>221</v>
      </c>
      <c r="W6" s="150" t="s">
        <v>222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7" t="s">
        <v>223</v>
      </c>
      <c r="B8" s="168" t="s">
        <v>79</v>
      </c>
      <c r="C8" s="189" t="s">
        <v>80</v>
      </c>
      <c r="D8" s="169"/>
      <c r="E8" s="170"/>
      <c r="F8" s="171"/>
      <c r="G8" s="171">
        <f>SUMIF(AG9:AG68,"&lt;&gt;NOR",G9:G68)</f>
        <v>0</v>
      </c>
      <c r="H8" s="171"/>
      <c r="I8" s="171">
        <f>SUM(I9:I68)</f>
        <v>3599.99</v>
      </c>
      <c r="J8" s="171"/>
      <c r="K8" s="171">
        <f>SUM(K9:K68)</f>
        <v>830941.50000000012</v>
      </c>
      <c r="L8" s="171"/>
      <c r="M8" s="171">
        <f>SUM(M9:M68)</f>
        <v>0</v>
      </c>
      <c r="N8" s="171"/>
      <c r="O8" s="171">
        <f>SUM(O9:O68)</f>
        <v>0.35</v>
      </c>
      <c r="P8" s="171"/>
      <c r="Q8" s="171">
        <f>SUM(Q9:Q68)</f>
        <v>0</v>
      </c>
      <c r="R8" s="171"/>
      <c r="S8" s="171"/>
      <c r="T8" s="172"/>
      <c r="U8" s="166"/>
      <c r="V8" s="166">
        <f>SUM(V9:V68)</f>
        <v>1173.7399999999998</v>
      </c>
      <c r="W8" s="166"/>
      <c r="AG8" t="s">
        <v>224</v>
      </c>
    </row>
    <row r="9" spans="1:60" ht="22.5" outlineLevel="1" x14ac:dyDescent="0.2">
      <c r="A9" s="173">
        <v>1</v>
      </c>
      <c r="B9" s="174" t="s">
        <v>326</v>
      </c>
      <c r="C9" s="191" t="s">
        <v>327</v>
      </c>
      <c r="D9" s="175" t="s">
        <v>328</v>
      </c>
      <c r="E9" s="176">
        <v>40</v>
      </c>
      <c r="F9" s="177"/>
      <c r="G9" s="178">
        <f>ROUND(E9*F9,2)</f>
        <v>0</v>
      </c>
      <c r="H9" s="177">
        <v>0</v>
      </c>
      <c r="I9" s="178">
        <f>ROUND(E9*H9,2)</f>
        <v>0</v>
      </c>
      <c r="J9" s="177">
        <v>87.2</v>
      </c>
      <c r="K9" s="178">
        <f>ROUND(E9*J9,2)</f>
        <v>3488</v>
      </c>
      <c r="L9" s="178">
        <v>21</v>
      </c>
      <c r="M9" s="178">
        <f>G9*(1+L9/100)</f>
        <v>0</v>
      </c>
      <c r="N9" s="178">
        <v>0</v>
      </c>
      <c r="O9" s="178">
        <f>ROUND(E9*N9,2)</f>
        <v>0</v>
      </c>
      <c r="P9" s="178">
        <v>0</v>
      </c>
      <c r="Q9" s="178">
        <f>ROUND(E9*P9,2)</f>
        <v>0</v>
      </c>
      <c r="R9" s="178" t="s">
        <v>329</v>
      </c>
      <c r="S9" s="178" t="s">
        <v>330</v>
      </c>
      <c r="T9" s="179" t="s">
        <v>330</v>
      </c>
      <c r="U9" s="162">
        <v>0.20300000000000001</v>
      </c>
      <c r="V9" s="162">
        <f>ROUND(E9*U9,2)</f>
        <v>8.1199999999999992</v>
      </c>
      <c r="W9" s="162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331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22.5" outlineLevel="1" x14ac:dyDescent="0.2">
      <c r="A10" s="158"/>
      <c r="B10" s="159"/>
      <c r="C10" s="375" t="s">
        <v>332</v>
      </c>
      <c r="D10" s="376"/>
      <c r="E10" s="376"/>
      <c r="F10" s="376"/>
      <c r="G10" s="376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333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87" t="str">
        <f>C10</f>
        <v>na vzdálenost od hladiny vody v jímce po výšku roviny proložené osou nejvyššího bodu výtlačného potrubí. Včetně odpadní potrubí v délce do 20 m.</v>
      </c>
      <c r="BB10" s="151"/>
      <c r="BC10" s="151"/>
      <c r="BD10" s="151"/>
      <c r="BE10" s="151"/>
      <c r="BF10" s="151"/>
      <c r="BG10" s="151"/>
      <c r="BH10" s="151"/>
    </row>
    <row r="11" spans="1:60" ht="22.5" outlineLevel="1" x14ac:dyDescent="0.2">
      <c r="A11" s="173">
        <v>2</v>
      </c>
      <c r="B11" s="174" t="s">
        <v>334</v>
      </c>
      <c r="C11" s="191" t="s">
        <v>335</v>
      </c>
      <c r="D11" s="175" t="s">
        <v>336</v>
      </c>
      <c r="E11" s="176">
        <v>25</v>
      </c>
      <c r="F11" s="177"/>
      <c r="G11" s="178">
        <f>ROUND(E11*F11,2)</f>
        <v>0</v>
      </c>
      <c r="H11" s="177">
        <v>0</v>
      </c>
      <c r="I11" s="178">
        <f>ROUND(E11*H11,2)</f>
        <v>0</v>
      </c>
      <c r="J11" s="177">
        <v>50.1</v>
      </c>
      <c r="K11" s="178">
        <f>ROUND(E11*J11,2)</f>
        <v>1252.5</v>
      </c>
      <c r="L11" s="178">
        <v>21</v>
      </c>
      <c r="M11" s="178">
        <f>G11*(1+L11/100)</f>
        <v>0</v>
      </c>
      <c r="N11" s="178">
        <v>0</v>
      </c>
      <c r="O11" s="178">
        <f>ROUND(E11*N11,2)</f>
        <v>0</v>
      </c>
      <c r="P11" s="178">
        <v>0</v>
      </c>
      <c r="Q11" s="178">
        <f>ROUND(E11*P11,2)</f>
        <v>0</v>
      </c>
      <c r="R11" s="178" t="s">
        <v>329</v>
      </c>
      <c r="S11" s="178" t="s">
        <v>330</v>
      </c>
      <c r="T11" s="179" t="s">
        <v>330</v>
      </c>
      <c r="U11" s="162">
        <v>0</v>
      </c>
      <c r="V11" s="162">
        <f>ROUND(E11*U11,2)</f>
        <v>0</v>
      </c>
      <c r="W11" s="162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331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58"/>
      <c r="B12" s="159"/>
      <c r="C12" s="375" t="s">
        <v>337</v>
      </c>
      <c r="D12" s="376"/>
      <c r="E12" s="376"/>
      <c r="F12" s="376"/>
      <c r="G12" s="376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333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87" t="str">
        <f>C12</f>
        <v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v>
      </c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73">
        <v>3</v>
      </c>
      <c r="B13" s="174" t="s">
        <v>338</v>
      </c>
      <c r="C13" s="191" t="s">
        <v>339</v>
      </c>
      <c r="D13" s="175" t="s">
        <v>340</v>
      </c>
      <c r="E13" s="176">
        <v>70</v>
      </c>
      <c r="F13" s="177"/>
      <c r="G13" s="178">
        <f>ROUND(E13*F13,2)</f>
        <v>0</v>
      </c>
      <c r="H13" s="177">
        <v>0</v>
      </c>
      <c r="I13" s="178">
        <f>ROUND(E13*H13,2)</f>
        <v>0</v>
      </c>
      <c r="J13" s="177">
        <v>67.099999999999994</v>
      </c>
      <c r="K13" s="178">
        <f>ROUND(E13*J13,2)</f>
        <v>4697</v>
      </c>
      <c r="L13" s="178">
        <v>21</v>
      </c>
      <c r="M13" s="178">
        <f>G13*(1+L13/100)</f>
        <v>0</v>
      </c>
      <c r="N13" s="178">
        <v>0</v>
      </c>
      <c r="O13" s="178">
        <f>ROUND(E13*N13,2)</f>
        <v>0</v>
      </c>
      <c r="P13" s="178">
        <v>0</v>
      </c>
      <c r="Q13" s="178">
        <f>ROUND(E13*P13,2)</f>
        <v>0</v>
      </c>
      <c r="R13" s="178" t="s">
        <v>329</v>
      </c>
      <c r="S13" s="178" t="s">
        <v>330</v>
      </c>
      <c r="T13" s="179" t="s">
        <v>330</v>
      </c>
      <c r="U13" s="162">
        <v>0.19</v>
      </c>
      <c r="V13" s="162">
        <f>ROUND(E13*U13,2)</f>
        <v>13.3</v>
      </c>
      <c r="W13" s="162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341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375" t="s">
        <v>342</v>
      </c>
      <c r="D14" s="376"/>
      <c r="E14" s="376"/>
      <c r="F14" s="376"/>
      <c r="G14" s="376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333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58"/>
      <c r="B15" s="159"/>
      <c r="C15" s="366" t="s">
        <v>343</v>
      </c>
      <c r="D15" s="367"/>
      <c r="E15" s="367"/>
      <c r="F15" s="367"/>
      <c r="G15" s="367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236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8"/>
      <c r="B16" s="159"/>
      <c r="C16" s="366" t="s">
        <v>344</v>
      </c>
      <c r="D16" s="367"/>
      <c r="E16" s="367"/>
      <c r="F16" s="367"/>
      <c r="G16" s="367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236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58"/>
      <c r="B17" s="159"/>
      <c r="C17" s="199" t="s">
        <v>345</v>
      </c>
      <c r="D17" s="195"/>
      <c r="E17" s="196">
        <v>70</v>
      </c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346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ht="22.5" outlineLevel="1" x14ac:dyDescent="0.2">
      <c r="A18" s="173">
        <v>4</v>
      </c>
      <c r="B18" s="174" t="s">
        <v>347</v>
      </c>
      <c r="C18" s="191" t="s">
        <v>348</v>
      </c>
      <c r="D18" s="175" t="s">
        <v>340</v>
      </c>
      <c r="E18" s="176">
        <v>71.25</v>
      </c>
      <c r="F18" s="177"/>
      <c r="G18" s="178">
        <f>ROUND(E18*F18,2)</f>
        <v>0</v>
      </c>
      <c r="H18" s="177">
        <v>0</v>
      </c>
      <c r="I18" s="178">
        <f>ROUND(E18*H18,2)</f>
        <v>0</v>
      </c>
      <c r="J18" s="177">
        <v>159.5</v>
      </c>
      <c r="K18" s="178">
        <f>ROUND(E18*J18,2)</f>
        <v>11364.38</v>
      </c>
      <c r="L18" s="178">
        <v>21</v>
      </c>
      <c r="M18" s="178">
        <f>G18*(1+L18/100)</f>
        <v>0</v>
      </c>
      <c r="N18" s="178">
        <v>0</v>
      </c>
      <c r="O18" s="178">
        <f>ROUND(E18*N18,2)</f>
        <v>0</v>
      </c>
      <c r="P18" s="178">
        <v>0</v>
      </c>
      <c r="Q18" s="178">
        <f>ROUND(E18*P18,2)</f>
        <v>0</v>
      </c>
      <c r="R18" s="178" t="s">
        <v>329</v>
      </c>
      <c r="S18" s="178" t="s">
        <v>330</v>
      </c>
      <c r="T18" s="179" t="s">
        <v>330</v>
      </c>
      <c r="U18" s="162">
        <v>0.36799999999999999</v>
      </c>
      <c r="V18" s="162">
        <f>ROUND(E18*U18,2)</f>
        <v>26.22</v>
      </c>
      <c r="W18" s="162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331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/>
      <c r="B19" s="159"/>
      <c r="C19" s="375" t="s">
        <v>349</v>
      </c>
      <c r="D19" s="376"/>
      <c r="E19" s="376"/>
      <c r="F19" s="376"/>
      <c r="G19" s="376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333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58"/>
      <c r="B20" s="159"/>
      <c r="C20" s="199" t="s">
        <v>350</v>
      </c>
      <c r="D20" s="195"/>
      <c r="E20" s="196">
        <v>71.25</v>
      </c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346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ht="22.5" outlineLevel="1" x14ac:dyDescent="0.2">
      <c r="A21" s="173">
        <v>5</v>
      </c>
      <c r="B21" s="174" t="s">
        <v>351</v>
      </c>
      <c r="C21" s="191" t="s">
        <v>352</v>
      </c>
      <c r="D21" s="175" t="s">
        <v>340</v>
      </c>
      <c r="E21" s="176">
        <v>700</v>
      </c>
      <c r="F21" s="177"/>
      <c r="G21" s="178">
        <f>ROUND(E21*F21,2)</f>
        <v>0</v>
      </c>
      <c r="H21" s="177">
        <v>0</v>
      </c>
      <c r="I21" s="178">
        <f>ROUND(E21*H21,2)</f>
        <v>0</v>
      </c>
      <c r="J21" s="177">
        <v>99.7</v>
      </c>
      <c r="K21" s="178">
        <f>ROUND(E21*J21,2)</f>
        <v>69790</v>
      </c>
      <c r="L21" s="178">
        <v>21</v>
      </c>
      <c r="M21" s="178">
        <f>G21*(1+L21/100)</f>
        <v>0</v>
      </c>
      <c r="N21" s="178">
        <v>0</v>
      </c>
      <c r="O21" s="178">
        <f>ROUND(E21*N21,2)</f>
        <v>0</v>
      </c>
      <c r="P21" s="178">
        <v>0</v>
      </c>
      <c r="Q21" s="178">
        <f>ROUND(E21*P21,2)</f>
        <v>0</v>
      </c>
      <c r="R21" s="178" t="s">
        <v>329</v>
      </c>
      <c r="S21" s="178" t="s">
        <v>330</v>
      </c>
      <c r="T21" s="179" t="s">
        <v>330</v>
      </c>
      <c r="U21" s="162">
        <v>0.187</v>
      </c>
      <c r="V21" s="162">
        <f>ROUND(E21*U21,2)</f>
        <v>130.9</v>
      </c>
      <c r="W21" s="162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331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58"/>
      <c r="B22" s="159"/>
      <c r="C22" s="375" t="s">
        <v>349</v>
      </c>
      <c r="D22" s="376"/>
      <c r="E22" s="376"/>
      <c r="F22" s="376"/>
      <c r="G22" s="376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333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8"/>
      <c r="B23" s="159"/>
      <c r="C23" s="199" t="s">
        <v>353</v>
      </c>
      <c r="D23" s="195"/>
      <c r="E23" s="196">
        <v>700</v>
      </c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346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73">
        <v>6</v>
      </c>
      <c r="B24" s="174" t="s">
        <v>354</v>
      </c>
      <c r="C24" s="191" t="s">
        <v>355</v>
      </c>
      <c r="D24" s="175" t="s">
        <v>340</v>
      </c>
      <c r="E24" s="176">
        <v>283.58499999999998</v>
      </c>
      <c r="F24" s="177"/>
      <c r="G24" s="178">
        <f>ROUND(E24*F24,2)</f>
        <v>0</v>
      </c>
      <c r="H24" s="177">
        <v>0</v>
      </c>
      <c r="I24" s="178">
        <f>ROUND(E24*H24,2)</f>
        <v>0</v>
      </c>
      <c r="J24" s="177">
        <v>145.5</v>
      </c>
      <c r="K24" s="178">
        <f>ROUND(E24*J24,2)</f>
        <v>41261.620000000003</v>
      </c>
      <c r="L24" s="178">
        <v>21</v>
      </c>
      <c r="M24" s="178">
        <f>G24*(1+L24/100)</f>
        <v>0</v>
      </c>
      <c r="N24" s="178">
        <v>0</v>
      </c>
      <c r="O24" s="178">
        <f>ROUND(E24*N24,2)</f>
        <v>0</v>
      </c>
      <c r="P24" s="178">
        <v>0</v>
      </c>
      <c r="Q24" s="178">
        <f>ROUND(E24*P24,2)</f>
        <v>0</v>
      </c>
      <c r="R24" s="178" t="s">
        <v>329</v>
      </c>
      <c r="S24" s="178" t="s">
        <v>330</v>
      </c>
      <c r="T24" s="179" t="s">
        <v>330</v>
      </c>
      <c r="U24" s="162">
        <v>0.16</v>
      </c>
      <c r="V24" s="162">
        <f>ROUND(E24*U24,2)</f>
        <v>45.37</v>
      </c>
      <c r="W24" s="162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341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ht="33.75" outlineLevel="1" x14ac:dyDescent="0.2">
      <c r="A25" s="158"/>
      <c r="B25" s="159"/>
      <c r="C25" s="375" t="s">
        <v>356</v>
      </c>
      <c r="D25" s="376"/>
      <c r="E25" s="376"/>
      <c r="F25" s="376"/>
      <c r="G25" s="376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333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87" t="str">
        <f>C25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58"/>
      <c r="B26" s="159"/>
      <c r="C26" s="199" t="s">
        <v>357</v>
      </c>
      <c r="D26" s="195"/>
      <c r="E26" s="196">
        <v>73.364999999999995</v>
      </c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346</v>
      </c>
      <c r="AH26" s="151">
        <v>0</v>
      </c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58"/>
      <c r="B27" s="159"/>
      <c r="C27" s="199" t="s">
        <v>358</v>
      </c>
      <c r="D27" s="195"/>
      <c r="E27" s="196">
        <v>50.16</v>
      </c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346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8"/>
      <c r="B28" s="159"/>
      <c r="C28" s="199" t="s">
        <v>359</v>
      </c>
      <c r="D28" s="195"/>
      <c r="E28" s="196">
        <v>40.119999999999997</v>
      </c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346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58"/>
      <c r="B29" s="159"/>
      <c r="C29" s="199" t="s">
        <v>360</v>
      </c>
      <c r="D29" s="195"/>
      <c r="E29" s="196">
        <v>57.78</v>
      </c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346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58"/>
      <c r="B30" s="159"/>
      <c r="C30" s="199" t="s">
        <v>361</v>
      </c>
      <c r="D30" s="195"/>
      <c r="E30" s="196">
        <v>50.085000000000001</v>
      </c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346</v>
      </c>
      <c r="AH30" s="151">
        <v>0</v>
      </c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58"/>
      <c r="B31" s="159"/>
      <c r="C31" s="199" t="s">
        <v>362</v>
      </c>
      <c r="D31" s="195"/>
      <c r="E31" s="196">
        <v>12.074999999999999</v>
      </c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346</v>
      </c>
      <c r="AH31" s="151">
        <v>0</v>
      </c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73">
        <v>7</v>
      </c>
      <c r="B32" s="174" t="s">
        <v>363</v>
      </c>
      <c r="C32" s="191" t="s">
        <v>364</v>
      </c>
      <c r="D32" s="175" t="s">
        <v>340</v>
      </c>
      <c r="E32" s="176">
        <v>5.0895000000000001</v>
      </c>
      <c r="F32" s="177"/>
      <c r="G32" s="178">
        <f>ROUND(E32*F32,2)</f>
        <v>0</v>
      </c>
      <c r="H32" s="177">
        <v>0</v>
      </c>
      <c r="I32" s="178">
        <f>ROUND(E32*H32,2)</f>
        <v>0</v>
      </c>
      <c r="J32" s="177">
        <v>1011</v>
      </c>
      <c r="K32" s="178">
        <f>ROUND(E32*J32,2)</f>
        <v>5145.4799999999996</v>
      </c>
      <c r="L32" s="178">
        <v>21</v>
      </c>
      <c r="M32" s="178">
        <f>G32*(1+L32/100)</f>
        <v>0</v>
      </c>
      <c r="N32" s="178">
        <v>0</v>
      </c>
      <c r="O32" s="178">
        <f>ROUND(E32*N32,2)</f>
        <v>0</v>
      </c>
      <c r="P32" s="178">
        <v>0</v>
      </c>
      <c r="Q32" s="178">
        <f>ROUND(E32*P32,2)</f>
        <v>0</v>
      </c>
      <c r="R32" s="178" t="s">
        <v>329</v>
      </c>
      <c r="S32" s="178" t="s">
        <v>330</v>
      </c>
      <c r="T32" s="179" t="s">
        <v>330</v>
      </c>
      <c r="U32" s="162">
        <v>3.5329999999999999</v>
      </c>
      <c r="V32" s="162">
        <f>ROUND(E32*U32,2)</f>
        <v>17.98</v>
      </c>
      <c r="W32" s="162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341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58"/>
      <c r="B33" s="159"/>
      <c r="C33" s="375" t="s">
        <v>365</v>
      </c>
      <c r="D33" s="376"/>
      <c r="E33" s="376"/>
      <c r="F33" s="376"/>
      <c r="G33" s="376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333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58"/>
      <c r="B34" s="159"/>
      <c r="C34" s="199" t="s">
        <v>366</v>
      </c>
      <c r="D34" s="195"/>
      <c r="E34" s="196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346</v>
      </c>
      <c r="AH34" s="151">
        <v>0</v>
      </c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58"/>
      <c r="B35" s="159"/>
      <c r="C35" s="199" t="s">
        <v>367</v>
      </c>
      <c r="D35" s="195"/>
      <c r="E35" s="196">
        <v>1.2435</v>
      </c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346</v>
      </c>
      <c r="AH35" s="151">
        <v>0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58"/>
      <c r="B36" s="159"/>
      <c r="C36" s="199" t="s">
        <v>368</v>
      </c>
      <c r="D36" s="195"/>
      <c r="E36" s="196">
        <v>1.254</v>
      </c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346</v>
      </c>
      <c r="AH36" s="151">
        <v>0</v>
      </c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58"/>
      <c r="B37" s="159"/>
      <c r="C37" s="199" t="s">
        <v>369</v>
      </c>
      <c r="D37" s="195"/>
      <c r="E37" s="196">
        <v>0.39</v>
      </c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346</v>
      </c>
      <c r="AH37" s="151">
        <v>0</v>
      </c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58"/>
      <c r="B38" s="159"/>
      <c r="C38" s="199" t="s">
        <v>370</v>
      </c>
      <c r="D38" s="195"/>
      <c r="E38" s="196">
        <v>1.2210000000000001</v>
      </c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346</v>
      </c>
      <c r="AH38" s="151">
        <v>0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58"/>
      <c r="B39" s="159"/>
      <c r="C39" s="199" t="s">
        <v>371</v>
      </c>
      <c r="D39" s="195"/>
      <c r="E39" s="196">
        <v>0.56699999999999995</v>
      </c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346</v>
      </c>
      <c r="AH39" s="151">
        <v>0</v>
      </c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58"/>
      <c r="B40" s="159"/>
      <c r="C40" s="199" t="s">
        <v>372</v>
      </c>
      <c r="D40" s="195"/>
      <c r="E40" s="196">
        <v>0.41399999999999998</v>
      </c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346</v>
      </c>
      <c r="AH40" s="151">
        <v>0</v>
      </c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ht="22.5" outlineLevel="1" x14ac:dyDescent="0.2">
      <c r="A41" s="173">
        <v>8</v>
      </c>
      <c r="B41" s="174" t="s">
        <v>373</v>
      </c>
      <c r="C41" s="191" t="s">
        <v>374</v>
      </c>
      <c r="D41" s="175" t="s">
        <v>375</v>
      </c>
      <c r="E41" s="176">
        <v>350.53500000000003</v>
      </c>
      <c r="F41" s="177"/>
      <c r="G41" s="178">
        <f>ROUND(E41*F41,2)</f>
        <v>0</v>
      </c>
      <c r="H41" s="177">
        <v>10.27</v>
      </c>
      <c r="I41" s="178">
        <f>ROUND(E41*H41,2)</f>
        <v>3599.99</v>
      </c>
      <c r="J41" s="177">
        <v>96.23</v>
      </c>
      <c r="K41" s="178">
        <f>ROUND(E41*J41,2)</f>
        <v>33731.980000000003</v>
      </c>
      <c r="L41" s="178">
        <v>21</v>
      </c>
      <c r="M41" s="178">
        <f>G41*(1+L41/100)</f>
        <v>0</v>
      </c>
      <c r="N41" s="178">
        <v>9.8999999999999999E-4</v>
      </c>
      <c r="O41" s="178">
        <f>ROUND(E41*N41,2)</f>
        <v>0.35</v>
      </c>
      <c r="P41" s="178">
        <v>0</v>
      </c>
      <c r="Q41" s="178">
        <f>ROUND(E41*P41,2)</f>
        <v>0</v>
      </c>
      <c r="R41" s="178" t="s">
        <v>329</v>
      </c>
      <c r="S41" s="178" t="s">
        <v>330</v>
      </c>
      <c r="T41" s="179" t="s">
        <v>330</v>
      </c>
      <c r="U41" s="162">
        <v>0.23599999999999999</v>
      </c>
      <c r="V41" s="162">
        <f>ROUND(E41*U41,2)</f>
        <v>82.73</v>
      </c>
      <c r="W41" s="162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331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58"/>
      <c r="B42" s="159"/>
      <c r="C42" s="375" t="s">
        <v>376</v>
      </c>
      <c r="D42" s="376"/>
      <c r="E42" s="376"/>
      <c r="F42" s="376"/>
      <c r="G42" s="376"/>
      <c r="H42" s="162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333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199" t="s">
        <v>377</v>
      </c>
      <c r="D43" s="195"/>
      <c r="E43" s="196">
        <v>82.48</v>
      </c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346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58"/>
      <c r="B44" s="159"/>
      <c r="C44" s="199" t="s">
        <v>378</v>
      </c>
      <c r="D44" s="195"/>
      <c r="E44" s="196">
        <v>91.2</v>
      </c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346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158"/>
      <c r="B45" s="159"/>
      <c r="C45" s="199" t="s">
        <v>379</v>
      </c>
      <c r="D45" s="195"/>
      <c r="E45" s="196">
        <v>43.96</v>
      </c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346</v>
      </c>
      <c r="AH45" s="151">
        <v>0</v>
      </c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58"/>
      <c r="B46" s="159"/>
      <c r="C46" s="199" t="s">
        <v>380</v>
      </c>
      <c r="D46" s="195"/>
      <c r="E46" s="196">
        <v>60.7</v>
      </c>
      <c r="F46" s="162"/>
      <c r="G46" s="162"/>
      <c r="H46" s="162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346</v>
      </c>
      <c r="AH46" s="151">
        <v>0</v>
      </c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58"/>
      <c r="B47" s="159"/>
      <c r="C47" s="199" t="s">
        <v>381</v>
      </c>
      <c r="D47" s="195"/>
      <c r="E47" s="196">
        <v>57.015000000000001</v>
      </c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346</v>
      </c>
      <c r="AH47" s="151">
        <v>0</v>
      </c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58"/>
      <c r="B48" s="159"/>
      <c r="C48" s="199" t="s">
        <v>382</v>
      </c>
      <c r="D48" s="195"/>
      <c r="E48" s="196">
        <v>15.18</v>
      </c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346</v>
      </c>
      <c r="AH48" s="151">
        <v>0</v>
      </c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3">
        <v>9</v>
      </c>
      <c r="B49" s="174" t="s">
        <v>383</v>
      </c>
      <c r="C49" s="191" t="s">
        <v>384</v>
      </c>
      <c r="D49" s="175" t="s">
        <v>375</v>
      </c>
      <c r="E49" s="176">
        <v>350.53500000000003</v>
      </c>
      <c r="F49" s="177"/>
      <c r="G49" s="178">
        <f>ROUND(E49*F49,2)</f>
        <v>0</v>
      </c>
      <c r="H49" s="177">
        <v>0</v>
      </c>
      <c r="I49" s="178">
        <f>ROUND(E49*H49,2)</f>
        <v>0</v>
      </c>
      <c r="J49" s="177">
        <v>24.4</v>
      </c>
      <c r="K49" s="178">
        <f>ROUND(E49*J49,2)</f>
        <v>8553.0499999999993</v>
      </c>
      <c r="L49" s="178">
        <v>21</v>
      </c>
      <c r="M49" s="178">
        <f>G49*(1+L49/100)</f>
        <v>0</v>
      </c>
      <c r="N49" s="178">
        <v>0</v>
      </c>
      <c r="O49" s="178">
        <f>ROUND(E49*N49,2)</f>
        <v>0</v>
      </c>
      <c r="P49" s="178">
        <v>0</v>
      </c>
      <c r="Q49" s="178">
        <f>ROUND(E49*P49,2)</f>
        <v>0</v>
      </c>
      <c r="R49" s="178" t="s">
        <v>329</v>
      </c>
      <c r="S49" s="178" t="s">
        <v>330</v>
      </c>
      <c r="T49" s="179" t="s">
        <v>330</v>
      </c>
      <c r="U49" s="162">
        <v>7.0000000000000007E-2</v>
      </c>
      <c r="V49" s="162">
        <f>ROUND(E49*U49,2)</f>
        <v>24.54</v>
      </c>
      <c r="W49" s="162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331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58"/>
      <c r="B50" s="159"/>
      <c r="C50" s="375" t="s">
        <v>385</v>
      </c>
      <c r="D50" s="376"/>
      <c r="E50" s="376"/>
      <c r="F50" s="376"/>
      <c r="G50" s="376"/>
      <c r="H50" s="162"/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333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73">
        <v>10</v>
      </c>
      <c r="B51" s="174" t="s">
        <v>386</v>
      </c>
      <c r="C51" s="191" t="s">
        <v>387</v>
      </c>
      <c r="D51" s="175" t="s">
        <v>340</v>
      </c>
      <c r="E51" s="176">
        <v>1059.9245000000001</v>
      </c>
      <c r="F51" s="177"/>
      <c r="G51" s="178">
        <f>ROUND(E51*F51,2)</f>
        <v>0</v>
      </c>
      <c r="H51" s="177">
        <v>0</v>
      </c>
      <c r="I51" s="178">
        <f>ROUND(E51*H51,2)</f>
        <v>0</v>
      </c>
      <c r="J51" s="177">
        <v>101</v>
      </c>
      <c r="K51" s="178">
        <f>ROUND(E51*J51,2)</f>
        <v>107052.37</v>
      </c>
      <c r="L51" s="178">
        <v>21</v>
      </c>
      <c r="M51" s="178">
        <f>G51*(1+L51/100)</f>
        <v>0</v>
      </c>
      <c r="N51" s="178">
        <v>0</v>
      </c>
      <c r="O51" s="178">
        <f>ROUND(E51*N51,2)</f>
        <v>0</v>
      </c>
      <c r="P51" s="178">
        <v>0</v>
      </c>
      <c r="Q51" s="178">
        <f>ROUND(E51*P51,2)</f>
        <v>0</v>
      </c>
      <c r="R51" s="178" t="s">
        <v>329</v>
      </c>
      <c r="S51" s="178" t="s">
        <v>330</v>
      </c>
      <c r="T51" s="179" t="s">
        <v>330</v>
      </c>
      <c r="U51" s="162">
        <v>0.34499999999999997</v>
      </c>
      <c r="V51" s="162">
        <f>ROUND(E51*U51,2)</f>
        <v>365.67</v>
      </c>
      <c r="W51" s="162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331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58"/>
      <c r="B52" s="159"/>
      <c r="C52" s="375" t="s">
        <v>388</v>
      </c>
      <c r="D52" s="376"/>
      <c r="E52" s="376"/>
      <c r="F52" s="376"/>
      <c r="G52" s="376"/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333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73">
        <v>11</v>
      </c>
      <c r="B53" s="174" t="s">
        <v>389</v>
      </c>
      <c r="C53" s="191" t="s">
        <v>390</v>
      </c>
      <c r="D53" s="175" t="s">
        <v>340</v>
      </c>
      <c r="E53" s="176">
        <v>1059.9245000000001</v>
      </c>
      <c r="F53" s="177"/>
      <c r="G53" s="178">
        <f>ROUND(E53*F53,2)</f>
        <v>0</v>
      </c>
      <c r="H53" s="177">
        <v>0</v>
      </c>
      <c r="I53" s="178">
        <f>ROUND(E53*H53,2)</f>
        <v>0</v>
      </c>
      <c r="J53" s="177">
        <v>91.9</v>
      </c>
      <c r="K53" s="178">
        <f>ROUND(E53*J53,2)</f>
        <v>97407.06</v>
      </c>
      <c r="L53" s="178">
        <v>21</v>
      </c>
      <c r="M53" s="178">
        <f>G53*(1+L53/100)</f>
        <v>0</v>
      </c>
      <c r="N53" s="178">
        <v>0</v>
      </c>
      <c r="O53" s="178">
        <f>ROUND(E53*N53,2)</f>
        <v>0</v>
      </c>
      <c r="P53" s="178">
        <v>0</v>
      </c>
      <c r="Q53" s="178">
        <f>ROUND(E53*P53,2)</f>
        <v>0</v>
      </c>
      <c r="R53" s="178" t="s">
        <v>329</v>
      </c>
      <c r="S53" s="178" t="s">
        <v>330</v>
      </c>
      <c r="T53" s="179" t="s">
        <v>330</v>
      </c>
      <c r="U53" s="162">
        <v>1.0999999999999999E-2</v>
      </c>
      <c r="V53" s="162">
        <f>ROUND(E53*U53,2)</f>
        <v>11.66</v>
      </c>
      <c r="W53" s="162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341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58"/>
      <c r="B54" s="159"/>
      <c r="C54" s="375" t="s">
        <v>391</v>
      </c>
      <c r="D54" s="376"/>
      <c r="E54" s="376"/>
      <c r="F54" s="376"/>
      <c r="G54" s="376"/>
      <c r="H54" s="162"/>
      <c r="I54" s="162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333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58"/>
      <c r="B55" s="159"/>
      <c r="C55" s="199" t="s">
        <v>392</v>
      </c>
      <c r="D55" s="195"/>
      <c r="E55" s="196">
        <v>1059.9245000000001</v>
      </c>
      <c r="F55" s="162"/>
      <c r="G55" s="162"/>
      <c r="H55" s="162"/>
      <c r="I55" s="162"/>
      <c r="J55" s="162"/>
      <c r="K55" s="162"/>
      <c r="L55" s="162"/>
      <c r="M55" s="162"/>
      <c r="N55" s="162"/>
      <c r="O55" s="162"/>
      <c r="P55" s="162"/>
      <c r="Q55" s="162"/>
      <c r="R55" s="162"/>
      <c r="S55" s="162"/>
      <c r="T55" s="162"/>
      <c r="U55" s="162"/>
      <c r="V55" s="162"/>
      <c r="W55" s="162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346</v>
      </c>
      <c r="AH55" s="151">
        <v>0</v>
      </c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ht="22.5" outlineLevel="1" x14ac:dyDescent="0.2">
      <c r="A56" s="180">
        <v>12</v>
      </c>
      <c r="B56" s="181" t="s">
        <v>393</v>
      </c>
      <c r="C56" s="190" t="s">
        <v>394</v>
      </c>
      <c r="D56" s="182" t="s">
        <v>340</v>
      </c>
      <c r="E56" s="183">
        <v>1059.9245000000001</v>
      </c>
      <c r="F56" s="184"/>
      <c r="G56" s="185">
        <f>ROUND(E56*F56,2)</f>
        <v>0</v>
      </c>
      <c r="H56" s="184">
        <v>0</v>
      </c>
      <c r="I56" s="185">
        <f>ROUND(E56*H56,2)</f>
        <v>0</v>
      </c>
      <c r="J56" s="184">
        <v>61.9</v>
      </c>
      <c r="K56" s="185">
        <f>ROUND(E56*J56,2)</f>
        <v>65609.33</v>
      </c>
      <c r="L56" s="185">
        <v>21</v>
      </c>
      <c r="M56" s="185">
        <f>G56*(1+L56/100)</f>
        <v>0</v>
      </c>
      <c r="N56" s="185">
        <v>0</v>
      </c>
      <c r="O56" s="185">
        <f>ROUND(E56*N56,2)</f>
        <v>0</v>
      </c>
      <c r="P56" s="185">
        <v>0</v>
      </c>
      <c r="Q56" s="185">
        <f>ROUND(E56*P56,2)</f>
        <v>0</v>
      </c>
      <c r="R56" s="185" t="s">
        <v>329</v>
      </c>
      <c r="S56" s="185" t="s">
        <v>330</v>
      </c>
      <c r="T56" s="186" t="s">
        <v>330</v>
      </c>
      <c r="U56" s="162">
        <v>5.2999999999999999E-2</v>
      </c>
      <c r="V56" s="162">
        <f>ROUND(E56*U56,2)</f>
        <v>56.18</v>
      </c>
      <c r="W56" s="162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331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ht="22.5" outlineLevel="1" x14ac:dyDescent="0.2">
      <c r="A57" s="173">
        <v>13</v>
      </c>
      <c r="B57" s="174" t="s">
        <v>395</v>
      </c>
      <c r="C57" s="191" t="s">
        <v>396</v>
      </c>
      <c r="D57" s="175" t="s">
        <v>340</v>
      </c>
      <c r="E57" s="176">
        <v>354.22</v>
      </c>
      <c r="F57" s="177"/>
      <c r="G57" s="178">
        <f>ROUND(E57*F57,2)</f>
        <v>0</v>
      </c>
      <c r="H57" s="177">
        <v>0</v>
      </c>
      <c r="I57" s="178">
        <f>ROUND(E57*H57,2)</f>
        <v>0</v>
      </c>
      <c r="J57" s="177">
        <v>799.9</v>
      </c>
      <c r="K57" s="178">
        <f>ROUND(E57*J57,2)</f>
        <v>283340.58</v>
      </c>
      <c r="L57" s="178">
        <v>21</v>
      </c>
      <c r="M57" s="178">
        <f>G57*(1+L57/100)</f>
        <v>0</v>
      </c>
      <c r="N57" s="178">
        <v>0</v>
      </c>
      <c r="O57" s="178">
        <f>ROUND(E57*N57,2)</f>
        <v>0</v>
      </c>
      <c r="P57" s="178">
        <v>0</v>
      </c>
      <c r="Q57" s="178">
        <f>ROUND(E57*P57,2)</f>
        <v>0</v>
      </c>
      <c r="R57" s="178" t="s">
        <v>329</v>
      </c>
      <c r="S57" s="178" t="s">
        <v>330</v>
      </c>
      <c r="T57" s="179" t="s">
        <v>229</v>
      </c>
      <c r="U57" s="162">
        <v>0.20200000000000001</v>
      </c>
      <c r="V57" s="162">
        <f>ROUND(E57*U57,2)</f>
        <v>71.55</v>
      </c>
      <c r="W57" s="162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331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58"/>
      <c r="B58" s="159"/>
      <c r="C58" s="375" t="s">
        <v>397</v>
      </c>
      <c r="D58" s="376"/>
      <c r="E58" s="376"/>
      <c r="F58" s="376"/>
      <c r="G58" s="376"/>
      <c r="H58" s="162"/>
      <c r="I58" s="162"/>
      <c r="J58" s="162"/>
      <c r="K58" s="162"/>
      <c r="L58" s="162"/>
      <c r="M58" s="162"/>
      <c r="N58" s="162"/>
      <c r="O58" s="162"/>
      <c r="P58" s="162"/>
      <c r="Q58" s="162"/>
      <c r="R58" s="162"/>
      <c r="S58" s="162"/>
      <c r="T58" s="162"/>
      <c r="U58" s="162"/>
      <c r="V58" s="162"/>
      <c r="W58" s="162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333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58"/>
      <c r="B59" s="159"/>
      <c r="C59" s="366" t="s">
        <v>398</v>
      </c>
      <c r="D59" s="367"/>
      <c r="E59" s="367"/>
      <c r="F59" s="367"/>
      <c r="G59" s="367"/>
      <c r="H59" s="162"/>
      <c r="I59" s="162"/>
      <c r="J59" s="162"/>
      <c r="K59" s="162"/>
      <c r="L59" s="162"/>
      <c r="M59" s="162"/>
      <c r="N59" s="162"/>
      <c r="O59" s="162"/>
      <c r="P59" s="162"/>
      <c r="Q59" s="162"/>
      <c r="R59" s="162"/>
      <c r="S59" s="162"/>
      <c r="T59" s="162"/>
      <c r="U59" s="162"/>
      <c r="V59" s="162"/>
      <c r="W59" s="162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236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58"/>
      <c r="B60" s="159"/>
      <c r="C60" s="366" t="s">
        <v>399</v>
      </c>
      <c r="D60" s="367"/>
      <c r="E60" s="367"/>
      <c r="F60" s="367"/>
      <c r="G60" s="367"/>
      <c r="H60" s="162"/>
      <c r="I60" s="162"/>
      <c r="J60" s="162"/>
      <c r="K60" s="162"/>
      <c r="L60" s="162"/>
      <c r="M60" s="162"/>
      <c r="N60" s="162"/>
      <c r="O60" s="162"/>
      <c r="P60" s="162"/>
      <c r="Q60" s="162"/>
      <c r="R60" s="162"/>
      <c r="S60" s="162"/>
      <c r="T60" s="162"/>
      <c r="U60" s="162"/>
      <c r="V60" s="162"/>
      <c r="W60" s="162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236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58"/>
      <c r="B61" s="159"/>
      <c r="C61" s="366" t="s">
        <v>400</v>
      </c>
      <c r="D61" s="367"/>
      <c r="E61" s="367"/>
      <c r="F61" s="367"/>
      <c r="G61" s="367"/>
      <c r="H61" s="162"/>
      <c r="I61" s="162"/>
      <c r="J61" s="162"/>
      <c r="K61" s="162"/>
      <c r="L61" s="162"/>
      <c r="M61" s="162"/>
      <c r="N61" s="162"/>
      <c r="O61" s="162"/>
      <c r="P61" s="162"/>
      <c r="Q61" s="162"/>
      <c r="R61" s="162"/>
      <c r="S61" s="162"/>
      <c r="T61" s="162"/>
      <c r="U61" s="162"/>
      <c r="V61" s="162"/>
      <c r="W61" s="162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236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58"/>
      <c r="B62" s="159"/>
      <c r="C62" s="199" t="s">
        <v>401</v>
      </c>
      <c r="D62" s="195"/>
      <c r="E62" s="196">
        <v>192.76</v>
      </c>
      <c r="F62" s="162"/>
      <c r="G62" s="162"/>
      <c r="H62" s="162"/>
      <c r="I62" s="162"/>
      <c r="J62" s="162"/>
      <c r="K62" s="162"/>
      <c r="L62" s="162"/>
      <c r="M62" s="162"/>
      <c r="N62" s="162"/>
      <c r="O62" s="162"/>
      <c r="P62" s="162"/>
      <c r="Q62" s="162"/>
      <c r="R62" s="162"/>
      <c r="S62" s="162"/>
      <c r="T62" s="162"/>
      <c r="U62" s="162"/>
      <c r="V62" s="162"/>
      <c r="W62" s="162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346</v>
      </c>
      <c r="AH62" s="151">
        <v>0</v>
      </c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58"/>
      <c r="B63" s="159"/>
      <c r="C63" s="199" t="s">
        <v>402</v>
      </c>
      <c r="D63" s="195"/>
      <c r="E63" s="196">
        <v>161.46</v>
      </c>
      <c r="F63" s="162"/>
      <c r="G63" s="162"/>
      <c r="H63" s="162"/>
      <c r="I63" s="162"/>
      <c r="J63" s="162"/>
      <c r="K63" s="162"/>
      <c r="L63" s="162"/>
      <c r="M63" s="162"/>
      <c r="N63" s="162"/>
      <c r="O63" s="162"/>
      <c r="P63" s="162"/>
      <c r="Q63" s="162"/>
      <c r="R63" s="162"/>
      <c r="S63" s="162"/>
      <c r="T63" s="162"/>
      <c r="U63" s="162"/>
      <c r="V63" s="162"/>
      <c r="W63" s="162"/>
      <c r="X63" s="151"/>
      <c r="Y63" s="151"/>
      <c r="Z63" s="151"/>
      <c r="AA63" s="151"/>
      <c r="AB63" s="151"/>
      <c r="AC63" s="151"/>
      <c r="AD63" s="151"/>
      <c r="AE63" s="151"/>
      <c r="AF63" s="151"/>
      <c r="AG63" s="151" t="s">
        <v>346</v>
      </c>
      <c r="AH63" s="151">
        <v>0</v>
      </c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">
      <c r="A64" s="173">
        <v>14</v>
      </c>
      <c r="B64" s="174" t="s">
        <v>403</v>
      </c>
      <c r="C64" s="191" t="s">
        <v>404</v>
      </c>
      <c r="D64" s="175" t="s">
        <v>340</v>
      </c>
      <c r="E64" s="176">
        <v>100.1</v>
      </c>
      <c r="F64" s="177"/>
      <c r="G64" s="178">
        <f>ROUND(E64*F64,2)</f>
        <v>0</v>
      </c>
      <c r="H64" s="177">
        <v>0</v>
      </c>
      <c r="I64" s="178">
        <f>ROUND(E64*H64,2)</f>
        <v>0</v>
      </c>
      <c r="J64" s="177">
        <v>690</v>
      </c>
      <c r="K64" s="178">
        <f>ROUND(E64*J64,2)</f>
        <v>69069</v>
      </c>
      <c r="L64" s="178">
        <v>21</v>
      </c>
      <c r="M64" s="178">
        <f>G64*(1+L64/100)</f>
        <v>0</v>
      </c>
      <c r="N64" s="178">
        <v>0</v>
      </c>
      <c r="O64" s="178">
        <f>ROUND(E64*N64,2)</f>
        <v>0</v>
      </c>
      <c r="P64" s="178">
        <v>0</v>
      </c>
      <c r="Q64" s="178">
        <f>ROUND(E64*P64,2)</f>
        <v>0</v>
      </c>
      <c r="R64" s="178" t="s">
        <v>329</v>
      </c>
      <c r="S64" s="178" t="s">
        <v>330</v>
      </c>
      <c r="T64" s="179" t="s">
        <v>330</v>
      </c>
      <c r="U64" s="162">
        <v>2.1949999999999998</v>
      </c>
      <c r="V64" s="162">
        <f>ROUND(E64*U64,2)</f>
        <v>219.72</v>
      </c>
      <c r="W64" s="162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331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ht="22.5" outlineLevel="1" x14ac:dyDescent="0.2">
      <c r="A65" s="158"/>
      <c r="B65" s="159"/>
      <c r="C65" s="375" t="s">
        <v>405</v>
      </c>
      <c r="D65" s="376"/>
      <c r="E65" s="376"/>
      <c r="F65" s="376"/>
      <c r="G65" s="376"/>
      <c r="H65" s="162"/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333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87" t="str">
        <f>C65</f>
        <v>sypaninou z vhodných hornin tř. 1 - 4 nebo materiálem, uloženým ve vzdálenosti do 30 m od vnějšího kraje objektu, pro jakoukoliv míru zhutnění,</v>
      </c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58"/>
      <c r="B66" s="159"/>
      <c r="C66" s="199" t="s">
        <v>406</v>
      </c>
      <c r="D66" s="195"/>
      <c r="E66" s="196">
        <v>100.1</v>
      </c>
      <c r="F66" s="162"/>
      <c r="G66" s="162"/>
      <c r="H66" s="162"/>
      <c r="I66" s="162"/>
      <c r="J66" s="162"/>
      <c r="K66" s="162"/>
      <c r="L66" s="162"/>
      <c r="M66" s="162"/>
      <c r="N66" s="162"/>
      <c r="O66" s="162"/>
      <c r="P66" s="162"/>
      <c r="Q66" s="162"/>
      <c r="R66" s="162"/>
      <c r="S66" s="162"/>
      <c r="T66" s="162"/>
      <c r="U66" s="162"/>
      <c r="V66" s="162"/>
      <c r="W66" s="162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346</v>
      </c>
      <c r="AH66" s="151">
        <v>0</v>
      </c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ht="22.5" outlineLevel="1" x14ac:dyDescent="0.2">
      <c r="A67" s="173">
        <v>15</v>
      </c>
      <c r="B67" s="174" t="s">
        <v>407</v>
      </c>
      <c r="C67" s="191" t="s">
        <v>408</v>
      </c>
      <c r="D67" s="175" t="s">
        <v>340</v>
      </c>
      <c r="E67" s="176">
        <v>100.1</v>
      </c>
      <c r="F67" s="177"/>
      <c r="G67" s="178">
        <f>ROUND(E67*F67,2)</f>
        <v>0</v>
      </c>
      <c r="H67" s="177">
        <v>0</v>
      </c>
      <c r="I67" s="178">
        <f>ROUND(E67*H67,2)</f>
        <v>0</v>
      </c>
      <c r="J67" s="177">
        <v>291.5</v>
      </c>
      <c r="K67" s="178">
        <f>ROUND(E67*J67,2)</f>
        <v>29179.15</v>
      </c>
      <c r="L67" s="178">
        <v>21</v>
      </c>
      <c r="M67" s="178">
        <f>G67*(1+L67/100)</f>
        <v>0</v>
      </c>
      <c r="N67" s="178">
        <v>0</v>
      </c>
      <c r="O67" s="178">
        <f>ROUND(E67*N67,2)</f>
        <v>0</v>
      </c>
      <c r="P67" s="178">
        <v>0</v>
      </c>
      <c r="Q67" s="178">
        <f>ROUND(E67*P67,2)</f>
        <v>0</v>
      </c>
      <c r="R67" s="178" t="s">
        <v>329</v>
      </c>
      <c r="S67" s="178" t="s">
        <v>330</v>
      </c>
      <c r="T67" s="179" t="s">
        <v>330</v>
      </c>
      <c r="U67" s="162">
        <v>0.997</v>
      </c>
      <c r="V67" s="162">
        <f>ROUND(E67*U67,2)</f>
        <v>99.8</v>
      </c>
      <c r="W67" s="162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331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ht="22.5" outlineLevel="1" x14ac:dyDescent="0.2">
      <c r="A68" s="158"/>
      <c r="B68" s="159"/>
      <c r="C68" s="375" t="s">
        <v>405</v>
      </c>
      <c r="D68" s="376"/>
      <c r="E68" s="376"/>
      <c r="F68" s="376"/>
      <c r="G68" s="376"/>
      <c r="H68" s="162"/>
      <c r="I68" s="162"/>
      <c r="J68" s="162"/>
      <c r="K68" s="162"/>
      <c r="L68" s="162"/>
      <c r="M68" s="162"/>
      <c r="N68" s="162"/>
      <c r="O68" s="162"/>
      <c r="P68" s="162"/>
      <c r="Q68" s="162"/>
      <c r="R68" s="162"/>
      <c r="S68" s="162"/>
      <c r="T68" s="162"/>
      <c r="U68" s="162"/>
      <c r="V68" s="162"/>
      <c r="W68" s="162"/>
      <c r="X68" s="151"/>
      <c r="Y68" s="151"/>
      <c r="Z68" s="151"/>
      <c r="AA68" s="151"/>
      <c r="AB68" s="151"/>
      <c r="AC68" s="151"/>
      <c r="AD68" s="151"/>
      <c r="AE68" s="151"/>
      <c r="AF68" s="151"/>
      <c r="AG68" s="151" t="s">
        <v>333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87" t="str">
        <f>C68</f>
        <v>sypaninou z vhodných hornin tř. 1 - 4 nebo materiálem, uloženým ve vzdálenosti do 30 m od vnějšího kraje objektu, pro jakoukoliv míru zhutnění,</v>
      </c>
      <c r="BB68" s="151"/>
      <c r="BC68" s="151"/>
      <c r="BD68" s="151"/>
      <c r="BE68" s="151"/>
      <c r="BF68" s="151"/>
      <c r="BG68" s="151"/>
      <c r="BH68" s="151"/>
    </row>
    <row r="69" spans="1:60" x14ac:dyDescent="0.2">
      <c r="A69" s="167" t="s">
        <v>223</v>
      </c>
      <c r="B69" s="168" t="s">
        <v>81</v>
      </c>
      <c r="C69" s="189" t="s">
        <v>82</v>
      </c>
      <c r="D69" s="169"/>
      <c r="E69" s="170"/>
      <c r="F69" s="171"/>
      <c r="G69" s="171">
        <f>SUMIF(AG70:AG80,"&lt;&gt;NOR",G70:G80)</f>
        <v>0</v>
      </c>
      <c r="H69" s="171"/>
      <c r="I69" s="171">
        <f>SUM(I70:I80)</f>
        <v>0</v>
      </c>
      <c r="J69" s="171"/>
      <c r="K69" s="171">
        <f>SUM(K70:K80)</f>
        <v>176280</v>
      </c>
      <c r="L69" s="171"/>
      <c r="M69" s="171">
        <f>SUM(M70:M80)</f>
        <v>0</v>
      </c>
      <c r="N69" s="171"/>
      <c r="O69" s="171">
        <f>SUM(O70:O80)</f>
        <v>0</v>
      </c>
      <c r="P69" s="171"/>
      <c r="Q69" s="171">
        <f>SUM(Q70:Q80)</f>
        <v>0</v>
      </c>
      <c r="R69" s="171"/>
      <c r="S69" s="171"/>
      <c r="T69" s="172"/>
      <c r="U69" s="166"/>
      <c r="V69" s="166">
        <f>SUM(V70:V80)</f>
        <v>440.82</v>
      </c>
      <c r="W69" s="166"/>
      <c r="AG69" t="s">
        <v>224</v>
      </c>
    </row>
    <row r="70" spans="1:60" ht="33.75" outlineLevel="1" x14ac:dyDescent="0.2">
      <c r="A70" s="173">
        <v>16</v>
      </c>
      <c r="B70" s="174" t="s">
        <v>409</v>
      </c>
      <c r="C70" s="191" t="s">
        <v>410</v>
      </c>
      <c r="D70" s="175" t="s">
        <v>411</v>
      </c>
      <c r="E70" s="176">
        <v>1</v>
      </c>
      <c r="F70" s="177"/>
      <c r="G70" s="178">
        <f>ROUND(E70*F70,2)</f>
        <v>0</v>
      </c>
      <c r="H70" s="177">
        <v>0</v>
      </c>
      <c r="I70" s="178">
        <f>ROUND(E70*H70,2)</f>
        <v>0</v>
      </c>
      <c r="J70" s="177">
        <v>25000</v>
      </c>
      <c r="K70" s="178">
        <f>ROUND(E70*J70,2)</f>
        <v>25000</v>
      </c>
      <c r="L70" s="178">
        <v>21</v>
      </c>
      <c r="M70" s="178">
        <f>G70*(1+L70/100)</f>
        <v>0</v>
      </c>
      <c r="N70" s="178">
        <v>0</v>
      </c>
      <c r="O70" s="178">
        <f>ROUND(E70*N70,2)</f>
        <v>0</v>
      </c>
      <c r="P70" s="178">
        <v>0</v>
      </c>
      <c r="Q70" s="178">
        <f>ROUND(E70*P70,2)</f>
        <v>0</v>
      </c>
      <c r="R70" s="178" t="s">
        <v>329</v>
      </c>
      <c r="S70" s="178" t="s">
        <v>228</v>
      </c>
      <c r="T70" s="179" t="s">
        <v>229</v>
      </c>
      <c r="U70" s="162">
        <v>0</v>
      </c>
      <c r="V70" s="162">
        <f>ROUND(E70*U70,2)</f>
        <v>0</v>
      </c>
      <c r="W70" s="162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331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58"/>
      <c r="B71" s="159"/>
      <c r="C71" s="364" t="s">
        <v>412</v>
      </c>
      <c r="D71" s="365"/>
      <c r="E71" s="365"/>
      <c r="F71" s="365"/>
      <c r="G71" s="365"/>
      <c r="H71" s="162"/>
      <c r="I71" s="162"/>
      <c r="J71" s="162"/>
      <c r="K71" s="162"/>
      <c r="L71" s="162"/>
      <c r="M71" s="162"/>
      <c r="N71" s="162"/>
      <c r="O71" s="162"/>
      <c r="P71" s="162"/>
      <c r="Q71" s="162"/>
      <c r="R71" s="162"/>
      <c r="S71" s="162"/>
      <c r="T71" s="162"/>
      <c r="U71" s="162"/>
      <c r="V71" s="162"/>
      <c r="W71" s="162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236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73">
        <v>17</v>
      </c>
      <c r="B72" s="174" t="s">
        <v>413</v>
      </c>
      <c r="C72" s="191" t="s">
        <v>414</v>
      </c>
      <c r="D72" s="175" t="s">
        <v>375</v>
      </c>
      <c r="E72" s="176">
        <v>1240</v>
      </c>
      <c r="F72" s="177"/>
      <c r="G72" s="178">
        <f>ROUND(E72*F72,2)</f>
        <v>0</v>
      </c>
      <c r="H72" s="177">
        <v>0</v>
      </c>
      <c r="I72" s="178">
        <f>ROUND(E72*H72,2)</f>
        <v>0</v>
      </c>
      <c r="J72" s="177">
        <v>122</v>
      </c>
      <c r="K72" s="178">
        <f>ROUND(E72*J72,2)</f>
        <v>151280</v>
      </c>
      <c r="L72" s="178">
        <v>21</v>
      </c>
      <c r="M72" s="178">
        <f>G72*(1+L72/100)</f>
        <v>0</v>
      </c>
      <c r="N72" s="178">
        <v>0</v>
      </c>
      <c r="O72" s="178">
        <f>ROUND(E72*N72,2)</f>
        <v>0</v>
      </c>
      <c r="P72" s="178">
        <v>0</v>
      </c>
      <c r="Q72" s="178">
        <f>ROUND(E72*P72,2)</f>
        <v>0</v>
      </c>
      <c r="R72" s="178" t="s">
        <v>415</v>
      </c>
      <c r="S72" s="178" t="s">
        <v>330</v>
      </c>
      <c r="T72" s="179" t="s">
        <v>330</v>
      </c>
      <c r="U72" s="162">
        <v>0.35549999999999998</v>
      </c>
      <c r="V72" s="162">
        <f>ROUND(E72*U72,2)</f>
        <v>440.82</v>
      </c>
      <c r="W72" s="162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416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ht="45" outlineLevel="1" x14ac:dyDescent="0.2">
      <c r="A73" s="158"/>
      <c r="B73" s="159"/>
      <c r="C73" s="375" t="s">
        <v>417</v>
      </c>
      <c r="D73" s="376"/>
      <c r="E73" s="376"/>
      <c r="F73" s="376"/>
      <c r="G73" s="376"/>
      <c r="H73" s="162"/>
      <c r="I73" s="162"/>
      <c r="J73" s="162"/>
      <c r="K73" s="162"/>
      <c r="L73" s="162"/>
      <c r="M73" s="162"/>
      <c r="N73" s="162"/>
      <c r="O73" s="162"/>
      <c r="P73" s="162"/>
      <c r="Q73" s="162"/>
      <c r="R73" s="162"/>
      <c r="S73" s="162"/>
      <c r="T73" s="162"/>
      <c r="U73" s="162"/>
      <c r="V73" s="162"/>
      <c r="W73" s="162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333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87" t="str">
        <f>C73</f>
        <v>Sejmutí ornice nebo lesní půdy s vodorovným přemístěním na hromady v místě upotřebení nebo na dočasné či trvalé skládky se složením. Úprava pláně v násypech vyrovnáním výškových rozdílů. Úprava pozemku s rozpojením a přehrnutím včetně urovnání. Plošná úprava terénu s urovnáním povrchu, bez doplnění ornice, v hornině 1 až 4. Rozprostření a urovnání ornice v rovině s případným nutným přemístěním hromad nebo dočasných skládek na místo potřeby ze vzdálenosti do 30 m, v rovině nebo ve svahu do 1 : 5.</v>
      </c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58"/>
      <c r="B74" s="159"/>
      <c r="C74" s="366" t="s">
        <v>418</v>
      </c>
      <c r="D74" s="367"/>
      <c r="E74" s="367"/>
      <c r="F74" s="367"/>
      <c r="G74" s="367"/>
      <c r="H74" s="162"/>
      <c r="I74" s="162"/>
      <c r="J74" s="162"/>
      <c r="K74" s="162"/>
      <c r="L74" s="162"/>
      <c r="M74" s="162"/>
      <c r="N74" s="162"/>
      <c r="O74" s="162"/>
      <c r="P74" s="162"/>
      <c r="Q74" s="162"/>
      <c r="R74" s="162"/>
      <c r="S74" s="162"/>
      <c r="T74" s="162"/>
      <c r="U74" s="162"/>
      <c r="V74" s="162"/>
      <c r="W74" s="162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236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58"/>
      <c r="B75" s="159"/>
      <c r="C75" s="366" t="s">
        <v>419</v>
      </c>
      <c r="D75" s="367"/>
      <c r="E75" s="367"/>
      <c r="F75" s="367"/>
      <c r="G75" s="367"/>
      <c r="H75" s="162"/>
      <c r="I75" s="162"/>
      <c r="J75" s="162"/>
      <c r="K75" s="162"/>
      <c r="L75" s="162"/>
      <c r="M75" s="162"/>
      <c r="N75" s="162"/>
      <c r="O75" s="162"/>
      <c r="P75" s="162"/>
      <c r="Q75" s="162"/>
      <c r="R75" s="162"/>
      <c r="S75" s="162"/>
      <c r="T75" s="162"/>
      <c r="U75" s="162"/>
      <c r="V75" s="162"/>
      <c r="W75" s="162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236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58"/>
      <c r="B76" s="159"/>
      <c r="C76" s="366" t="s">
        <v>420</v>
      </c>
      <c r="D76" s="367"/>
      <c r="E76" s="367"/>
      <c r="F76" s="367"/>
      <c r="G76" s="367"/>
      <c r="H76" s="162"/>
      <c r="I76" s="162"/>
      <c r="J76" s="162"/>
      <c r="K76" s="162"/>
      <c r="L76" s="162"/>
      <c r="M76" s="162"/>
      <c r="N76" s="162"/>
      <c r="O76" s="162"/>
      <c r="P76" s="162"/>
      <c r="Q76" s="162"/>
      <c r="R76" s="162"/>
      <c r="S76" s="162"/>
      <c r="T76" s="162"/>
      <c r="U76" s="162"/>
      <c r="V76" s="162"/>
      <c r="W76" s="162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236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58"/>
      <c r="B77" s="159"/>
      <c r="C77" s="366" t="s">
        <v>421</v>
      </c>
      <c r="D77" s="367"/>
      <c r="E77" s="367"/>
      <c r="F77" s="367"/>
      <c r="G77" s="367"/>
      <c r="H77" s="162"/>
      <c r="I77" s="162"/>
      <c r="J77" s="162"/>
      <c r="K77" s="162"/>
      <c r="L77" s="162"/>
      <c r="M77" s="162"/>
      <c r="N77" s="162"/>
      <c r="O77" s="162"/>
      <c r="P77" s="162"/>
      <c r="Q77" s="162"/>
      <c r="R77" s="162"/>
      <c r="S77" s="162"/>
      <c r="T77" s="162"/>
      <c r="U77" s="162"/>
      <c r="V77" s="162"/>
      <c r="W77" s="162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236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158"/>
      <c r="B78" s="159"/>
      <c r="C78" s="366" t="s">
        <v>422</v>
      </c>
      <c r="D78" s="367"/>
      <c r="E78" s="367"/>
      <c r="F78" s="367"/>
      <c r="G78" s="367"/>
      <c r="H78" s="162"/>
      <c r="I78" s="162"/>
      <c r="J78" s="162"/>
      <c r="K78" s="162"/>
      <c r="L78" s="162"/>
      <c r="M78" s="162"/>
      <c r="N78" s="162"/>
      <c r="O78" s="162"/>
      <c r="P78" s="162"/>
      <c r="Q78" s="162"/>
      <c r="R78" s="162"/>
      <c r="S78" s="162"/>
      <c r="T78" s="162"/>
      <c r="U78" s="162"/>
      <c r="V78" s="162"/>
      <c r="W78" s="162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236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58"/>
      <c r="B79" s="159"/>
      <c r="C79" s="366" t="s">
        <v>423</v>
      </c>
      <c r="D79" s="367"/>
      <c r="E79" s="367"/>
      <c r="F79" s="367"/>
      <c r="G79" s="367"/>
      <c r="H79" s="162"/>
      <c r="I79" s="162"/>
      <c r="J79" s="162"/>
      <c r="K79" s="162"/>
      <c r="L79" s="162"/>
      <c r="M79" s="162"/>
      <c r="N79" s="162"/>
      <c r="O79" s="162"/>
      <c r="P79" s="162"/>
      <c r="Q79" s="162"/>
      <c r="R79" s="162"/>
      <c r="S79" s="162"/>
      <c r="T79" s="162"/>
      <c r="U79" s="162"/>
      <c r="V79" s="162"/>
      <c r="W79" s="162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236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58"/>
      <c r="B80" s="159"/>
      <c r="C80" s="199" t="s">
        <v>424</v>
      </c>
      <c r="D80" s="195"/>
      <c r="E80" s="196">
        <v>1240</v>
      </c>
      <c r="F80" s="162"/>
      <c r="G80" s="162"/>
      <c r="H80" s="162"/>
      <c r="I80" s="162"/>
      <c r="J80" s="162"/>
      <c r="K80" s="162"/>
      <c r="L80" s="162"/>
      <c r="M80" s="162"/>
      <c r="N80" s="162"/>
      <c r="O80" s="162"/>
      <c r="P80" s="162"/>
      <c r="Q80" s="162"/>
      <c r="R80" s="162"/>
      <c r="S80" s="162"/>
      <c r="T80" s="162"/>
      <c r="U80" s="162"/>
      <c r="V80" s="162"/>
      <c r="W80" s="162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346</v>
      </c>
      <c r="AH80" s="151">
        <v>0</v>
      </c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x14ac:dyDescent="0.2">
      <c r="A81" s="167" t="s">
        <v>223</v>
      </c>
      <c r="B81" s="168" t="s">
        <v>89</v>
      </c>
      <c r="C81" s="189" t="s">
        <v>90</v>
      </c>
      <c r="D81" s="169"/>
      <c r="E81" s="170"/>
      <c r="F81" s="171"/>
      <c r="G81" s="171">
        <f>SUMIF(AG82:AG96,"&lt;&gt;NOR",G82:G96)</f>
        <v>0</v>
      </c>
      <c r="H81" s="171"/>
      <c r="I81" s="171">
        <f>SUM(I82:I96)</f>
        <v>10720.400000000001</v>
      </c>
      <c r="J81" s="171"/>
      <c r="K81" s="171">
        <f>SUM(K82:K96)</f>
        <v>6034.4</v>
      </c>
      <c r="L81" s="171"/>
      <c r="M81" s="171">
        <f>SUM(M82:M96)</f>
        <v>0</v>
      </c>
      <c r="N81" s="171"/>
      <c r="O81" s="171">
        <f>SUM(O82:O96)</f>
        <v>0.09</v>
      </c>
      <c r="P81" s="171"/>
      <c r="Q81" s="171">
        <f>SUM(Q82:Q96)</f>
        <v>0</v>
      </c>
      <c r="R81" s="171"/>
      <c r="S81" s="171"/>
      <c r="T81" s="172"/>
      <c r="U81" s="166"/>
      <c r="V81" s="166">
        <f>SUM(V82:V96)</f>
        <v>10.06</v>
      </c>
      <c r="W81" s="166"/>
      <c r="AG81" t="s">
        <v>224</v>
      </c>
    </row>
    <row r="82" spans="1:60" outlineLevel="1" x14ac:dyDescent="0.2">
      <c r="A82" s="173">
        <v>18</v>
      </c>
      <c r="B82" s="174" t="s">
        <v>425</v>
      </c>
      <c r="C82" s="191" t="s">
        <v>426</v>
      </c>
      <c r="D82" s="175" t="s">
        <v>427</v>
      </c>
      <c r="E82" s="176">
        <v>156</v>
      </c>
      <c r="F82" s="177"/>
      <c r="G82" s="178">
        <f>ROUND(E82*F82,2)</f>
        <v>0</v>
      </c>
      <c r="H82" s="177">
        <v>0</v>
      </c>
      <c r="I82" s="178">
        <f>ROUND(E82*H82,2)</f>
        <v>0</v>
      </c>
      <c r="J82" s="177">
        <v>33</v>
      </c>
      <c r="K82" s="178">
        <f>ROUND(E82*J82,2)</f>
        <v>5148</v>
      </c>
      <c r="L82" s="178">
        <v>21</v>
      </c>
      <c r="M82" s="178">
        <f>G82*(1+L82/100)</f>
        <v>0</v>
      </c>
      <c r="N82" s="178">
        <v>0</v>
      </c>
      <c r="O82" s="178">
        <f>ROUND(E82*N82,2)</f>
        <v>0</v>
      </c>
      <c r="P82" s="178">
        <v>0</v>
      </c>
      <c r="Q82" s="178">
        <f>ROUND(E82*P82,2)</f>
        <v>0</v>
      </c>
      <c r="R82" s="178"/>
      <c r="S82" s="178" t="s">
        <v>330</v>
      </c>
      <c r="T82" s="179" t="s">
        <v>330</v>
      </c>
      <c r="U82" s="162">
        <v>0.05</v>
      </c>
      <c r="V82" s="162">
        <f>ROUND(E82*U82,2)</f>
        <v>7.8</v>
      </c>
      <c r="W82" s="162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331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58"/>
      <c r="B83" s="159"/>
      <c r="C83" s="364" t="s">
        <v>428</v>
      </c>
      <c r="D83" s="365"/>
      <c r="E83" s="365"/>
      <c r="F83" s="365"/>
      <c r="G83" s="365"/>
      <c r="H83" s="162"/>
      <c r="I83" s="162"/>
      <c r="J83" s="162"/>
      <c r="K83" s="162"/>
      <c r="L83" s="162"/>
      <c r="M83" s="162"/>
      <c r="N83" s="162"/>
      <c r="O83" s="162"/>
      <c r="P83" s="162"/>
      <c r="Q83" s="162"/>
      <c r="R83" s="162"/>
      <c r="S83" s="162"/>
      <c r="T83" s="162"/>
      <c r="U83" s="162"/>
      <c r="V83" s="162"/>
      <c r="W83" s="162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236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58"/>
      <c r="B84" s="159"/>
      <c r="C84" s="199" t="s">
        <v>429</v>
      </c>
      <c r="D84" s="195"/>
      <c r="E84" s="196">
        <v>144</v>
      </c>
      <c r="F84" s="162"/>
      <c r="G84" s="162"/>
      <c r="H84" s="162"/>
      <c r="I84" s="162"/>
      <c r="J84" s="162"/>
      <c r="K84" s="162"/>
      <c r="L84" s="162"/>
      <c r="M84" s="162"/>
      <c r="N84" s="162"/>
      <c r="O84" s="162"/>
      <c r="P84" s="162"/>
      <c r="Q84" s="162"/>
      <c r="R84" s="162"/>
      <c r="S84" s="162"/>
      <c r="T84" s="162"/>
      <c r="U84" s="162"/>
      <c r="V84" s="162"/>
      <c r="W84" s="162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346</v>
      </c>
      <c r="AH84" s="151">
        <v>0</v>
      </c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58"/>
      <c r="B85" s="159"/>
      <c r="C85" s="199" t="s">
        <v>430</v>
      </c>
      <c r="D85" s="195"/>
      <c r="E85" s="196">
        <v>12</v>
      </c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2"/>
      <c r="Q85" s="162"/>
      <c r="R85" s="162"/>
      <c r="S85" s="162"/>
      <c r="T85" s="162"/>
      <c r="U85" s="162"/>
      <c r="V85" s="162"/>
      <c r="W85" s="162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346</v>
      </c>
      <c r="AH85" s="151">
        <v>0</v>
      </c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ht="33.75" outlineLevel="1" x14ac:dyDescent="0.2">
      <c r="A86" s="180">
        <v>19</v>
      </c>
      <c r="B86" s="181" t="s">
        <v>431</v>
      </c>
      <c r="C86" s="190" t="s">
        <v>432</v>
      </c>
      <c r="D86" s="182" t="s">
        <v>227</v>
      </c>
      <c r="E86" s="183">
        <v>2</v>
      </c>
      <c r="F86" s="184"/>
      <c r="G86" s="185">
        <f>ROUND(E86*F86,2)</f>
        <v>0</v>
      </c>
      <c r="H86" s="184">
        <v>0</v>
      </c>
      <c r="I86" s="185">
        <f>ROUND(E86*H86,2)</f>
        <v>0</v>
      </c>
      <c r="J86" s="184">
        <v>88</v>
      </c>
      <c r="K86" s="185">
        <f>ROUND(E86*J86,2)</f>
        <v>176</v>
      </c>
      <c r="L86" s="185">
        <v>21</v>
      </c>
      <c r="M86" s="185">
        <f>G86*(1+L86/100)</f>
        <v>0</v>
      </c>
      <c r="N86" s="185">
        <v>0</v>
      </c>
      <c r="O86" s="185">
        <f>ROUND(E86*N86,2)</f>
        <v>0</v>
      </c>
      <c r="P86" s="185">
        <v>0</v>
      </c>
      <c r="Q86" s="185">
        <f>ROUND(E86*P86,2)</f>
        <v>0</v>
      </c>
      <c r="R86" s="185" t="s">
        <v>185</v>
      </c>
      <c r="S86" s="185" t="s">
        <v>330</v>
      </c>
      <c r="T86" s="186" t="s">
        <v>330</v>
      </c>
      <c r="U86" s="162">
        <v>0.22</v>
      </c>
      <c r="V86" s="162">
        <f>ROUND(E86*U86,2)</f>
        <v>0.44</v>
      </c>
      <c r="W86" s="162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331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 x14ac:dyDescent="0.2">
      <c r="A87" s="173">
        <v>20</v>
      </c>
      <c r="B87" s="174" t="s">
        <v>433</v>
      </c>
      <c r="C87" s="191" t="s">
        <v>434</v>
      </c>
      <c r="D87" s="175" t="s">
        <v>427</v>
      </c>
      <c r="E87" s="176">
        <v>16</v>
      </c>
      <c r="F87" s="177"/>
      <c r="G87" s="178">
        <f>ROUND(E87*F87,2)</f>
        <v>0</v>
      </c>
      <c r="H87" s="177">
        <v>0</v>
      </c>
      <c r="I87" s="178">
        <f>ROUND(E87*H87,2)</f>
        <v>0</v>
      </c>
      <c r="J87" s="177">
        <v>44.4</v>
      </c>
      <c r="K87" s="178">
        <f>ROUND(E87*J87,2)</f>
        <v>710.4</v>
      </c>
      <c r="L87" s="178">
        <v>21</v>
      </c>
      <c r="M87" s="178">
        <f>G87*(1+L87/100)</f>
        <v>0</v>
      </c>
      <c r="N87" s="178">
        <v>0</v>
      </c>
      <c r="O87" s="178">
        <f>ROUND(E87*N87,2)</f>
        <v>0</v>
      </c>
      <c r="P87" s="178">
        <v>0</v>
      </c>
      <c r="Q87" s="178">
        <f>ROUND(E87*P87,2)</f>
        <v>0</v>
      </c>
      <c r="R87" s="178"/>
      <c r="S87" s="178" t="s">
        <v>330</v>
      </c>
      <c r="T87" s="179" t="s">
        <v>330</v>
      </c>
      <c r="U87" s="162">
        <v>0.114</v>
      </c>
      <c r="V87" s="162">
        <f>ROUND(E87*U87,2)</f>
        <v>1.82</v>
      </c>
      <c r="W87" s="162"/>
      <c r="X87" s="151"/>
      <c r="Y87" s="151"/>
      <c r="Z87" s="151"/>
      <c r="AA87" s="151"/>
      <c r="AB87" s="151"/>
      <c r="AC87" s="151"/>
      <c r="AD87" s="151"/>
      <c r="AE87" s="151"/>
      <c r="AF87" s="151"/>
      <c r="AG87" s="151" t="s">
        <v>331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 x14ac:dyDescent="0.2">
      <c r="A88" s="158"/>
      <c r="B88" s="159"/>
      <c r="C88" s="199" t="s">
        <v>435</v>
      </c>
      <c r="D88" s="195"/>
      <c r="E88" s="196">
        <v>16</v>
      </c>
      <c r="F88" s="162"/>
      <c r="G88" s="162"/>
      <c r="H88" s="162"/>
      <c r="I88" s="162"/>
      <c r="J88" s="162"/>
      <c r="K88" s="162"/>
      <c r="L88" s="162"/>
      <c r="M88" s="162"/>
      <c r="N88" s="162"/>
      <c r="O88" s="162"/>
      <c r="P88" s="162"/>
      <c r="Q88" s="162"/>
      <c r="R88" s="162"/>
      <c r="S88" s="162"/>
      <c r="T88" s="162"/>
      <c r="U88" s="162"/>
      <c r="V88" s="162"/>
      <c r="W88" s="162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346</v>
      </c>
      <c r="AH88" s="151">
        <v>0</v>
      </c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2">
      <c r="A89" s="173">
        <v>21</v>
      </c>
      <c r="B89" s="174" t="s">
        <v>436</v>
      </c>
      <c r="C89" s="191" t="s">
        <v>437</v>
      </c>
      <c r="D89" s="175" t="s">
        <v>427</v>
      </c>
      <c r="E89" s="176">
        <v>142</v>
      </c>
      <c r="F89" s="177"/>
      <c r="G89" s="178">
        <f>ROUND(E89*F89,2)</f>
        <v>0</v>
      </c>
      <c r="H89" s="177">
        <v>21.8</v>
      </c>
      <c r="I89" s="178">
        <f>ROUND(E89*H89,2)</f>
        <v>3095.6</v>
      </c>
      <c r="J89" s="177">
        <v>0</v>
      </c>
      <c r="K89" s="178">
        <f>ROUND(E89*J89,2)</f>
        <v>0</v>
      </c>
      <c r="L89" s="178">
        <v>21</v>
      </c>
      <c r="M89" s="178">
        <f>G89*(1+L89/100)</f>
        <v>0</v>
      </c>
      <c r="N89" s="178">
        <v>3.8999999999999999E-4</v>
      </c>
      <c r="O89" s="178">
        <f>ROUND(E89*N89,2)</f>
        <v>0.06</v>
      </c>
      <c r="P89" s="178">
        <v>0</v>
      </c>
      <c r="Q89" s="178">
        <f>ROUND(E89*P89,2)</f>
        <v>0</v>
      </c>
      <c r="R89" s="178" t="s">
        <v>438</v>
      </c>
      <c r="S89" s="178" t="s">
        <v>330</v>
      </c>
      <c r="T89" s="179" t="s">
        <v>330</v>
      </c>
      <c r="U89" s="162">
        <v>0</v>
      </c>
      <c r="V89" s="162">
        <f>ROUND(E89*U89,2)</f>
        <v>0</v>
      </c>
      <c r="W89" s="162"/>
      <c r="X89" s="151"/>
      <c r="Y89" s="151"/>
      <c r="Z89" s="151"/>
      <c r="AA89" s="151"/>
      <c r="AB89" s="151"/>
      <c r="AC89" s="151"/>
      <c r="AD89" s="151"/>
      <c r="AE89" s="151"/>
      <c r="AF89" s="151"/>
      <c r="AG89" s="151" t="s">
        <v>439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">
      <c r="A90" s="158"/>
      <c r="B90" s="159"/>
      <c r="C90" s="199" t="s">
        <v>440</v>
      </c>
      <c r="D90" s="195"/>
      <c r="E90" s="196">
        <v>142</v>
      </c>
      <c r="F90" s="162"/>
      <c r="G90" s="162"/>
      <c r="H90" s="162"/>
      <c r="I90" s="162"/>
      <c r="J90" s="162"/>
      <c r="K90" s="162"/>
      <c r="L90" s="162"/>
      <c r="M90" s="162"/>
      <c r="N90" s="162"/>
      <c r="O90" s="162"/>
      <c r="P90" s="162"/>
      <c r="Q90" s="162"/>
      <c r="R90" s="162"/>
      <c r="S90" s="162"/>
      <c r="T90" s="162"/>
      <c r="U90" s="162"/>
      <c r="V90" s="162"/>
      <c r="W90" s="162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346</v>
      </c>
      <c r="AH90" s="151">
        <v>0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73">
        <v>22</v>
      </c>
      <c r="B91" s="174" t="s">
        <v>441</v>
      </c>
      <c r="C91" s="191" t="s">
        <v>442</v>
      </c>
      <c r="D91" s="175" t="s">
        <v>427</v>
      </c>
      <c r="E91" s="176">
        <v>12</v>
      </c>
      <c r="F91" s="177"/>
      <c r="G91" s="178">
        <f>ROUND(E91*F91,2)</f>
        <v>0</v>
      </c>
      <c r="H91" s="177">
        <v>27.5</v>
      </c>
      <c r="I91" s="178">
        <f>ROUND(E91*H91,2)</f>
        <v>330</v>
      </c>
      <c r="J91" s="177">
        <v>0</v>
      </c>
      <c r="K91" s="178">
        <f>ROUND(E91*J91,2)</f>
        <v>0</v>
      </c>
      <c r="L91" s="178">
        <v>21</v>
      </c>
      <c r="M91" s="178">
        <f>G91*(1+L91/100)</f>
        <v>0</v>
      </c>
      <c r="N91" s="178">
        <v>4.8000000000000001E-4</v>
      </c>
      <c r="O91" s="178">
        <f>ROUND(E91*N91,2)</f>
        <v>0.01</v>
      </c>
      <c r="P91" s="178">
        <v>0</v>
      </c>
      <c r="Q91" s="178">
        <f>ROUND(E91*P91,2)</f>
        <v>0</v>
      </c>
      <c r="R91" s="178" t="s">
        <v>438</v>
      </c>
      <c r="S91" s="178" t="s">
        <v>330</v>
      </c>
      <c r="T91" s="179" t="s">
        <v>330</v>
      </c>
      <c r="U91" s="162">
        <v>0</v>
      </c>
      <c r="V91" s="162">
        <f>ROUND(E91*U91,2)</f>
        <v>0</v>
      </c>
      <c r="W91" s="162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439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 x14ac:dyDescent="0.2">
      <c r="A92" s="158"/>
      <c r="B92" s="159"/>
      <c r="C92" s="199" t="s">
        <v>430</v>
      </c>
      <c r="D92" s="195"/>
      <c r="E92" s="196">
        <v>12</v>
      </c>
      <c r="F92" s="162"/>
      <c r="G92" s="162"/>
      <c r="H92" s="162"/>
      <c r="I92" s="162"/>
      <c r="J92" s="162"/>
      <c r="K92" s="162"/>
      <c r="L92" s="162"/>
      <c r="M92" s="162"/>
      <c r="N92" s="162"/>
      <c r="O92" s="162"/>
      <c r="P92" s="162"/>
      <c r="Q92" s="162"/>
      <c r="R92" s="162"/>
      <c r="S92" s="162"/>
      <c r="T92" s="162"/>
      <c r="U92" s="162"/>
      <c r="V92" s="162"/>
      <c r="W92" s="162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346</v>
      </c>
      <c r="AH92" s="151">
        <v>0</v>
      </c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">
      <c r="A93" s="180">
        <v>23</v>
      </c>
      <c r="B93" s="181" t="s">
        <v>443</v>
      </c>
      <c r="C93" s="190" t="s">
        <v>444</v>
      </c>
      <c r="D93" s="182" t="s">
        <v>227</v>
      </c>
      <c r="E93" s="183">
        <v>16</v>
      </c>
      <c r="F93" s="184"/>
      <c r="G93" s="185">
        <f>ROUND(E93*F93,2)</f>
        <v>0</v>
      </c>
      <c r="H93" s="184">
        <v>72.2</v>
      </c>
      <c r="I93" s="185">
        <f>ROUND(E93*H93,2)</f>
        <v>1155.2</v>
      </c>
      <c r="J93" s="184">
        <v>0</v>
      </c>
      <c r="K93" s="185">
        <f>ROUND(E93*J93,2)</f>
        <v>0</v>
      </c>
      <c r="L93" s="185">
        <v>21</v>
      </c>
      <c r="M93" s="185">
        <f>G93*(1+L93/100)</f>
        <v>0</v>
      </c>
      <c r="N93" s="185">
        <v>0</v>
      </c>
      <c r="O93" s="185">
        <f>ROUND(E93*N93,2)</f>
        <v>0</v>
      </c>
      <c r="P93" s="185">
        <v>0</v>
      </c>
      <c r="Q93" s="185">
        <f>ROUND(E93*P93,2)</f>
        <v>0</v>
      </c>
      <c r="R93" s="185" t="s">
        <v>438</v>
      </c>
      <c r="S93" s="185" t="s">
        <v>330</v>
      </c>
      <c r="T93" s="186" t="s">
        <v>330</v>
      </c>
      <c r="U93" s="162">
        <v>0</v>
      </c>
      <c r="V93" s="162">
        <f>ROUND(E93*U93,2)</f>
        <v>0</v>
      </c>
      <c r="W93" s="162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439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80">
        <v>24</v>
      </c>
      <c r="B94" s="181" t="s">
        <v>445</v>
      </c>
      <c r="C94" s="190" t="s">
        <v>446</v>
      </c>
      <c r="D94" s="182" t="s">
        <v>227</v>
      </c>
      <c r="E94" s="183">
        <v>16</v>
      </c>
      <c r="F94" s="184"/>
      <c r="G94" s="185">
        <f>ROUND(E94*F94,2)</f>
        <v>0</v>
      </c>
      <c r="H94" s="184">
        <v>30.6</v>
      </c>
      <c r="I94" s="185">
        <f>ROUND(E94*H94,2)</f>
        <v>489.6</v>
      </c>
      <c r="J94" s="184">
        <v>0</v>
      </c>
      <c r="K94" s="185">
        <f>ROUND(E94*J94,2)</f>
        <v>0</v>
      </c>
      <c r="L94" s="185">
        <v>21</v>
      </c>
      <c r="M94" s="185">
        <f>G94*(1+L94/100)</f>
        <v>0</v>
      </c>
      <c r="N94" s="185">
        <v>0</v>
      </c>
      <c r="O94" s="185">
        <f>ROUND(E94*N94,2)</f>
        <v>0</v>
      </c>
      <c r="P94" s="185">
        <v>0</v>
      </c>
      <c r="Q94" s="185">
        <f>ROUND(E94*P94,2)</f>
        <v>0</v>
      </c>
      <c r="R94" s="185" t="s">
        <v>438</v>
      </c>
      <c r="S94" s="185" t="s">
        <v>330</v>
      </c>
      <c r="T94" s="186" t="s">
        <v>330</v>
      </c>
      <c r="U94" s="162">
        <v>0</v>
      </c>
      <c r="V94" s="162">
        <f>ROUND(E94*U94,2)</f>
        <v>0</v>
      </c>
      <c r="W94" s="162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439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ht="22.5" outlineLevel="1" x14ac:dyDescent="0.2">
      <c r="A95" s="180">
        <v>25</v>
      </c>
      <c r="B95" s="181" t="s">
        <v>447</v>
      </c>
      <c r="C95" s="190" t="s">
        <v>448</v>
      </c>
      <c r="D95" s="182" t="s">
        <v>227</v>
      </c>
      <c r="E95" s="183">
        <v>16</v>
      </c>
      <c r="F95" s="184"/>
      <c r="G95" s="185">
        <f>ROUND(E95*F95,2)</f>
        <v>0</v>
      </c>
      <c r="H95" s="184">
        <v>257.5</v>
      </c>
      <c r="I95" s="185">
        <f>ROUND(E95*H95,2)</f>
        <v>4120</v>
      </c>
      <c r="J95" s="184">
        <v>0</v>
      </c>
      <c r="K95" s="185">
        <f>ROUND(E95*J95,2)</f>
        <v>0</v>
      </c>
      <c r="L95" s="185">
        <v>21</v>
      </c>
      <c r="M95" s="185">
        <f>G95*(1+L95/100)</f>
        <v>0</v>
      </c>
      <c r="N95" s="185">
        <v>1.33E-3</v>
      </c>
      <c r="O95" s="185">
        <f>ROUND(E95*N95,2)</f>
        <v>0.02</v>
      </c>
      <c r="P95" s="185">
        <v>0</v>
      </c>
      <c r="Q95" s="185">
        <f>ROUND(E95*P95,2)</f>
        <v>0</v>
      </c>
      <c r="R95" s="185" t="s">
        <v>438</v>
      </c>
      <c r="S95" s="185" t="s">
        <v>330</v>
      </c>
      <c r="T95" s="186" t="s">
        <v>330</v>
      </c>
      <c r="U95" s="162">
        <v>0</v>
      </c>
      <c r="V95" s="162">
        <f>ROUND(E95*U95,2)</f>
        <v>0</v>
      </c>
      <c r="W95" s="162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439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80">
        <v>26</v>
      </c>
      <c r="B96" s="181" t="s">
        <v>449</v>
      </c>
      <c r="C96" s="190" t="s">
        <v>450</v>
      </c>
      <c r="D96" s="182" t="s">
        <v>227</v>
      </c>
      <c r="E96" s="183">
        <v>2</v>
      </c>
      <c r="F96" s="184"/>
      <c r="G96" s="185">
        <f>ROUND(E96*F96,2)</f>
        <v>0</v>
      </c>
      <c r="H96" s="184">
        <v>765</v>
      </c>
      <c r="I96" s="185">
        <f>ROUND(E96*H96,2)</f>
        <v>1530</v>
      </c>
      <c r="J96" s="184">
        <v>0</v>
      </c>
      <c r="K96" s="185">
        <f>ROUND(E96*J96,2)</f>
        <v>0</v>
      </c>
      <c r="L96" s="185">
        <v>21</v>
      </c>
      <c r="M96" s="185">
        <f>G96*(1+L96/100)</f>
        <v>0</v>
      </c>
      <c r="N96" s="185">
        <v>7.5000000000000002E-4</v>
      </c>
      <c r="O96" s="185">
        <f>ROUND(E96*N96,2)</f>
        <v>0</v>
      </c>
      <c r="P96" s="185">
        <v>0</v>
      </c>
      <c r="Q96" s="185">
        <f>ROUND(E96*P96,2)</f>
        <v>0</v>
      </c>
      <c r="R96" s="185"/>
      <c r="S96" s="185" t="s">
        <v>228</v>
      </c>
      <c r="T96" s="186" t="s">
        <v>229</v>
      </c>
      <c r="U96" s="162">
        <v>0</v>
      </c>
      <c r="V96" s="162">
        <f>ROUND(E96*U96,2)</f>
        <v>0</v>
      </c>
      <c r="W96" s="162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439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x14ac:dyDescent="0.2">
      <c r="A97" s="167" t="s">
        <v>223</v>
      </c>
      <c r="B97" s="168" t="s">
        <v>91</v>
      </c>
      <c r="C97" s="189" t="s">
        <v>92</v>
      </c>
      <c r="D97" s="169"/>
      <c r="E97" s="170"/>
      <c r="F97" s="171"/>
      <c r="G97" s="171">
        <f>SUMIF(AG98:AG154,"&lt;&gt;NOR",G98:G154)</f>
        <v>0</v>
      </c>
      <c r="H97" s="171"/>
      <c r="I97" s="171">
        <f>SUM(I98:I154)</f>
        <v>819101.15</v>
      </c>
      <c r="J97" s="171"/>
      <c r="K97" s="171">
        <f>SUM(K98:K154)</f>
        <v>330315.20999999996</v>
      </c>
      <c r="L97" s="171"/>
      <c r="M97" s="171">
        <f>SUM(M98:M154)</f>
        <v>0</v>
      </c>
      <c r="N97" s="171"/>
      <c r="O97" s="171">
        <f>SUM(O98:O154)</f>
        <v>662.31</v>
      </c>
      <c r="P97" s="171"/>
      <c r="Q97" s="171">
        <f>SUM(Q98:Q154)</f>
        <v>0</v>
      </c>
      <c r="R97" s="171"/>
      <c r="S97" s="171"/>
      <c r="T97" s="172"/>
      <c r="U97" s="166"/>
      <c r="V97" s="166">
        <f>SUM(V98:V154)</f>
        <v>824.43999999999994</v>
      </c>
      <c r="W97" s="166"/>
      <c r="AG97" t="s">
        <v>224</v>
      </c>
    </row>
    <row r="98" spans="1:60" outlineLevel="1" x14ac:dyDescent="0.2">
      <c r="A98" s="173">
        <v>27</v>
      </c>
      <c r="B98" s="174" t="s">
        <v>451</v>
      </c>
      <c r="C98" s="191" t="s">
        <v>452</v>
      </c>
      <c r="D98" s="175" t="s">
        <v>340</v>
      </c>
      <c r="E98" s="176">
        <v>65.683130000000006</v>
      </c>
      <c r="F98" s="177"/>
      <c r="G98" s="178">
        <f>ROUND(E98*F98,2)</f>
        <v>0</v>
      </c>
      <c r="H98" s="177">
        <v>666.16</v>
      </c>
      <c r="I98" s="178">
        <f>ROUND(E98*H98,2)</f>
        <v>43755.47</v>
      </c>
      <c r="J98" s="177">
        <v>454.84</v>
      </c>
      <c r="K98" s="178">
        <f>ROUND(E98*J98,2)</f>
        <v>29875.31</v>
      </c>
      <c r="L98" s="178">
        <v>21</v>
      </c>
      <c r="M98" s="178">
        <f>G98*(1+L98/100)</f>
        <v>0</v>
      </c>
      <c r="N98" s="178">
        <v>1.7816399999999999</v>
      </c>
      <c r="O98" s="178">
        <f>ROUND(E98*N98,2)</f>
        <v>117.02</v>
      </c>
      <c r="P98" s="178">
        <v>0</v>
      </c>
      <c r="Q98" s="178">
        <f>ROUND(E98*P98,2)</f>
        <v>0</v>
      </c>
      <c r="R98" s="178" t="s">
        <v>453</v>
      </c>
      <c r="S98" s="178" t="s">
        <v>330</v>
      </c>
      <c r="T98" s="179" t="s">
        <v>330</v>
      </c>
      <c r="U98" s="162">
        <v>1.085</v>
      </c>
      <c r="V98" s="162">
        <f>ROUND(E98*U98,2)</f>
        <v>71.27</v>
      </c>
      <c r="W98" s="162"/>
      <c r="X98" s="151"/>
      <c r="Y98" s="151"/>
      <c r="Z98" s="151"/>
      <c r="AA98" s="151"/>
      <c r="AB98" s="151"/>
      <c r="AC98" s="151"/>
      <c r="AD98" s="151"/>
      <c r="AE98" s="151"/>
      <c r="AF98" s="151"/>
      <c r="AG98" s="151" t="s">
        <v>341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 x14ac:dyDescent="0.2">
      <c r="A99" s="158"/>
      <c r="B99" s="159"/>
      <c r="C99" s="364" t="s">
        <v>454</v>
      </c>
      <c r="D99" s="365"/>
      <c r="E99" s="365"/>
      <c r="F99" s="365"/>
      <c r="G99" s="365"/>
      <c r="H99" s="162"/>
      <c r="I99" s="162"/>
      <c r="J99" s="162"/>
      <c r="K99" s="162"/>
      <c r="L99" s="162"/>
      <c r="M99" s="162"/>
      <c r="N99" s="162"/>
      <c r="O99" s="162"/>
      <c r="P99" s="162"/>
      <c r="Q99" s="162"/>
      <c r="R99" s="162"/>
      <c r="S99" s="162"/>
      <c r="T99" s="162"/>
      <c r="U99" s="162"/>
      <c r="V99" s="162"/>
      <c r="W99" s="162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236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58"/>
      <c r="B100" s="159"/>
      <c r="C100" s="366" t="s">
        <v>455</v>
      </c>
      <c r="D100" s="367"/>
      <c r="E100" s="367"/>
      <c r="F100" s="367"/>
      <c r="G100" s="367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  <c r="S100" s="162"/>
      <c r="T100" s="162"/>
      <c r="U100" s="162"/>
      <c r="V100" s="162"/>
      <c r="W100" s="162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236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58"/>
      <c r="B101" s="159"/>
      <c r="C101" s="199" t="s">
        <v>456</v>
      </c>
      <c r="D101" s="195"/>
      <c r="E101" s="196">
        <v>28.156880000000001</v>
      </c>
      <c r="F101" s="162"/>
      <c r="G101" s="162"/>
      <c r="H101" s="162"/>
      <c r="I101" s="162"/>
      <c r="J101" s="162"/>
      <c r="K101" s="162"/>
      <c r="L101" s="162"/>
      <c r="M101" s="162"/>
      <c r="N101" s="162"/>
      <c r="O101" s="162"/>
      <c r="P101" s="162"/>
      <c r="Q101" s="162"/>
      <c r="R101" s="162"/>
      <c r="S101" s="162"/>
      <c r="T101" s="162"/>
      <c r="U101" s="162"/>
      <c r="V101" s="162"/>
      <c r="W101" s="162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346</v>
      </c>
      <c r="AH101" s="151">
        <v>0</v>
      </c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58"/>
      <c r="B102" s="159"/>
      <c r="C102" s="199" t="s">
        <v>457</v>
      </c>
      <c r="D102" s="195"/>
      <c r="E102" s="196">
        <v>37.526249999999997</v>
      </c>
      <c r="F102" s="162"/>
      <c r="G102" s="162"/>
      <c r="H102" s="162"/>
      <c r="I102" s="162"/>
      <c r="J102" s="162"/>
      <c r="K102" s="162"/>
      <c r="L102" s="162"/>
      <c r="M102" s="162"/>
      <c r="N102" s="162"/>
      <c r="O102" s="162"/>
      <c r="P102" s="162"/>
      <c r="Q102" s="162"/>
      <c r="R102" s="162"/>
      <c r="S102" s="162"/>
      <c r="T102" s="162"/>
      <c r="U102" s="162"/>
      <c r="V102" s="162"/>
      <c r="W102" s="162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346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ht="22.5" outlineLevel="1" x14ac:dyDescent="0.2">
      <c r="A103" s="173">
        <v>28</v>
      </c>
      <c r="B103" s="174" t="s">
        <v>458</v>
      </c>
      <c r="C103" s="191" t="s">
        <v>459</v>
      </c>
      <c r="D103" s="175" t="s">
        <v>340</v>
      </c>
      <c r="E103" s="176">
        <v>69.119060000000005</v>
      </c>
      <c r="F103" s="177"/>
      <c r="G103" s="178">
        <f>ROUND(E103*F103,2)</f>
        <v>0</v>
      </c>
      <c r="H103" s="177">
        <v>2323.4699999999998</v>
      </c>
      <c r="I103" s="178">
        <f>ROUND(E103*H103,2)</f>
        <v>160596.06</v>
      </c>
      <c r="J103" s="177">
        <v>230.53</v>
      </c>
      <c r="K103" s="178">
        <f>ROUND(E103*J103,2)</f>
        <v>15934.02</v>
      </c>
      <c r="L103" s="178">
        <v>21</v>
      </c>
      <c r="M103" s="178">
        <f>G103*(1+L103/100)</f>
        <v>0</v>
      </c>
      <c r="N103" s="178">
        <v>2.5249999999999999</v>
      </c>
      <c r="O103" s="178">
        <f>ROUND(E103*N103,2)</f>
        <v>174.53</v>
      </c>
      <c r="P103" s="178">
        <v>0</v>
      </c>
      <c r="Q103" s="178">
        <f>ROUND(E103*P103,2)</f>
        <v>0</v>
      </c>
      <c r="R103" s="178" t="s">
        <v>460</v>
      </c>
      <c r="S103" s="178" t="s">
        <v>228</v>
      </c>
      <c r="T103" s="179" t="s">
        <v>229</v>
      </c>
      <c r="U103" s="162">
        <v>0.48</v>
      </c>
      <c r="V103" s="162">
        <f>ROUND(E103*U103,2)</f>
        <v>33.18</v>
      </c>
      <c r="W103" s="162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341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58"/>
      <c r="B104" s="159"/>
      <c r="C104" s="375" t="s">
        <v>461</v>
      </c>
      <c r="D104" s="376"/>
      <c r="E104" s="376"/>
      <c r="F104" s="376"/>
      <c r="G104" s="376"/>
      <c r="H104" s="162"/>
      <c r="I104" s="162"/>
      <c r="J104" s="162"/>
      <c r="K104" s="162"/>
      <c r="L104" s="162"/>
      <c r="M104" s="162"/>
      <c r="N104" s="162"/>
      <c r="O104" s="162"/>
      <c r="P104" s="162"/>
      <c r="Q104" s="162"/>
      <c r="R104" s="162"/>
      <c r="S104" s="162"/>
      <c r="T104" s="162"/>
      <c r="U104" s="162"/>
      <c r="V104" s="162"/>
      <c r="W104" s="162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333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58"/>
      <c r="B105" s="159"/>
      <c r="C105" s="199" t="s">
        <v>462</v>
      </c>
      <c r="D105" s="195"/>
      <c r="E105" s="196">
        <v>69.119060000000005</v>
      </c>
      <c r="F105" s="162"/>
      <c r="G105" s="162"/>
      <c r="H105" s="162"/>
      <c r="I105" s="162"/>
      <c r="J105" s="162"/>
      <c r="K105" s="162"/>
      <c r="L105" s="162"/>
      <c r="M105" s="162"/>
      <c r="N105" s="162"/>
      <c r="O105" s="162"/>
      <c r="P105" s="162"/>
      <c r="Q105" s="162"/>
      <c r="R105" s="162"/>
      <c r="S105" s="162"/>
      <c r="T105" s="162"/>
      <c r="U105" s="162"/>
      <c r="V105" s="162"/>
      <c r="W105" s="162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346</v>
      </c>
      <c r="AH105" s="151">
        <v>0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73">
        <v>29</v>
      </c>
      <c r="B106" s="174" t="s">
        <v>463</v>
      </c>
      <c r="C106" s="191" t="s">
        <v>464</v>
      </c>
      <c r="D106" s="175" t="s">
        <v>375</v>
      </c>
      <c r="E106" s="176">
        <v>23.81033</v>
      </c>
      <c r="F106" s="177"/>
      <c r="G106" s="178">
        <f>ROUND(E106*F106,2)</f>
        <v>0</v>
      </c>
      <c r="H106" s="177">
        <v>161.61000000000001</v>
      </c>
      <c r="I106" s="178">
        <f>ROUND(E106*H106,2)</f>
        <v>3847.99</v>
      </c>
      <c r="J106" s="177">
        <v>514.39</v>
      </c>
      <c r="K106" s="178">
        <f>ROUND(E106*J106,2)</f>
        <v>12247.8</v>
      </c>
      <c r="L106" s="178">
        <v>21</v>
      </c>
      <c r="M106" s="178">
        <f>G106*(1+L106/100)</f>
        <v>0</v>
      </c>
      <c r="N106" s="178">
        <v>3.9199999999999999E-2</v>
      </c>
      <c r="O106" s="178">
        <f>ROUND(E106*N106,2)</f>
        <v>0.93</v>
      </c>
      <c r="P106" s="178">
        <v>0</v>
      </c>
      <c r="Q106" s="178">
        <f>ROUND(E106*P106,2)</f>
        <v>0</v>
      </c>
      <c r="R106" s="178" t="s">
        <v>460</v>
      </c>
      <c r="S106" s="178" t="s">
        <v>330</v>
      </c>
      <c r="T106" s="179" t="s">
        <v>330</v>
      </c>
      <c r="U106" s="162">
        <v>1.6</v>
      </c>
      <c r="V106" s="162">
        <f>ROUND(E106*U106,2)</f>
        <v>38.1</v>
      </c>
      <c r="W106" s="162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331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ht="22.5" outlineLevel="1" x14ac:dyDescent="0.2">
      <c r="A107" s="158"/>
      <c r="B107" s="159"/>
      <c r="C107" s="375" t="s">
        <v>465</v>
      </c>
      <c r="D107" s="376"/>
      <c r="E107" s="376"/>
      <c r="F107" s="376"/>
      <c r="G107" s="376"/>
      <c r="H107" s="162"/>
      <c r="I107" s="162"/>
      <c r="J107" s="162"/>
      <c r="K107" s="162"/>
      <c r="L107" s="162"/>
      <c r="M107" s="162"/>
      <c r="N107" s="162"/>
      <c r="O107" s="162"/>
      <c r="P107" s="162"/>
      <c r="Q107" s="162"/>
      <c r="R107" s="162"/>
      <c r="S107" s="162"/>
      <c r="T107" s="162"/>
      <c r="U107" s="162"/>
      <c r="V107" s="162"/>
      <c r="W107" s="162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 t="s">
        <v>333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87" t="str">
        <f>C107</f>
        <v>svislé nebo šikmé (odkloněné) , půdorysně přímé nebo zalomené, stěn základových desek ve volných nebo zapažených jámách, rýhách, šachtách, včetně případných vzpěr,</v>
      </c>
      <c r="BB107" s="151"/>
      <c r="BC107" s="151"/>
      <c r="BD107" s="151"/>
      <c r="BE107" s="151"/>
      <c r="BF107" s="151"/>
      <c r="BG107" s="151"/>
      <c r="BH107" s="151"/>
    </row>
    <row r="108" spans="1:60" outlineLevel="1" x14ac:dyDescent="0.2">
      <c r="A108" s="158"/>
      <c r="B108" s="159"/>
      <c r="C108" s="199" t="s">
        <v>466</v>
      </c>
      <c r="D108" s="195"/>
      <c r="E108" s="196">
        <v>5.8170799999999998</v>
      </c>
      <c r="F108" s="162"/>
      <c r="G108" s="162"/>
      <c r="H108" s="162"/>
      <c r="I108" s="162"/>
      <c r="J108" s="162"/>
      <c r="K108" s="162"/>
      <c r="L108" s="162"/>
      <c r="M108" s="162"/>
      <c r="N108" s="162"/>
      <c r="O108" s="162"/>
      <c r="P108" s="162"/>
      <c r="Q108" s="162"/>
      <c r="R108" s="162"/>
      <c r="S108" s="162"/>
      <c r="T108" s="162"/>
      <c r="U108" s="162"/>
      <c r="V108" s="162"/>
      <c r="W108" s="162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346</v>
      </c>
      <c r="AH108" s="151">
        <v>0</v>
      </c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ht="22.5" outlineLevel="1" x14ac:dyDescent="0.2">
      <c r="A109" s="158"/>
      <c r="B109" s="159"/>
      <c r="C109" s="199" t="s">
        <v>467</v>
      </c>
      <c r="D109" s="195"/>
      <c r="E109" s="196">
        <v>17.99325</v>
      </c>
      <c r="F109" s="162"/>
      <c r="G109" s="162"/>
      <c r="H109" s="162"/>
      <c r="I109" s="162"/>
      <c r="J109" s="162"/>
      <c r="K109" s="162"/>
      <c r="L109" s="162"/>
      <c r="M109" s="162"/>
      <c r="N109" s="162"/>
      <c r="O109" s="162"/>
      <c r="P109" s="162"/>
      <c r="Q109" s="162"/>
      <c r="R109" s="162"/>
      <c r="S109" s="162"/>
      <c r="T109" s="162"/>
      <c r="U109" s="162"/>
      <c r="V109" s="162"/>
      <c r="W109" s="162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346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73">
        <v>30</v>
      </c>
      <c r="B110" s="174" t="s">
        <v>468</v>
      </c>
      <c r="C110" s="191" t="s">
        <v>469</v>
      </c>
      <c r="D110" s="175" t="s">
        <v>375</v>
      </c>
      <c r="E110" s="176">
        <v>23.810320000000001</v>
      </c>
      <c r="F110" s="177"/>
      <c r="G110" s="178">
        <f>ROUND(E110*F110,2)</f>
        <v>0</v>
      </c>
      <c r="H110" s="177">
        <v>0</v>
      </c>
      <c r="I110" s="178">
        <f>ROUND(E110*H110,2)</f>
        <v>0</v>
      </c>
      <c r="J110" s="177">
        <v>103.5</v>
      </c>
      <c r="K110" s="178">
        <f>ROUND(E110*J110,2)</f>
        <v>2464.37</v>
      </c>
      <c r="L110" s="178">
        <v>21</v>
      </c>
      <c r="M110" s="178">
        <f>G110*(1+L110/100)</f>
        <v>0</v>
      </c>
      <c r="N110" s="178">
        <v>0</v>
      </c>
      <c r="O110" s="178">
        <f>ROUND(E110*N110,2)</f>
        <v>0</v>
      </c>
      <c r="P110" s="178">
        <v>0</v>
      </c>
      <c r="Q110" s="178">
        <f>ROUND(E110*P110,2)</f>
        <v>0</v>
      </c>
      <c r="R110" s="178" t="s">
        <v>460</v>
      </c>
      <c r="S110" s="178" t="s">
        <v>330</v>
      </c>
      <c r="T110" s="179" t="s">
        <v>330</v>
      </c>
      <c r="U110" s="162">
        <v>0.32</v>
      </c>
      <c r="V110" s="162">
        <f>ROUND(E110*U110,2)</f>
        <v>7.62</v>
      </c>
      <c r="W110" s="162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331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ht="22.5" outlineLevel="1" x14ac:dyDescent="0.2">
      <c r="A111" s="158"/>
      <c r="B111" s="159"/>
      <c r="C111" s="375" t="s">
        <v>465</v>
      </c>
      <c r="D111" s="376"/>
      <c r="E111" s="376"/>
      <c r="F111" s="376"/>
      <c r="G111" s="376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 t="s">
        <v>333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87" t="str">
        <f>C111</f>
        <v>svislé nebo šikmé (odkloněné) , půdorysně přímé nebo zalomené, stěn základových desek ve volných nebo zapažených jámách, rýhách, šachtách, včetně případných vzpěr,</v>
      </c>
      <c r="BB111" s="151"/>
      <c r="BC111" s="151"/>
      <c r="BD111" s="151"/>
      <c r="BE111" s="151"/>
      <c r="BF111" s="151"/>
      <c r="BG111" s="151"/>
      <c r="BH111" s="151"/>
    </row>
    <row r="112" spans="1:60" outlineLevel="1" x14ac:dyDescent="0.2">
      <c r="A112" s="158"/>
      <c r="B112" s="159"/>
      <c r="C112" s="366" t="s">
        <v>470</v>
      </c>
      <c r="D112" s="367"/>
      <c r="E112" s="367"/>
      <c r="F112" s="367"/>
      <c r="G112" s="367"/>
      <c r="H112" s="162"/>
      <c r="I112" s="162"/>
      <c r="J112" s="162"/>
      <c r="K112" s="162"/>
      <c r="L112" s="162"/>
      <c r="M112" s="162"/>
      <c r="N112" s="162"/>
      <c r="O112" s="162"/>
      <c r="P112" s="162"/>
      <c r="Q112" s="162"/>
      <c r="R112" s="162"/>
      <c r="S112" s="162"/>
      <c r="T112" s="162"/>
      <c r="U112" s="162"/>
      <c r="V112" s="162"/>
      <c r="W112" s="162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236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ht="22.5" outlineLevel="1" x14ac:dyDescent="0.2">
      <c r="A113" s="173">
        <v>31</v>
      </c>
      <c r="B113" s="174" t="s">
        <v>471</v>
      </c>
      <c r="C113" s="191" t="s">
        <v>472</v>
      </c>
      <c r="D113" s="175" t="s">
        <v>473</v>
      </c>
      <c r="E113" s="176">
        <v>3.6550199999999999</v>
      </c>
      <c r="F113" s="177"/>
      <c r="G113" s="178">
        <f>ROUND(E113*F113,2)</f>
        <v>0</v>
      </c>
      <c r="H113" s="177">
        <v>24033.11</v>
      </c>
      <c r="I113" s="178">
        <f>ROUND(E113*H113,2)</f>
        <v>87841.5</v>
      </c>
      <c r="J113" s="177">
        <v>5836.89</v>
      </c>
      <c r="K113" s="178">
        <f>ROUND(E113*J113,2)</f>
        <v>21333.95</v>
      </c>
      <c r="L113" s="178">
        <v>21</v>
      </c>
      <c r="M113" s="178">
        <f>G113*(1+L113/100)</f>
        <v>0</v>
      </c>
      <c r="N113" s="178">
        <v>1.0554399999999999</v>
      </c>
      <c r="O113" s="178">
        <f>ROUND(E113*N113,2)</f>
        <v>3.86</v>
      </c>
      <c r="P113" s="178">
        <v>0</v>
      </c>
      <c r="Q113" s="178">
        <f>ROUND(E113*P113,2)</f>
        <v>0</v>
      </c>
      <c r="R113" s="178" t="s">
        <v>460</v>
      </c>
      <c r="S113" s="178" t="s">
        <v>330</v>
      </c>
      <c r="T113" s="179" t="s">
        <v>330</v>
      </c>
      <c r="U113" s="162">
        <v>15.231</v>
      </c>
      <c r="V113" s="162">
        <f>ROUND(E113*U113,2)</f>
        <v>55.67</v>
      </c>
      <c r="W113" s="162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 t="s">
        <v>331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2">
      <c r="A114" s="158"/>
      <c r="B114" s="159"/>
      <c r="C114" s="375" t="s">
        <v>474</v>
      </c>
      <c r="D114" s="376"/>
      <c r="E114" s="376"/>
      <c r="F114" s="376"/>
      <c r="G114" s="376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  <c r="S114" s="162"/>
      <c r="T114" s="162"/>
      <c r="U114" s="162"/>
      <c r="V114" s="162"/>
      <c r="W114" s="162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333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ht="22.5" outlineLevel="1" x14ac:dyDescent="0.2">
      <c r="A115" s="158"/>
      <c r="B115" s="159"/>
      <c r="C115" s="199" t="s">
        <v>475</v>
      </c>
      <c r="D115" s="195"/>
      <c r="E115" s="196">
        <v>3.6550199999999999</v>
      </c>
      <c r="F115" s="162"/>
      <c r="G115" s="162"/>
      <c r="H115" s="162"/>
      <c r="I115" s="162"/>
      <c r="J115" s="162"/>
      <c r="K115" s="162"/>
      <c r="L115" s="162"/>
      <c r="M115" s="162"/>
      <c r="N115" s="162"/>
      <c r="O115" s="162"/>
      <c r="P115" s="162"/>
      <c r="Q115" s="162"/>
      <c r="R115" s="162"/>
      <c r="S115" s="162"/>
      <c r="T115" s="162"/>
      <c r="U115" s="162"/>
      <c r="V115" s="162"/>
      <c r="W115" s="162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346</v>
      </c>
      <c r="AH115" s="151">
        <v>0</v>
      </c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73">
        <v>32</v>
      </c>
      <c r="B116" s="174" t="s">
        <v>476</v>
      </c>
      <c r="C116" s="191" t="s">
        <v>477</v>
      </c>
      <c r="D116" s="175" t="s">
        <v>375</v>
      </c>
      <c r="E116" s="176">
        <v>3.75</v>
      </c>
      <c r="F116" s="177"/>
      <c r="G116" s="178">
        <f>ROUND(E116*F116,2)</f>
        <v>0</v>
      </c>
      <c r="H116" s="177">
        <v>596.27</v>
      </c>
      <c r="I116" s="178">
        <f>ROUND(E116*H116,2)</f>
        <v>2236.0100000000002</v>
      </c>
      <c r="J116" s="177">
        <v>356.73</v>
      </c>
      <c r="K116" s="178">
        <f>ROUND(E116*J116,2)</f>
        <v>1337.74</v>
      </c>
      <c r="L116" s="178">
        <v>21</v>
      </c>
      <c r="M116" s="178">
        <f>G116*(1+L116/100)</f>
        <v>0</v>
      </c>
      <c r="N116" s="178">
        <v>0.52</v>
      </c>
      <c r="O116" s="178">
        <f>ROUND(E116*N116,2)</f>
        <v>1.95</v>
      </c>
      <c r="P116" s="178">
        <v>0</v>
      </c>
      <c r="Q116" s="178">
        <f>ROUND(E116*P116,2)</f>
        <v>0</v>
      </c>
      <c r="R116" s="178" t="s">
        <v>460</v>
      </c>
      <c r="S116" s="178" t="s">
        <v>330</v>
      </c>
      <c r="T116" s="179" t="s">
        <v>330</v>
      </c>
      <c r="U116" s="162">
        <v>0.9</v>
      </c>
      <c r="V116" s="162">
        <f>ROUND(E116*U116,2)</f>
        <v>3.38</v>
      </c>
      <c r="W116" s="162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331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58"/>
      <c r="B117" s="159"/>
      <c r="C117" s="375" t="s">
        <v>478</v>
      </c>
      <c r="D117" s="376"/>
      <c r="E117" s="376"/>
      <c r="F117" s="376"/>
      <c r="G117" s="376"/>
      <c r="H117" s="162"/>
      <c r="I117" s="162"/>
      <c r="J117" s="162"/>
      <c r="K117" s="162"/>
      <c r="L117" s="162"/>
      <c r="M117" s="162"/>
      <c r="N117" s="162"/>
      <c r="O117" s="162"/>
      <c r="P117" s="162"/>
      <c r="Q117" s="162"/>
      <c r="R117" s="162"/>
      <c r="S117" s="162"/>
      <c r="T117" s="162"/>
      <c r="U117" s="162"/>
      <c r="V117" s="162"/>
      <c r="W117" s="162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333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58"/>
      <c r="B118" s="159"/>
      <c r="C118" s="199" t="s">
        <v>479</v>
      </c>
      <c r="D118" s="195"/>
      <c r="E118" s="196">
        <v>3.75</v>
      </c>
      <c r="F118" s="162"/>
      <c r="G118" s="162"/>
      <c r="H118" s="162"/>
      <c r="I118" s="162"/>
      <c r="J118" s="162"/>
      <c r="K118" s="162"/>
      <c r="L118" s="162"/>
      <c r="M118" s="162"/>
      <c r="N118" s="162"/>
      <c r="O118" s="162"/>
      <c r="P118" s="162"/>
      <c r="Q118" s="162"/>
      <c r="R118" s="162"/>
      <c r="S118" s="162"/>
      <c r="T118" s="162"/>
      <c r="U118" s="162"/>
      <c r="V118" s="162"/>
      <c r="W118" s="162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346</v>
      </c>
      <c r="AH118" s="151">
        <v>0</v>
      </c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73">
        <v>33</v>
      </c>
      <c r="B119" s="174" t="s">
        <v>480</v>
      </c>
      <c r="C119" s="191" t="s">
        <v>481</v>
      </c>
      <c r="D119" s="175" t="s">
        <v>375</v>
      </c>
      <c r="E119" s="176">
        <v>223.83750000000001</v>
      </c>
      <c r="F119" s="177"/>
      <c r="G119" s="178">
        <f>ROUND(E119*F119,2)</f>
        <v>0</v>
      </c>
      <c r="H119" s="177">
        <v>856.08</v>
      </c>
      <c r="I119" s="178">
        <f>ROUND(E119*H119,2)</f>
        <v>191622.81</v>
      </c>
      <c r="J119" s="177">
        <v>435.92</v>
      </c>
      <c r="K119" s="178">
        <f>ROUND(E119*J119,2)</f>
        <v>97575.24</v>
      </c>
      <c r="L119" s="178">
        <v>21</v>
      </c>
      <c r="M119" s="178">
        <f>G119*(1+L119/100)</f>
        <v>0</v>
      </c>
      <c r="N119" s="178">
        <v>0.74</v>
      </c>
      <c r="O119" s="178">
        <f>ROUND(E119*N119,2)</f>
        <v>165.64</v>
      </c>
      <c r="P119" s="178">
        <v>0</v>
      </c>
      <c r="Q119" s="178">
        <f>ROUND(E119*P119,2)</f>
        <v>0</v>
      </c>
      <c r="R119" s="178" t="s">
        <v>460</v>
      </c>
      <c r="S119" s="178" t="s">
        <v>330</v>
      </c>
      <c r="T119" s="179" t="s">
        <v>330</v>
      </c>
      <c r="U119" s="162">
        <v>1.1000000000000001</v>
      </c>
      <c r="V119" s="162">
        <f>ROUND(E119*U119,2)</f>
        <v>246.22</v>
      </c>
      <c r="W119" s="162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341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 x14ac:dyDescent="0.2">
      <c r="A120" s="158"/>
      <c r="B120" s="159"/>
      <c r="C120" s="375" t="s">
        <v>478</v>
      </c>
      <c r="D120" s="376"/>
      <c r="E120" s="376"/>
      <c r="F120" s="376"/>
      <c r="G120" s="376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  <c r="S120" s="162"/>
      <c r="T120" s="162"/>
      <c r="U120" s="162"/>
      <c r="V120" s="162"/>
      <c r="W120" s="162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 t="s">
        <v>333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 x14ac:dyDescent="0.2">
      <c r="A121" s="158"/>
      <c r="B121" s="159"/>
      <c r="C121" s="199" t="s">
        <v>482</v>
      </c>
      <c r="D121" s="195"/>
      <c r="E121" s="196">
        <v>31.5</v>
      </c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346</v>
      </c>
      <c r="AH121" s="151">
        <v>0</v>
      </c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58"/>
      <c r="B122" s="159"/>
      <c r="C122" s="199" t="s">
        <v>483</v>
      </c>
      <c r="D122" s="195"/>
      <c r="E122" s="196">
        <v>138.86250000000001</v>
      </c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346</v>
      </c>
      <c r="AH122" s="151">
        <v>0</v>
      </c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58"/>
      <c r="B123" s="159"/>
      <c r="C123" s="199" t="s">
        <v>484</v>
      </c>
      <c r="D123" s="195"/>
      <c r="E123" s="196">
        <v>30.0625</v>
      </c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346</v>
      </c>
      <c r="AH123" s="151">
        <v>0</v>
      </c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 x14ac:dyDescent="0.2">
      <c r="A124" s="158"/>
      <c r="B124" s="159"/>
      <c r="C124" s="199" t="s">
        <v>485</v>
      </c>
      <c r="D124" s="195"/>
      <c r="E124" s="196">
        <v>12.5</v>
      </c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51"/>
      <c r="Y124" s="151"/>
      <c r="Z124" s="151"/>
      <c r="AA124" s="151"/>
      <c r="AB124" s="151"/>
      <c r="AC124" s="151"/>
      <c r="AD124" s="151"/>
      <c r="AE124" s="151"/>
      <c r="AF124" s="151"/>
      <c r="AG124" s="151" t="s">
        <v>346</v>
      </c>
      <c r="AH124" s="151">
        <v>0</v>
      </c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1" x14ac:dyDescent="0.2">
      <c r="A125" s="158"/>
      <c r="B125" s="159"/>
      <c r="C125" s="199" t="s">
        <v>486</v>
      </c>
      <c r="D125" s="195"/>
      <c r="E125" s="196">
        <v>10.9125</v>
      </c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 t="s">
        <v>346</v>
      </c>
      <c r="AH125" s="151">
        <v>0</v>
      </c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1" x14ac:dyDescent="0.2">
      <c r="A126" s="173">
        <v>34</v>
      </c>
      <c r="B126" s="174" t="s">
        <v>487</v>
      </c>
      <c r="C126" s="191" t="s">
        <v>488</v>
      </c>
      <c r="D126" s="175" t="s">
        <v>375</v>
      </c>
      <c r="E126" s="176">
        <v>13.5625</v>
      </c>
      <c r="F126" s="177"/>
      <c r="G126" s="178">
        <f>ROUND(E126*F126,2)</f>
        <v>0</v>
      </c>
      <c r="H126" s="177">
        <v>1006.94</v>
      </c>
      <c r="I126" s="178">
        <f>ROUND(E126*H126,2)</f>
        <v>13656.62</v>
      </c>
      <c r="J126" s="177">
        <v>484.06</v>
      </c>
      <c r="K126" s="178">
        <f>ROUND(E126*J126,2)</f>
        <v>6565.06</v>
      </c>
      <c r="L126" s="178">
        <v>21</v>
      </c>
      <c r="M126" s="178">
        <f>G126*(1+L126/100)</f>
        <v>0</v>
      </c>
      <c r="N126" s="178">
        <v>0.96299999999999997</v>
      </c>
      <c r="O126" s="178">
        <f>ROUND(E126*N126,2)</f>
        <v>13.06</v>
      </c>
      <c r="P126" s="178">
        <v>0</v>
      </c>
      <c r="Q126" s="178">
        <f>ROUND(E126*P126,2)</f>
        <v>0</v>
      </c>
      <c r="R126" s="178" t="s">
        <v>460</v>
      </c>
      <c r="S126" s="178" t="s">
        <v>330</v>
      </c>
      <c r="T126" s="179" t="s">
        <v>330</v>
      </c>
      <c r="U126" s="162">
        <v>1.22</v>
      </c>
      <c r="V126" s="162">
        <f>ROUND(E126*U126,2)</f>
        <v>16.55</v>
      </c>
      <c r="W126" s="162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 t="s">
        <v>341</v>
      </c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1" x14ac:dyDescent="0.2">
      <c r="A127" s="158"/>
      <c r="B127" s="159"/>
      <c r="C127" s="375" t="s">
        <v>478</v>
      </c>
      <c r="D127" s="376"/>
      <c r="E127" s="376"/>
      <c r="F127" s="376"/>
      <c r="G127" s="376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 t="s">
        <v>333</v>
      </c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1" x14ac:dyDescent="0.2">
      <c r="A128" s="158"/>
      <c r="B128" s="159"/>
      <c r="C128" s="199" t="s">
        <v>489</v>
      </c>
      <c r="D128" s="195"/>
      <c r="E128" s="196">
        <v>13.5625</v>
      </c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 t="s">
        <v>346</v>
      </c>
      <c r="AH128" s="151">
        <v>0</v>
      </c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1" x14ac:dyDescent="0.2">
      <c r="A129" s="173">
        <v>35</v>
      </c>
      <c r="B129" s="174" t="s">
        <v>490</v>
      </c>
      <c r="C129" s="191" t="s">
        <v>491</v>
      </c>
      <c r="D129" s="175" t="s">
        <v>375</v>
      </c>
      <c r="E129" s="176">
        <v>33.024999999999999</v>
      </c>
      <c r="F129" s="177"/>
      <c r="G129" s="178">
        <f>ROUND(E129*F129,2)</f>
        <v>0</v>
      </c>
      <c r="H129" s="177">
        <v>1287.07</v>
      </c>
      <c r="I129" s="178">
        <f>ROUND(E129*H129,2)</f>
        <v>42505.49</v>
      </c>
      <c r="J129" s="177">
        <v>487.93</v>
      </c>
      <c r="K129" s="178">
        <f>ROUND(E129*J129,2)</f>
        <v>16113.89</v>
      </c>
      <c r="L129" s="178">
        <v>21</v>
      </c>
      <c r="M129" s="178">
        <f>G129*(1+L129/100)</f>
        <v>0</v>
      </c>
      <c r="N129" s="178">
        <v>1.175</v>
      </c>
      <c r="O129" s="178">
        <f>ROUND(E129*N129,2)</f>
        <v>38.799999999999997</v>
      </c>
      <c r="P129" s="178">
        <v>0</v>
      </c>
      <c r="Q129" s="178">
        <f>ROUND(E129*P129,2)</f>
        <v>0</v>
      </c>
      <c r="R129" s="178" t="s">
        <v>460</v>
      </c>
      <c r="S129" s="178" t="s">
        <v>330</v>
      </c>
      <c r="T129" s="179" t="s">
        <v>330</v>
      </c>
      <c r="U129" s="162">
        <v>1.23</v>
      </c>
      <c r="V129" s="162">
        <f>ROUND(E129*U129,2)</f>
        <v>40.619999999999997</v>
      </c>
      <c r="W129" s="162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 t="s">
        <v>331</v>
      </c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1" x14ac:dyDescent="0.2">
      <c r="A130" s="158"/>
      <c r="B130" s="159"/>
      <c r="C130" s="375" t="s">
        <v>478</v>
      </c>
      <c r="D130" s="376"/>
      <c r="E130" s="376"/>
      <c r="F130" s="376"/>
      <c r="G130" s="376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 t="s">
        <v>333</v>
      </c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outlineLevel="1" x14ac:dyDescent="0.2">
      <c r="A131" s="158"/>
      <c r="B131" s="159"/>
      <c r="C131" s="199" t="s">
        <v>492</v>
      </c>
      <c r="D131" s="195"/>
      <c r="E131" s="196">
        <v>33.024999999999999</v>
      </c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 t="s">
        <v>346</v>
      </c>
      <c r="AH131" s="151">
        <v>0</v>
      </c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1" x14ac:dyDescent="0.2">
      <c r="A132" s="173">
        <v>36</v>
      </c>
      <c r="B132" s="174" t="s">
        <v>493</v>
      </c>
      <c r="C132" s="191" t="s">
        <v>494</v>
      </c>
      <c r="D132" s="175" t="s">
        <v>340</v>
      </c>
      <c r="E132" s="176">
        <v>52.546500000000002</v>
      </c>
      <c r="F132" s="177"/>
      <c r="G132" s="178">
        <f>ROUND(E132*F132,2)</f>
        <v>0</v>
      </c>
      <c r="H132" s="177">
        <v>2113.0300000000002</v>
      </c>
      <c r="I132" s="178">
        <f>ROUND(E132*H132,2)</f>
        <v>111032.33</v>
      </c>
      <c r="J132" s="177">
        <v>246.97</v>
      </c>
      <c r="K132" s="178">
        <f>ROUND(E132*J132,2)</f>
        <v>12977.41</v>
      </c>
      <c r="L132" s="178">
        <v>21</v>
      </c>
      <c r="M132" s="178">
        <f>G132*(1+L132/100)</f>
        <v>0</v>
      </c>
      <c r="N132" s="178">
        <v>2.4169299999999998</v>
      </c>
      <c r="O132" s="178">
        <f>ROUND(E132*N132,2)</f>
        <v>127</v>
      </c>
      <c r="P132" s="178">
        <v>0</v>
      </c>
      <c r="Q132" s="178">
        <f>ROUND(E132*P132,2)</f>
        <v>0</v>
      </c>
      <c r="R132" s="178" t="s">
        <v>460</v>
      </c>
      <c r="S132" s="178" t="s">
        <v>330</v>
      </c>
      <c r="T132" s="179" t="s">
        <v>330</v>
      </c>
      <c r="U132" s="162">
        <v>0.47699999999999998</v>
      </c>
      <c r="V132" s="162">
        <f>ROUND(E132*U132,2)</f>
        <v>25.06</v>
      </c>
      <c r="W132" s="162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 t="s">
        <v>341</v>
      </c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1" x14ac:dyDescent="0.2">
      <c r="A133" s="158"/>
      <c r="B133" s="159"/>
      <c r="C133" s="199" t="s">
        <v>495</v>
      </c>
      <c r="D133" s="195"/>
      <c r="E133" s="196">
        <v>22.525500000000001</v>
      </c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 t="s">
        <v>346</v>
      </c>
      <c r="AH133" s="151">
        <v>0</v>
      </c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1" x14ac:dyDescent="0.2">
      <c r="A134" s="158"/>
      <c r="B134" s="159"/>
      <c r="C134" s="199" t="s">
        <v>496</v>
      </c>
      <c r="D134" s="195"/>
      <c r="E134" s="196">
        <v>30.021000000000001</v>
      </c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 t="s">
        <v>346</v>
      </c>
      <c r="AH134" s="151">
        <v>0</v>
      </c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1" x14ac:dyDescent="0.2">
      <c r="A135" s="173">
        <v>37</v>
      </c>
      <c r="B135" s="174" t="s">
        <v>497</v>
      </c>
      <c r="C135" s="191" t="s">
        <v>498</v>
      </c>
      <c r="D135" s="175" t="s">
        <v>227</v>
      </c>
      <c r="E135" s="176">
        <v>3</v>
      </c>
      <c r="F135" s="177"/>
      <c r="G135" s="178">
        <f>ROUND(E135*F135,2)</f>
        <v>0</v>
      </c>
      <c r="H135" s="177">
        <v>251.44</v>
      </c>
      <c r="I135" s="178">
        <f>ROUND(E135*H135,2)</f>
        <v>754.32</v>
      </c>
      <c r="J135" s="177">
        <v>138.56</v>
      </c>
      <c r="K135" s="178">
        <f>ROUND(E135*J135,2)</f>
        <v>415.68</v>
      </c>
      <c r="L135" s="178">
        <v>21</v>
      </c>
      <c r="M135" s="178">
        <f>G135*(1+L135/100)</f>
        <v>0</v>
      </c>
      <c r="N135" s="178">
        <v>2.8800000000000002E-3</v>
      </c>
      <c r="O135" s="178">
        <f>ROUND(E135*N135,2)</f>
        <v>0.01</v>
      </c>
      <c r="P135" s="178">
        <v>0</v>
      </c>
      <c r="Q135" s="178">
        <f>ROUND(E135*P135,2)</f>
        <v>0</v>
      </c>
      <c r="R135" s="178" t="s">
        <v>460</v>
      </c>
      <c r="S135" s="178" t="s">
        <v>330</v>
      </c>
      <c r="T135" s="179" t="s">
        <v>330</v>
      </c>
      <c r="U135" s="162">
        <v>0.4</v>
      </c>
      <c r="V135" s="162">
        <f>ROUND(E135*U135,2)</f>
        <v>1.2</v>
      </c>
      <c r="W135" s="162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 t="s">
        <v>331</v>
      </c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1" x14ac:dyDescent="0.2">
      <c r="A136" s="158"/>
      <c r="B136" s="159"/>
      <c r="C136" s="375" t="s">
        <v>499</v>
      </c>
      <c r="D136" s="376"/>
      <c r="E136" s="376"/>
      <c r="F136" s="376"/>
      <c r="G136" s="376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 t="s">
        <v>333</v>
      </c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1" x14ac:dyDescent="0.2">
      <c r="A137" s="173">
        <v>38</v>
      </c>
      <c r="B137" s="174" t="s">
        <v>500</v>
      </c>
      <c r="C137" s="191" t="s">
        <v>501</v>
      </c>
      <c r="D137" s="175" t="s">
        <v>227</v>
      </c>
      <c r="E137" s="176">
        <v>14</v>
      </c>
      <c r="F137" s="177"/>
      <c r="G137" s="178">
        <f>ROUND(E137*F137,2)</f>
        <v>0</v>
      </c>
      <c r="H137" s="177">
        <v>351.44</v>
      </c>
      <c r="I137" s="178">
        <f>ROUND(E137*H137,2)</f>
        <v>4920.16</v>
      </c>
      <c r="J137" s="177">
        <v>138.56</v>
      </c>
      <c r="K137" s="178">
        <f>ROUND(E137*J137,2)</f>
        <v>1939.84</v>
      </c>
      <c r="L137" s="178">
        <v>21</v>
      </c>
      <c r="M137" s="178">
        <f>G137*(1+L137/100)</f>
        <v>0</v>
      </c>
      <c r="N137" s="178">
        <v>3.47E-3</v>
      </c>
      <c r="O137" s="178">
        <f>ROUND(E137*N137,2)</f>
        <v>0.05</v>
      </c>
      <c r="P137" s="178">
        <v>0</v>
      </c>
      <c r="Q137" s="178">
        <f>ROUND(E137*P137,2)</f>
        <v>0</v>
      </c>
      <c r="R137" s="178" t="s">
        <v>460</v>
      </c>
      <c r="S137" s="178" t="s">
        <v>330</v>
      </c>
      <c r="T137" s="179" t="s">
        <v>330</v>
      </c>
      <c r="U137" s="162">
        <v>0.4</v>
      </c>
      <c r="V137" s="162">
        <f>ROUND(E137*U137,2)</f>
        <v>5.6</v>
      </c>
      <c r="W137" s="162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 t="s">
        <v>341</v>
      </c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1" x14ac:dyDescent="0.2">
      <c r="A138" s="158"/>
      <c r="B138" s="159"/>
      <c r="C138" s="375" t="s">
        <v>499</v>
      </c>
      <c r="D138" s="376"/>
      <c r="E138" s="376"/>
      <c r="F138" s="376"/>
      <c r="G138" s="376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 t="s">
        <v>333</v>
      </c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outlineLevel="1" x14ac:dyDescent="0.2">
      <c r="A139" s="173">
        <v>39</v>
      </c>
      <c r="B139" s="174" t="s">
        <v>502</v>
      </c>
      <c r="C139" s="191" t="s">
        <v>503</v>
      </c>
      <c r="D139" s="175" t="s">
        <v>375</v>
      </c>
      <c r="E139" s="176">
        <v>0.6</v>
      </c>
      <c r="F139" s="177"/>
      <c r="G139" s="178">
        <f>ROUND(E139*F139,2)</f>
        <v>0</v>
      </c>
      <c r="H139" s="177">
        <v>20.81</v>
      </c>
      <c r="I139" s="178">
        <f>ROUND(E139*H139,2)</f>
        <v>12.49</v>
      </c>
      <c r="J139" s="177">
        <v>111.79</v>
      </c>
      <c r="K139" s="178">
        <f>ROUND(E139*J139,2)</f>
        <v>67.069999999999993</v>
      </c>
      <c r="L139" s="178">
        <v>21</v>
      </c>
      <c r="M139" s="178">
        <f>G139*(1+L139/100)</f>
        <v>0</v>
      </c>
      <c r="N139" s="178">
        <v>8.9999999999999998E-4</v>
      </c>
      <c r="O139" s="178">
        <f>ROUND(E139*N139,2)</f>
        <v>0</v>
      </c>
      <c r="P139" s="178">
        <v>0</v>
      </c>
      <c r="Q139" s="178">
        <f>ROUND(E139*P139,2)</f>
        <v>0</v>
      </c>
      <c r="R139" s="178" t="s">
        <v>460</v>
      </c>
      <c r="S139" s="178" t="s">
        <v>228</v>
      </c>
      <c r="T139" s="179" t="s">
        <v>229</v>
      </c>
      <c r="U139" s="162">
        <v>0.45</v>
      </c>
      <c r="V139" s="162">
        <f>ROUND(E139*U139,2)</f>
        <v>0.27</v>
      </c>
      <c r="W139" s="162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 t="s">
        <v>341</v>
      </c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1" x14ac:dyDescent="0.2">
      <c r="A140" s="158"/>
      <c r="B140" s="159"/>
      <c r="C140" s="375" t="s">
        <v>499</v>
      </c>
      <c r="D140" s="376"/>
      <c r="E140" s="376"/>
      <c r="F140" s="376"/>
      <c r="G140" s="376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 t="s">
        <v>333</v>
      </c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outlineLevel="1" x14ac:dyDescent="0.2">
      <c r="A141" s="158"/>
      <c r="B141" s="159"/>
      <c r="C141" s="199" t="s">
        <v>504</v>
      </c>
      <c r="D141" s="195"/>
      <c r="E141" s="196">
        <v>0.6</v>
      </c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 t="s">
        <v>346</v>
      </c>
      <c r="AH141" s="151">
        <v>0</v>
      </c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outlineLevel="1" x14ac:dyDescent="0.2">
      <c r="A142" s="173">
        <v>40</v>
      </c>
      <c r="B142" s="174" t="s">
        <v>505</v>
      </c>
      <c r="C142" s="191" t="s">
        <v>506</v>
      </c>
      <c r="D142" s="175" t="s">
        <v>375</v>
      </c>
      <c r="E142" s="176">
        <v>0.6</v>
      </c>
      <c r="F142" s="177"/>
      <c r="G142" s="178">
        <f>ROUND(E142*F142,2)</f>
        <v>0</v>
      </c>
      <c r="H142" s="177">
        <v>0</v>
      </c>
      <c r="I142" s="178">
        <f>ROUND(E142*H142,2)</f>
        <v>0</v>
      </c>
      <c r="J142" s="177">
        <v>76.7</v>
      </c>
      <c r="K142" s="178">
        <f>ROUND(E142*J142,2)</f>
        <v>46.02</v>
      </c>
      <c r="L142" s="178">
        <v>21</v>
      </c>
      <c r="M142" s="178">
        <f>G142*(1+L142/100)</f>
        <v>0</v>
      </c>
      <c r="N142" s="178">
        <v>0</v>
      </c>
      <c r="O142" s="178">
        <f>ROUND(E142*N142,2)</f>
        <v>0</v>
      </c>
      <c r="P142" s="178">
        <v>0</v>
      </c>
      <c r="Q142" s="178">
        <f>ROUND(E142*P142,2)</f>
        <v>0</v>
      </c>
      <c r="R142" s="178" t="s">
        <v>460</v>
      </c>
      <c r="S142" s="178" t="s">
        <v>228</v>
      </c>
      <c r="T142" s="179" t="s">
        <v>229</v>
      </c>
      <c r="U142" s="162">
        <v>0.32</v>
      </c>
      <c r="V142" s="162">
        <f>ROUND(E142*U142,2)</f>
        <v>0.19</v>
      </c>
      <c r="W142" s="162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 t="s">
        <v>341</v>
      </c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1" x14ac:dyDescent="0.2">
      <c r="A143" s="158"/>
      <c r="B143" s="159"/>
      <c r="C143" s="375" t="s">
        <v>499</v>
      </c>
      <c r="D143" s="376"/>
      <c r="E143" s="376"/>
      <c r="F143" s="376"/>
      <c r="G143" s="376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 t="s">
        <v>333</v>
      </c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outlineLevel="1" x14ac:dyDescent="0.2">
      <c r="A144" s="173">
        <v>41</v>
      </c>
      <c r="B144" s="174" t="s">
        <v>507</v>
      </c>
      <c r="C144" s="191" t="s">
        <v>508</v>
      </c>
      <c r="D144" s="175" t="s">
        <v>473</v>
      </c>
      <c r="E144" s="176">
        <v>4.0183</v>
      </c>
      <c r="F144" s="177"/>
      <c r="G144" s="178">
        <f>ROUND(E144*F144,2)</f>
        <v>0</v>
      </c>
      <c r="H144" s="177">
        <v>18406.86</v>
      </c>
      <c r="I144" s="178">
        <f>ROUND(E144*H144,2)</f>
        <v>73964.289999999994</v>
      </c>
      <c r="J144" s="177">
        <v>17143.14</v>
      </c>
      <c r="K144" s="178">
        <f>ROUND(E144*J144,2)</f>
        <v>68886.28</v>
      </c>
      <c r="L144" s="178">
        <v>21</v>
      </c>
      <c r="M144" s="178">
        <f>G144*(1+L144/100)</f>
        <v>0</v>
      </c>
      <c r="N144" s="178">
        <v>1.00349</v>
      </c>
      <c r="O144" s="178">
        <f>ROUND(E144*N144,2)</f>
        <v>4.03</v>
      </c>
      <c r="P144" s="178">
        <v>0</v>
      </c>
      <c r="Q144" s="178">
        <f>ROUND(E144*P144,2)</f>
        <v>0</v>
      </c>
      <c r="R144" s="178" t="s">
        <v>509</v>
      </c>
      <c r="S144" s="178" t="s">
        <v>330</v>
      </c>
      <c r="T144" s="179" t="s">
        <v>330</v>
      </c>
      <c r="U144" s="162">
        <v>41.496000000000002</v>
      </c>
      <c r="V144" s="162">
        <f>ROUND(E144*U144,2)</f>
        <v>166.74</v>
      </c>
      <c r="W144" s="162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 t="s">
        <v>331</v>
      </c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1" x14ac:dyDescent="0.2">
      <c r="A145" s="158"/>
      <c r="B145" s="159"/>
      <c r="C145" s="199" t="s">
        <v>510</v>
      </c>
      <c r="D145" s="195"/>
      <c r="E145" s="196">
        <v>4.0183</v>
      </c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 t="s">
        <v>346</v>
      </c>
      <c r="AH145" s="151">
        <v>0</v>
      </c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1" x14ac:dyDescent="0.2">
      <c r="A146" s="173">
        <v>42</v>
      </c>
      <c r="B146" s="174" t="s">
        <v>511</v>
      </c>
      <c r="C146" s="191" t="s">
        <v>512</v>
      </c>
      <c r="D146" s="175" t="s">
        <v>375</v>
      </c>
      <c r="E146" s="176">
        <v>150.25899999999999</v>
      </c>
      <c r="F146" s="177"/>
      <c r="G146" s="178">
        <f>ROUND(E146*F146,2)</f>
        <v>0</v>
      </c>
      <c r="H146" s="177">
        <v>503.78</v>
      </c>
      <c r="I146" s="178">
        <f>ROUND(E146*H146,2)</f>
        <v>75697.48</v>
      </c>
      <c r="J146" s="177">
        <v>276.22000000000003</v>
      </c>
      <c r="K146" s="178">
        <f>ROUND(E146*J146,2)</f>
        <v>41504.54</v>
      </c>
      <c r="L146" s="178">
        <v>21</v>
      </c>
      <c r="M146" s="178">
        <f>G146*(1+L146/100)</f>
        <v>0</v>
      </c>
      <c r="N146" s="178">
        <v>7.3200000000000001E-3</v>
      </c>
      <c r="O146" s="178">
        <f>ROUND(E146*N146,2)</f>
        <v>1.1000000000000001</v>
      </c>
      <c r="P146" s="178">
        <v>0</v>
      </c>
      <c r="Q146" s="178">
        <f>ROUND(E146*P146,2)</f>
        <v>0</v>
      </c>
      <c r="R146" s="178" t="s">
        <v>460</v>
      </c>
      <c r="S146" s="178" t="s">
        <v>330</v>
      </c>
      <c r="T146" s="179" t="s">
        <v>330</v>
      </c>
      <c r="U146" s="162">
        <v>0.74299999999999999</v>
      </c>
      <c r="V146" s="162">
        <f>ROUND(E146*U146,2)</f>
        <v>111.64</v>
      </c>
      <c r="W146" s="162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 t="s">
        <v>331</v>
      </c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ht="22.5" outlineLevel="1" x14ac:dyDescent="0.2">
      <c r="A147" s="158"/>
      <c r="B147" s="159"/>
      <c r="C147" s="375" t="s">
        <v>513</v>
      </c>
      <c r="D147" s="376"/>
      <c r="E147" s="376"/>
      <c r="F147" s="376"/>
      <c r="G147" s="376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 t="s">
        <v>333</v>
      </c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87" t="str">
        <f>C147</f>
        <v>soklových a podzemních konstrukcí z pěnového polystyrenu (30-35 kg/m3) s povrchovou úpravou stěrkou (pro obklad), omítkou nebo nopovou fólií (podzemní konstrukce)</v>
      </c>
      <c r="BB147" s="151"/>
      <c r="BC147" s="151"/>
      <c r="BD147" s="151"/>
      <c r="BE147" s="151"/>
      <c r="BF147" s="151"/>
      <c r="BG147" s="151"/>
      <c r="BH147" s="151"/>
    </row>
    <row r="148" spans="1:60" outlineLevel="1" x14ac:dyDescent="0.2">
      <c r="A148" s="158"/>
      <c r="B148" s="159"/>
      <c r="C148" s="366" t="s">
        <v>514</v>
      </c>
      <c r="D148" s="367"/>
      <c r="E148" s="367"/>
      <c r="F148" s="367"/>
      <c r="G148" s="367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 t="s">
        <v>236</v>
      </c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outlineLevel="1" x14ac:dyDescent="0.2">
      <c r="A149" s="158"/>
      <c r="B149" s="159"/>
      <c r="C149" s="199" t="s">
        <v>515</v>
      </c>
      <c r="D149" s="195"/>
      <c r="E149" s="196">
        <v>32.5</v>
      </c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 t="s">
        <v>346</v>
      </c>
      <c r="AH149" s="151">
        <v>0</v>
      </c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outlineLevel="1" x14ac:dyDescent="0.2">
      <c r="A150" s="158"/>
      <c r="B150" s="159"/>
      <c r="C150" s="199" t="s">
        <v>516</v>
      </c>
      <c r="D150" s="195"/>
      <c r="E150" s="196">
        <v>35.353999999999999</v>
      </c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 t="s">
        <v>346</v>
      </c>
      <c r="AH150" s="151">
        <v>0</v>
      </c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outlineLevel="1" x14ac:dyDescent="0.2">
      <c r="A151" s="158"/>
      <c r="B151" s="159"/>
      <c r="C151" s="199" t="s">
        <v>517</v>
      </c>
      <c r="D151" s="195"/>
      <c r="E151" s="196">
        <v>82.405000000000001</v>
      </c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 t="s">
        <v>346</v>
      </c>
      <c r="AH151" s="151">
        <v>0</v>
      </c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ht="22.5" outlineLevel="1" x14ac:dyDescent="0.2">
      <c r="A152" s="173">
        <v>43</v>
      </c>
      <c r="B152" s="174" t="s">
        <v>518</v>
      </c>
      <c r="C152" s="191" t="s">
        <v>519</v>
      </c>
      <c r="D152" s="175" t="s">
        <v>375</v>
      </c>
      <c r="E152" s="176">
        <v>43.319029999999998</v>
      </c>
      <c r="F152" s="177"/>
      <c r="G152" s="178">
        <f>ROUND(E152*F152,2)</f>
        <v>0</v>
      </c>
      <c r="H152" s="177">
        <v>153.69999999999999</v>
      </c>
      <c r="I152" s="178">
        <f>ROUND(E152*H152,2)</f>
        <v>6658.13</v>
      </c>
      <c r="J152" s="177">
        <v>23.8</v>
      </c>
      <c r="K152" s="178">
        <f>ROUND(E152*J152,2)</f>
        <v>1030.99</v>
      </c>
      <c r="L152" s="178">
        <v>21</v>
      </c>
      <c r="M152" s="178">
        <f>G152*(1+L152/100)</f>
        <v>0</v>
      </c>
      <c r="N152" s="178">
        <v>0.33074999999999999</v>
      </c>
      <c r="O152" s="178">
        <f>ROUND(E152*N152,2)</f>
        <v>14.33</v>
      </c>
      <c r="P152" s="178">
        <v>0</v>
      </c>
      <c r="Q152" s="178">
        <f>ROUND(E152*P152,2)</f>
        <v>0</v>
      </c>
      <c r="R152" s="178" t="s">
        <v>520</v>
      </c>
      <c r="S152" s="178" t="s">
        <v>330</v>
      </c>
      <c r="T152" s="179" t="s">
        <v>330</v>
      </c>
      <c r="U152" s="162">
        <v>2.5999999999999999E-2</v>
      </c>
      <c r="V152" s="162">
        <f>ROUND(E152*U152,2)</f>
        <v>1.1299999999999999</v>
      </c>
      <c r="W152" s="162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 t="s">
        <v>331</v>
      </c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outlineLevel="1" x14ac:dyDescent="0.2">
      <c r="A153" s="158"/>
      <c r="B153" s="159"/>
      <c r="C153" s="199" t="s">
        <v>521</v>
      </c>
      <c r="D153" s="195"/>
      <c r="E153" s="196">
        <v>13.738160000000001</v>
      </c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 t="s">
        <v>346</v>
      </c>
      <c r="AH153" s="151">
        <v>0</v>
      </c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ht="22.5" outlineLevel="1" x14ac:dyDescent="0.2">
      <c r="A154" s="158"/>
      <c r="B154" s="159"/>
      <c r="C154" s="199" t="s">
        <v>522</v>
      </c>
      <c r="D154" s="195"/>
      <c r="E154" s="196">
        <v>29.580860000000001</v>
      </c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 t="s">
        <v>346</v>
      </c>
      <c r="AH154" s="151">
        <v>0</v>
      </c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x14ac:dyDescent="0.2">
      <c r="A155" s="167" t="s">
        <v>223</v>
      </c>
      <c r="B155" s="168" t="s">
        <v>93</v>
      </c>
      <c r="C155" s="189" t="s">
        <v>94</v>
      </c>
      <c r="D155" s="169"/>
      <c r="E155" s="170"/>
      <c r="F155" s="171"/>
      <c r="G155" s="171">
        <f>SUMIF(AG156:AG210,"&lt;&gt;NOR",G156:G210)</f>
        <v>0</v>
      </c>
      <c r="H155" s="171"/>
      <c r="I155" s="171">
        <f>SUM(I156:I210)</f>
        <v>532657.3600000001</v>
      </c>
      <c r="J155" s="171"/>
      <c r="K155" s="171">
        <f>SUM(K156:K210)</f>
        <v>224278.97000000003</v>
      </c>
      <c r="L155" s="171"/>
      <c r="M155" s="171">
        <f>SUM(M156:M210)</f>
        <v>0</v>
      </c>
      <c r="N155" s="171"/>
      <c r="O155" s="171">
        <f>SUM(O156:O210)</f>
        <v>158.36000000000004</v>
      </c>
      <c r="P155" s="171"/>
      <c r="Q155" s="171">
        <f>SUM(Q156:Q210)</f>
        <v>0</v>
      </c>
      <c r="R155" s="171"/>
      <c r="S155" s="171"/>
      <c r="T155" s="172"/>
      <c r="U155" s="166"/>
      <c r="V155" s="166">
        <f>SUM(V156:V210)</f>
        <v>583.87</v>
      </c>
      <c r="W155" s="166"/>
      <c r="AG155" t="s">
        <v>224</v>
      </c>
    </row>
    <row r="156" spans="1:60" outlineLevel="1" x14ac:dyDescent="0.2">
      <c r="A156" s="173">
        <v>44</v>
      </c>
      <c r="B156" s="174" t="s">
        <v>523</v>
      </c>
      <c r="C156" s="191" t="s">
        <v>524</v>
      </c>
      <c r="D156" s="175" t="s">
        <v>375</v>
      </c>
      <c r="E156" s="176">
        <v>47.375</v>
      </c>
      <c r="F156" s="177"/>
      <c r="G156" s="178">
        <f>ROUND(E156*F156,2)</f>
        <v>0</v>
      </c>
      <c r="H156" s="177">
        <v>967.1</v>
      </c>
      <c r="I156" s="178">
        <f>ROUND(E156*H156,2)</f>
        <v>45816.36</v>
      </c>
      <c r="J156" s="177">
        <v>371.9</v>
      </c>
      <c r="K156" s="178">
        <f>ROUND(E156*J156,2)</f>
        <v>17618.759999999998</v>
      </c>
      <c r="L156" s="178">
        <v>21</v>
      </c>
      <c r="M156" s="178">
        <f>G156*(1+L156/100)</f>
        <v>0</v>
      </c>
      <c r="N156" s="178">
        <v>0.77122999999999997</v>
      </c>
      <c r="O156" s="178">
        <f>ROUND(E156*N156,2)</f>
        <v>36.54</v>
      </c>
      <c r="P156" s="178">
        <v>0</v>
      </c>
      <c r="Q156" s="178">
        <f>ROUND(E156*P156,2)</f>
        <v>0</v>
      </c>
      <c r="R156" s="178" t="s">
        <v>460</v>
      </c>
      <c r="S156" s="178" t="s">
        <v>330</v>
      </c>
      <c r="T156" s="179" t="s">
        <v>330</v>
      </c>
      <c r="U156" s="162">
        <v>0.93400000000000005</v>
      </c>
      <c r="V156" s="162">
        <f>ROUND(E156*U156,2)</f>
        <v>44.25</v>
      </c>
      <c r="W156" s="162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 t="s">
        <v>331</v>
      </c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outlineLevel="1" x14ac:dyDescent="0.2">
      <c r="A157" s="158"/>
      <c r="B157" s="159"/>
      <c r="C157" s="375" t="s">
        <v>525</v>
      </c>
      <c r="D157" s="376"/>
      <c r="E157" s="376"/>
      <c r="F157" s="376"/>
      <c r="G157" s="376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 t="s">
        <v>333</v>
      </c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outlineLevel="1" x14ac:dyDescent="0.2">
      <c r="A158" s="158"/>
      <c r="B158" s="159"/>
      <c r="C158" s="199" t="s">
        <v>526</v>
      </c>
      <c r="D158" s="195"/>
      <c r="E158" s="196">
        <v>47.375</v>
      </c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 t="s">
        <v>346</v>
      </c>
      <c r="AH158" s="151">
        <v>0</v>
      </c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ht="22.5" outlineLevel="1" x14ac:dyDescent="0.2">
      <c r="A159" s="173">
        <v>45</v>
      </c>
      <c r="B159" s="174" t="s">
        <v>527</v>
      </c>
      <c r="C159" s="191" t="s">
        <v>528</v>
      </c>
      <c r="D159" s="175" t="s">
        <v>375</v>
      </c>
      <c r="E159" s="176">
        <v>51.03</v>
      </c>
      <c r="F159" s="177"/>
      <c r="G159" s="178">
        <f>ROUND(E159*F159,2)</f>
        <v>0</v>
      </c>
      <c r="H159" s="177">
        <v>483.36</v>
      </c>
      <c r="I159" s="178">
        <f>ROUND(E159*H159,2)</f>
        <v>24665.86</v>
      </c>
      <c r="J159" s="177">
        <v>241.64</v>
      </c>
      <c r="K159" s="178">
        <f>ROUND(E159*J159,2)</f>
        <v>12330.89</v>
      </c>
      <c r="L159" s="178">
        <v>21</v>
      </c>
      <c r="M159" s="178">
        <f>G159*(1+L159/100)</f>
        <v>0</v>
      </c>
      <c r="N159" s="178">
        <v>0.17696000000000001</v>
      </c>
      <c r="O159" s="178">
        <f>ROUND(E159*N159,2)</f>
        <v>9.0299999999999994</v>
      </c>
      <c r="P159" s="178">
        <v>0</v>
      </c>
      <c r="Q159" s="178">
        <f>ROUND(E159*P159,2)</f>
        <v>0</v>
      </c>
      <c r="R159" s="178" t="s">
        <v>460</v>
      </c>
      <c r="S159" s="178" t="s">
        <v>330</v>
      </c>
      <c r="T159" s="179" t="s">
        <v>330</v>
      </c>
      <c r="U159" s="162">
        <v>0.63519999999999999</v>
      </c>
      <c r="V159" s="162">
        <f>ROUND(E159*U159,2)</f>
        <v>32.409999999999997</v>
      </c>
      <c r="W159" s="162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 t="s">
        <v>331</v>
      </c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</row>
    <row r="160" spans="1:60" outlineLevel="1" x14ac:dyDescent="0.2">
      <c r="A160" s="158"/>
      <c r="B160" s="159"/>
      <c r="C160" s="199" t="s">
        <v>529</v>
      </c>
      <c r="D160" s="195"/>
      <c r="E160" s="196">
        <v>11.36</v>
      </c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 t="s">
        <v>346</v>
      </c>
      <c r="AH160" s="151">
        <v>0</v>
      </c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 outlineLevel="1" x14ac:dyDescent="0.2">
      <c r="A161" s="158"/>
      <c r="B161" s="159"/>
      <c r="C161" s="199" t="s">
        <v>530</v>
      </c>
      <c r="D161" s="195"/>
      <c r="E161" s="196">
        <v>22.17</v>
      </c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 t="s">
        <v>346</v>
      </c>
      <c r="AH161" s="151">
        <v>0</v>
      </c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</row>
    <row r="162" spans="1:60" outlineLevel="1" x14ac:dyDescent="0.2">
      <c r="A162" s="158"/>
      <c r="B162" s="159"/>
      <c r="C162" s="199" t="s">
        <v>531</v>
      </c>
      <c r="D162" s="195"/>
      <c r="E162" s="196">
        <v>17.5</v>
      </c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 t="s">
        <v>346</v>
      </c>
      <c r="AH162" s="151">
        <v>0</v>
      </c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</row>
    <row r="163" spans="1:60" ht="33.75" outlineLevel="1" x14ac:dyDescent="0.2">
      <c r="A163" s="173">
        <v>46</v>
      </c>
      <c r="B163" s="174" t="s">
        <v>532</v>
      </c>
      <c r="C163" s="191" t="s">
        <v>533</v>
      </c>
      <c r="D163" s="175" t="s">
        <v>375</v>
      </c>
      <c r="E163" s="176">
        <v>81.462500000000006</v>
      </c>
      <c r="F163" s="177"/>
      <c r="G163" s="178">
        <f>ROUND(E163*F163,2)</f>
        <v>0</v>
      </c>
      <c r="H163" s="177">
        <v>985.22</v>
      </c>
      <c r="I163" s="178">
        <f>ROUND(E163*H163,2)</f>
        <v>80258.48</v>
      </c>
      <c r="J163" s="177">
        <v>492.78</v>
      </c>
      <c r="K163" s="178">
        <f>ROUND(E163*J163,2)</f>
        <v>40143.089999999997</v>
      </c>
      <c r="L163" s="178">
        <v>21</v>
      </c>
      <c r="M163" s="178">
        <f>G163*(1+L163/100)</f>
        <v>0</v>
      </c>
      <c r="N163" s="178">
        <v>0.34564</v>
      </c>
      <c r="O163" s="178">
        <f>ROUND(E163*N163,2)</f>
        <v>28.16</v>
      </c>
      <c r="P163" s="178">
        <v>0</v>
      </c>
      <c r="Q163" s="178">
        <f>ROUND(E163*P163,2)</f>
        <v>0</v>
      </c>
      <c r="R163" s="178" t="s">
        <v>460</v>
      </c>
      <c r="S163" s="178" t="s">
        <v>330</v>
      </c>
      <c r="T163" s="179" t="s">
        <v>330</v>
      </c>
      <c r="U163" s="162">
        <v>1.3024</v>
      </c>
      <c r="V163" s="162">
        <f>ROUND(E163*U163,2)</f>
        <v>106.1</v>
      </c>
      <c r="W163" s="162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 t="s">
        <v>331</v>
      </c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</row>
    <row r="164" spans="1:60" outlineLevel="1" x14ac:dyDescent="0.2">
      <c r="A164" s="158"/>
      <c r="B164" s="159"/>
      <c r="C164" s="199" t="s">
        <v>534</v>
      </c>
      <c r="D164" s="195"/>
      <c r="E164" s="196">
        <v>56.577500000000001</v>
      </c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 t="s">
        <v>346</v>
      </c>
      <c r="AH164" s="151">
        <v>0</v>
      </c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</row>
    <row r="165" spans="1:60" outlineLevel="1" x14ac:dyDescent="0.2">
      <c r="A165" s="158"/>
      <c r="B165" s="159"/>
      <c r="C165" s="199" t="s">
        <v>535</v>
      </c>
      <c r="D165" s="195"/>
      <c r="E165" s="196">
        <v>24.885000000000002</v>
      </c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 t="s">
        <v>346</v>
      </c>
      <c r="AH165" s="151">
        <v>0</v>
      </c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</row>
    <row r="166" spans="1:60" ht="22.5" outlineLevel="1" x14ac:dyDescent="0.2">
      <c r="A166" s="173">
        <v>47</v>
      </c>
      <c r="B166" s="174" t="s">
        <v>536</v>
      </c>
      <c r="C166" s="191" t="s">
        <v>537</v>
      </c>
      <c r="D166" s="175" t="s">
        <v>375</v>
      </c>
      <c r="E166" s="176">
        <v>350.4425</v>
      </c>
      <c r="F166" s="177"/>
      <c r="G166" s="178">
        <f>ROUND(E166*F166,2)</f>
        <v>0</v>
      </c>
      <c r="H166" s="177">
        <v>858.55</v>
      </c>
      <c r="I166" s="178">
        <f>ROUND(E166*H166,2)</f>
        <v>300872.40999999997</v>
      </c>
      <c r="J166" s="177">
        <v>286.45</v>
      </c>
      <c r="K166" s="178">
        <f>ROUND(E166*J166,2)</f>
        <v>100384.25</v>
      </c>
      <c r="L166" s="178">
        <v>21</v>
      </c>
      <c r="M166" s="178">
        <f>G166*(1+L166/100)</f>
        <v>0</v>
      </c>
      <c r="N166" s="178">
        <v>0.17818999999999999</v>
      </c>
      <c r="O166" s="178">
        <f>ROUND(E166*N166,2)</f>
        <v>62.45</v>
      </c>
      <c r="P166" s="178">
        <v>0</v>
      </c>
      <c r="Q166" s="178">
        <f>ROUND(E166*P166,2)</f>
        <v>0</v>
      </c>
      <c r="R166" s="178" t="s">
        <v>460</v>
      </c>
      <c r="S166" s="178" t="s">
        <v>330</v>
      </c>
      <c r="T166" s="179" t="s">
        <v>330</v>
      </c>
      <c r="U166" s="162">
        <v>0.74</v>
      </c>
      <c r="V166" s="162">
        <f>ROUND(E166*U166,2)</f>
        <v>259.33</v>
      </c>
      <c r="W166" s="162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 t="s">
        <v>341</v>
      </c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</row>
    <row r="167" spans="1:60" ht="22.5" outlineLevel="1" x14ac:dyDescent="0.2">
      <c r="A167" s="158"/>
      <c r="B167" s="159"/>
      <c r="C167" s="199" t="s">
        <v>538</v>
      </c>
      <c r="D167" s="195"/>
      <c r="E167" s="196">
        <v>132.39750000000001</v>
      </c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 t="s">
        <v>346</v>
      </c>
      <c r="AH167" s="151">
        <v>0</v>
      </c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51"/>
      <c r="BB167" s="151"/>
      <c r="BC167" s="151"/>
      <c r="BD167" s="151"/>
      <c r="BE167" s="151"/>
      <c r="BF167" s="151"/>
      <c r="BG167" s="151"/>
      <c r="BH167" s="151"/>
    </row>
    <row r="168" spans="1:60" outlineLevel="1" x14ac:dyDescent="0.2">
      <c r="A168" s="158"/>
      <c r="B168" s="159"/>
      <c r="C168" s="199" t="s">
        <v>539</v>
      </c>
      <c r="D168" s="195"/>
      <c r="E168" s="196">
        <v>113.6</v>
      </c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 t="s">
        <v>346</v>
      </c>
      <c r="AH168" s="151">
        <v>0</v>
      </c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</row>
    <row r="169" spans="1:60" outlineLevel="1" x14ac:dyDescent="0.2">
      <c r="A169" s="158"/>
      <c r="B169" s="159"/>
      <c r="C169" s="199" t="s">
        <v>540</v>
      </c>
      <c r="D169" s="195"/>
      <c r="E169" s="196">
        <v>104.44499999999999</v>
      </c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 t="s">
        <v>346</v>
      </c>
      <c r="AH169" s="151">
        <v>0</v>
      </c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51"/>
      <c r="BB169" s="151"/>
      <c r="BC169" s="151"/>
      <c r="BD169" s="151"/>
      <c r="BE169" s="151"/>
      <c r="BF169" s="151"/>
      <c r="BG169" s="151"/>
      <c r="BH169" s="151"/>
    </row>
    <row r="170" spans="1:60" outlineLevel="1" x14ac:dyDescent="0.2">
      <c r="A170" s="173">
        <v>48</v>
      </c>
      <c r="B170" s="174" t="s">
        <v>541</v>
      </c>
      <c r="C170" s="191" t="s">
        <v>542</v>
      </c>
      <c r="D170" s="175" t="s">
        <v>473</v>
      </c>
      <c r="E170" s="176">
        <v>0.2767</v>
      </c>
      <c r="F170" s="177"/>
      <c r="G170" s="178">
        <f>ROUND(E170*F170,2)</f>
        <v>0</v>
      </c>
      <c r="H170" s="177">
        <v>22887.88</v>
      </c>
      <c r="I170" s="178">
        <f>ROUND(E170*H170,2)</f>
        <v>6333.08</v>
      </c>
      <c r="J170" s="177">
        <v>10982.12</v>
      </c>
      <c r="K170" s="178">
        <f>ROUND(E170*J170,2)</f>
        <v>3038.75</v>
      </c>
      <c r="L170" s="178">
        <v>21</v>
      </c>
      <c r="M170" s="178">
        <f>G170*(1+L170/100)</f>
        <v>0</v>
      </c>
      <c r="N170" s="178">
        <v>1.0202899999999999</v>
      </c>
      <c r="O170" s="178">
        <f>ROUND(E170*N170,2)</f>
        <v>0.28000000000000003</v>
      </c>
      <c r="P170" s="178">
        <v>0</v>
      </c>
      <c r="Q170" s="178">
        <f>ROUND(E170*P170,2)</f>
        <v>0</v>
      </c>
      <c r="R170" s="178" t="s">
        <v>460</v>
      </c>
      <c r="S170" s="178" t="s">
        <v>330</v>
      </c>
      <c r="T170" s="179" t="s">
        <v>330</v>
      </c>
      <c r="U170" s="162">
        <v>25.271000000000001</v>
      </c>
      <c r="V170" s="162">
        <f>ROUND(E170*U170,2)</f>
        <v>6.99</v>
      </c>
      <c r="W170" s="162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 t="s">
        <v>331</v>
      </c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</row>
    <row r="171" spans="1:60" outlineLevel="1" x14ac:dyDescent="0.2">
      <c r="A171" s="158"/>
      <c r="B171" s="159"/>
      <c r="C171" s="375" t="s">
        <v>474</v>
      </c>
      <c r="D171" s="376"/>
      <c r="E171" s="376"/>
      <c r="F171" s="376"/>
      <c r="G171" s="376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 t="s">
        <v>333</v>
      </c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</row>
    <row r="172" spans="1:60" outlineLevel="1" x14ac:dyDescent="0.2">
      <c r="A172" s="158"/>
      <c r="B172" s="159"/>
      <c r="C172" s="199" t="s">
        <v>543</v>
      </c>
      <c r="D172" s="195"/>
      <c r="E172" s="196">
        <v>0.27671000000000001</v>
      </c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 t="s">
        <v>346</v>
      </c>
      <c r="AH172" s="151">
        <v>0</v>
      </c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51"/>
      <c r="BD172" s="151"/>
      <c r="BE172" s="151"/>
      <c r="BF172" s="151"/>
      <c r="BG172" s="151"/>
      <c r="BH172" s="151"/>
    </row>
    <row r="173" spans="1:60" ht="22.5" outlineLevel="1" x14ac:dyDescent="0.2">
      <c r="A173" s="180">
        <v>49</v>
      </c>
      <c r="B173" s="181" t="s">
        <v>544</v>
      </c>
      <c r="C173" s="190" t="s">
        <v>545</v>
      </c>
      <c r="D173" s="182" t="s">
        <v>227</v>
      </c>
      <c r="E173" s="183">
        <v>4</v>
      </c>
      <c r="F173" s="184"/>
      <c r="G173" s="185">
        <f>ROUND(E173*F173,2)</f>
        <v>0</v>
      </c>
      <c r="H173" s="184">
        <v>103.63</v>
      </c>
      <c r="I173" s="185">
        <f>ROUND(E173*H173,2)</f>
        <v>414.52</v>
      </c>
      <c r="J173" s="184">
        <v>87.87</v>
      </c>
      <c r="K173" s="185">
        <f>ROUND(E173*J173,2)</f>
        <v>351.48</v>
      </c>
      <c r="L173" s="185">
        <v>21</v>
      </c>
      <c r="M173" s="185">
        <f>G173*(1+L173/100)</f>
        <v>0</v>
      </c>
      <c r="N173" s="185">
        <v>1.5730000000000001E-2</v>
      </c>
      <c r="O173" s="185">
        <f>ROUND(E173*N173,2)</f>
        <v>0.06</v>
      </c>
      <c r="P173" s="185">
        <v>0</v>
      </c>
      <c r="Q173" s="185">
        <f>ROUND(E173*P173,2)</f>
        <v>0</v>
      </c>
      <c r="R173" s="185" t="s">
        <v>460</v>
      </c>
      <c r="S173" s="185" t="s">
        <v>330</v>
      </c>
      <c r="T173" s="186" t="s">
        <v>330</v>
      </c>
      <c r="U173" s="162">
        <v>0.23250000000000001</v>
      </c>
      <c r="V173" s="162">
        <f>ROUND(E173*U173,2)</f>
        <v>0.93</v>
      </c>
      <c r="W173" s="162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 t="s">
        <v>341</v>
      </c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51"/>
      <c r="BD173" s="151"/>
      <c r="BE173" s="151"/>
      <c r="BF173" s="151"/>
      <c r="BG173" s="151"/>
      <c r="BH173" s="151"/>
    </row>
    <row r="174" spans="1:60" ht="22.5" outlineLevel="1" x14ac:dyDescent="0.2">
      <c r="A174" s="173">
        <v>50</v>
      </c>
      <c r="B174" s="174" t="s">
        <v>546</v>
      </c>
      <c r="C174" s="191" t="s">
        <v>547</v>
      </c>
      <c r="D174" s="175" t="s">
        <v>227</v>
      </c>
      <c r="E174" s="176">
        <v>11</v>
      </c>
      <c r="F174" s="177"/>
      <c r="G174" s="178">
        <f>ROUND(E174*F174,2)</f>
        <v>0</v>
      </c>
      <c r="H174" s="177">
        <v>147.80000000000001</v>
      </c>
      <c r="I174" s="178">
        <f>ROUND(E174*H174,2)</f>
        <v>1625.8</v>
      </c>
      <c r="J174" s="177">
        <v>120.7</v>
      </c>
      <c r="K174" s="178">
        <f>ROUND(E174*J174,2)</f>
        <v>1327.7</v>
      </c>
      <c r="L174" s="178">
        <v>21</v>
      </c>
      <c r="M174" s="178">
        <f>G174*(1+L174/100)</f>
        <v>0</v>
      </c>
      <c r="N174" s="178">
        <v>2.094E-2</v>
      </c>
      <c r="O174" s="178">
        <f>ROUND(E174*N174,2)</f>
        <v>0.23</v>
      </c>
      <c r="P174" s="178">
        <v>0</v>
      </c>
      <c r="Q174" s="178">
        <f>ROUND(E174*P174,2)</f>
        <v>0</v>
      </c>
      <c r="R174" s="178" t="s">
        <v>460</v>
      </c>
      <c r="S174" s="178" t="s">
        <v>330</v>
      </c>
      <c r="T174" s="179" t="s">
        <v>330</v>
      </c>
      <c r="U174" s="162">
        <v>0.3175</v>
      </c>
      <c r="V174" s="162">
        <f>ROUND(E174*U174,2)</f>
        <v>3.49</v>
      </c>
      <c r="W174" s="162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 t="s">
        <v>341</v>
      </c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</row>
    <row r="175" spans="1:60" outlineLevel="1" x14ac:dyDescent="0.2">
      <c r="A175" s="158"/>
      <c r="B175" s="159"/>
      <c r="C175" s="199" t="s">
        <v>548</v>
      </c>
      <c r="D175" s="195"/>
      <c r="E175" s="196">
        <v>11</v>
      </c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 t="s">
        <v>346</v>
      </c>
      <c r="AH175" s="151">
        <v>0</v>
      </c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  <c r="BH175" s="151"/>
    </row>
    <row r="176" spans="1:60" ht="22.5" outlineLevel="1" x14ac:dyDescent="0.2">
      <c r="A176" s="173">
        <v>51</v>
      </c>
      <c r="B176" s="174" t="s">
        <v>549</v>
      </c>
      <c r="C176" s="191" t="s">
        <v>550</v>
      </c>
      <c r="D176" s="175" t="s">
        <v>227</v>
      </c>
      <c r="E176" s="176">
        <v>4</v>
      </c>
      <c r="F176" s="177"/>
      <c r="G176" s="178">
        <f>ROUND(E176*F176,2)</f>
        <v>0</v>
      </c>
      <c r="H176" s="177">
        <v>242.3</v>
      </c>
      <c r="I176" s="178">
        <f>ROUND(E176*H176,2)</f>
        <v>969.2</v>
      </c>
      <c r="J176" s="177">
        <v>95.2</v>
      </c>
      <c r="K176" s="178">
        <f>ROUND(E176*J176,2)</f>
        <v>380.8</v>
      </c>
      <c r="L176" s="178">
        <v>21</v>
      </c>
      <c r="M176" s="178">
        <f>G176*(1+L176/100)</f>
        <v>0</v>
      </c>
      <c r="N176" s="178">
        <v>4.5679999999999998E-2</v>
      </c>
      <c r="O176" s="178">
        <f>ROUND(E176*N176,2)</f>
        <v>0.18</v>
      </c>
      <c r="P176" s="178">
        <v>0</v>
      </c>
      <c r="Q176" s="178">
        <f>ROUND(E176*P176,2)</f>
        <v>0</v>
      </c>
      <c r="R176" s="178" t="s">
        <v>460</v>
      </c>
      <c r="S176" s="178" t="s">
        <v>330</v>
      </c>
      <c r="T176" s="179" t="s">
        <v>330</v>
      </c>
      <c r="U176" s="162">
        <v>0.2525</v>
      </c>
      <c r="V176" s="162">
        <f>ROUND(E176*U176,2)</f>
        <v>1.01</v>
      </c>
      <c r="W176" s="162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 t="s">
        <v>341</v>
      </c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  <c r="AV176" s="151"/>
      <c r="AW176" s="151"/>
      <c r="AX176" s="151"/>
      <c r="AY176" s="151"/>
      <c r="AZ176" s="151"/>
      <c r="BA176" s="151"/>
      <c r="BB176" s="151"/>
      <c r="BC176" s="151"/>
      <c r="BD176" s="151"/>
      <c r="BE176" s="151"/>
      <c r="BF176" s="151"/>
      <c r="BG176" s="151"/>
      <c r="BH176" s="151"/>
    </row>
    <row r="177" spans="1:60" outlineLevel="1" x14ac:dyDescent="0.2">
      <c r="A177" s="158"/>
      <c r="B177" s="159"/>
      <c r="C177" s="199" t="s">
        <v>551</v>
      </c>
      <c r="D177" s="195"/>
      <c r="E177" s="196">
        <v>4</v>
      </c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 t="s">
        <v>346</v>
      </c>
      <c r="AH177" s="151">
        <v>0</v>
      </c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  <c r="AX177" s="151"/>
      <c r="AY177" s="151"/>
      <c r="AZ177" s="151"/>
      <c r="BA177" s="151"/>
      <c r="BB177" s="151"/>
      <c r="BC177" s="151"/>
      <c r="BD177" s="151"/>
      <c r="BE177" s="151"/>
      <c r="BF177" s="151"/>
      <c r="BG177" s="151"/>
      <c r="BH177" s="151"/>
    </row>
    <row r="178" spans="1:60" ht="22.5" outlineLevel="1" x14ac:dyDescent="0.2">
      <c r="A178" s="173">
        <v>52</v>
      </c>
      <c r="B178" s="174" t="s">
        <v>552</v>
      </c>
      <c r="C178" s="191" t="s">
        <v>553</v>
      </c>
      <c r="D178" s="175" t="s">
        <v>227</v>
      </c>
      <c r="E178" s="176">
        <v>13</v>
      </c>
      <c r="F178" s="177"/>
      <c r="G178" s="178">
        <f>ROUND(E178*F178,2)</f>
        <v>0</v>
      </c>
      <c r="H178" s="177">
        <v>289.97000000000003</v>
      </c>
      <c r="I178" s="178">
        <f>ROUND(E178*H178,2)</f>
        <v>3769.61</v>
      </c>
      <c r="J178" s="177">
        <v>98.03</v>
      </c>
      <c r="K178" s="178">
        <f>ROUND(E178*J178,2)</f>
        <v>1274.3900000000001</v>
      </c>
      <c r="L178" s="178">
        <v>21</v>
      </c>
      <c r="M178" s="178">
        <f>G178*(1+L178/100)</f>
        <v>0</v>
      </c>
      <c r="N178" s="178">
        <v>5.4679999999999999E-2</v>
      </c>
      <c r="O178" s="178">
        <f>ROUND(E178*N178,2)</f>
        <v>0.71</v>
      </c>
      <c r="P178" s="178">
        <v>0</v>
      </c>
      <c r="Q178" s="178">
        <f>ROUND(E178*P178,2)</f>
        <v>0</v>
      </c>
      <c r="R178" s="178" t="s">
        <v>460</v>
      </c>
      <c r="S178" s="178" t="s">
        <v>330</v>
      </c>
      <c r="T178" s="179" t="s">
        <v>330</v>
      </c>
      <c r="U178" s="162">
        <v>0.26</v>
      </c>
      <c r="V178" s="162">
        <f>ROUND(E178*U178,2)</f>
        <v>3.38</v>
      </c>
      <c r="W178" s="162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 t="s">
        <v>341</v>
      </c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  <c r="AY178" s="151"/>
      <c r="AZ178" s="151"/>
      <c r="BA178" s="151"/>
      <c r="BB178" s="151"/>
      <c r="BC178" s="151"/>
      <c r="BD178" s="151"/>
      <c r="BE178" s="151"/>
      <c r="BF178" s="151"/>
      <c r="BG178" s="151"/>
      <c r="BH178" s="151"/>
    </row>
    <row r="179" spans="1:60" outlineLevel="1" x14ac:dyDescent="0.2">
      <c r="A179" s="158"/>
      <c r="B179" s="159"/>
      <c r="C179" s="199" t="s">
        <v>554</v>
      </c>
      <c r="D179" s="195"/>
      <c r="E179" s="196">
        <v>5</v>
      </c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 t="s">
        <v>346</v>
      </c>
      <c r="AH179" s="151">
        <v>0</v>
      </c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</row>
    <row r="180" spans="1:60" outlineLevel="1" x14ac:dyDescent="0.2">
      <c r="A180" s="158"/>
      <c r="B180" s="159"/>
      <c r="C180" s="199" t="s">
        <v>555</v>
      </c>
      <c r="D180" s="195"/>
      <c r="E180" s="196">
        <v>8</v>
      </c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 t="s">
        <v>346</v>
      </c>
      <c r="AH180" s="151">
        <v>0</v>
      </c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</row>
    <row r="181" spans="1:60" ht="22.5" outlineLevel="1" x14ac:dyDescent="0.2">
      <c r="A181" s="173">
        <v>53</v>
      </c>
      <c r="B181" s="174" t="s">
        <v>556</v>
      </c>
      <c r="C181" s="191" t="s">
        <v>557</v>
      </c>
      <c r="D181" s="175" t="s">
        <v>227</v>
      </c>
      <c r="E181" s="176">
        <v>14</v>
      </c>
      <c r="F181" s="177"/>
      <c r="G181" s="178">
        <f>ROUND(E181*F181,2)</f>
        <v>0</v>
      </c>
      <c r="H181" s="177">
        <v>728.93</v>
      </c>
      <c r="I181" s="178">
        <f>ROUND(E181*H181,2)</f>
        <v>10205.02</v>
      </c>
      <c r="J181" s="177">
        <v>155.07</v>
      </c>
      <c r="K181" s="178">
        <f>ROUND(E181*J181,2)</f>
        <v>2170.98</v>
      </c>
      <c r="L181" s="178">
        <v>21</v>
      </c>
      <c r="M181" s="178">
        <f>G181*(1+L181/100)</f>
        <v>0</v>
      </c>
      <c r="N181" s="178">
        <v>9.9760000000000001E-2</v>
      </c>
      <c r="O181" s="178">
        <f>ROUND(E181*N181,2)</f>
        <v>1.4</v>
      </c>
      <c r="P181" s="178">
        <v>0</v>
      </c>
      <c r="Q181" s="178">
        <f>ROUND(E181*P181,2)</f>
        <v>0</v>
      </c>
      <c r="R181" s="178" t="s">
        <v>460</v>
      </c>
      <c r="S181" s="178" t="s">
        <v>330</v>
      </c>
      <c r="T181" s="179" t="s">
        <v>330</v>
      </c>
      <c r="U181" s="162">
        <v>0.41</v>
      </c>
      <c r="V181" s="162">
        <f>ROUND(E181*U181,2)</f>
        <v>5.74</v>
      </c>
      <c r="W181" s="162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 t="s">
        <v>331</v>
      </c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  <c r="AY181" s="151"/>
      <c r="AZ181" s="151"/>
      <c r="BA181" s="151"/>
      <c r="BB181" s="151"/>
      <c r="BC181" s="151"/>
      <c r="BD181" s="151"/>
      <c r="BE181" s="151"/>
      <c r="BF181" s="151"/>
      <c r="BG181" s="151"/>
      <c r="BH181" s="151"/>
    </row>
    <row r="182" spans="1:60" outlineLevel="1" x14ac:dyDescent="0.2">
      <c r="A182" s="158"/>
      <c r="B182" s="159"/>
      <c r="C182" s="199" t="s">
        <v>558</v>
      </c>
      <c r="D182" s="195"/>
      <c r="E182" s="196">
        <v>14</v>
      </c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 t="s">
        <v>346</v>
      </c>
      <c r="AH182" s="151">
        <v>0</v>
      </c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51"/>
      <c r="BB182" s="151"/>
      <c r="BC182" s="151"/>
      <c r="BD182" s="151"/>
      <c r="BE182" s="151"/>
      <c r="BF182" s="151"/>
      <c r="BG182" s="151"/>
      <c r="BH182" s="151"/>
    </row>
    <row r="183" spans="1:60" ht="22.5" outlineLevel="1" x14ac:dyDescent="0.2">
      <c r="A183" s="173">
        <v>54</v>
      </c>
      <c r="B183" s="174" t="s">
        <v>559</v>
      </c>
      <c r="C183" s="191" t="s">
        <v>560</v>
      </c>
      <c r="D183" s="175" t="s">
        <v>227</v>
      </c>
      <c r="E183" s="176">
        <v>4</v>
      </c>
      <c r="F183" s="177"/>
      <c r="G183" s="178">
        <f>ROUND(E183*F183,2)</f>
        <v>0</v>
      </c>
      <c r="H183" s="177">
        <v>777.57</v>
      </c>
      <c r="I183" s="178">
        <f>ROUND(E183*H183,2)</f>
        <v>3110.28</v>
      </c>
      <c r="J183" s="177">
        <v>193.43</v>
      </c>
      <c r="K183" s="178">
        <f>ROUND(E183*J183,2)</f>
        <v>773.72</v>
      </c>
      <c r="L183" s="178">
        <v>21</v>
      </c>
      <c r="M183" s="178">
        <f>G183*(1+L183/100)</f>
        <v>0</v>
      </c>
      <c r="N183" s="178">
        <v>0.10876</v>
      </c>
      <c r="O183" s="178">
        <f>ROUND(E183*N183,2)</f>
        <v>0.44</v>
      </c>
      <c r="P183" s="178">
        <v>0</v>
      </c>
      <c r="Q183" s="178">
        <f>ROUND(E183*P183,2)</f>
        <v>0</v>
      </c>
      <c r="R183" s="178" t="s">
        <v>460</v>
      </c>
      <c r="S183" s="178" t="s">
        <v>330</v>
      </c>
      <c r="T183" s="179" t="s">
        <v>330</v>
      </c>
      <c r="U183" s="162">
        <v>0.30099999999999999</v>
      </c>
      <c r="V183" s="162">
        <f>ROUND(E183*U183,2)</f>
        <v>1.2</v>
      </c>
      <c r="W183" s="162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 t="s">
        <v>331</v>
      </c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  <c r="AV183" s="151"/>
      <c r="AW183" s="151"/>
      <c r="AX183" s="151"/>
      <c r="AY183" s="151"/>
      <c r="AZ183" s="151"/>
      <c r="BA183" s="151"/>
      <c r="BB183" s="151"/>
      <c r="BC183" s="151"/>
      <c r="BD183" s="151"/>
      <c r="BE183" s="151"/>
      <c r="BF183" s="151"/>
      <c r="BG183" s="151"/>
      <c r="BH183" s="151"/>
    </row>
    <row r="184" spans="1:60" outlineLevel="1" x14ac:dyDescent="0.2">
      <c r="A184" s="158"/>
      <c r="B184" s="159"/>
      <c r="C184" s="199" t="s">
        <v>561</v>
      </c>
      <c r="D184" s="195"/>
      <c r="E184" s="196">
        <v>4</v>
      </c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 t="s">
        <v>346</v>
      </c>
      <c r="AH184" s="151">
        <v>0</v>
      </c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  <c r="AV184" s="151"/>
      <c r="AW184" s="151"/>
      <c r="AX184" s="151"/>
      <c r="AY184" s="151"/>
      <c r="AZ184" s="151"/>
      <c r="BA184" s="151"/>
      <c r="BB184" s="151"/>
      <c r="BC184" s="151"/>
      <c r="BD184" s="151"/>
      <c r="BE184" s="151"/>
      <c r="BF184" s="151"/>
      <c r="BG184" s="151"/>
      <c r="BH184" s="151"/>
    </row>
    <row r="185" spans="1:60" outlineLevel="1" x14ac:dyDescent="0.2">
      <c r="A185" s="173">
        <v>55</v>
      </c>
      <c r="B185" s="174" t="s">
        <v>562</v>
      </c>
      <c r="C185" s="191" t="s">
        <v>563</v>
      </c>
      <c r="D185" s="175" t="s">
        <v>427</v>
      </c>
      <c r="E185" s="176">
        <v>9.75</v>
      </c>
      <c r="F185" s="177"/>
      <c r="G185" s="178">
        <f>ROUND(E185*F185,2)</f>
        <v>0</v>
      </c>
      <c r="H185" s="177">
        <v>31.14</v>
      </c>
      <c r="I185" s="178">
        <f>ROUND(E185*H185,2)</f>
        <v>303.62</v>
      </c>
      <c r="J185" s="177">
        <v>51.96</v>
      </c>
      <c r="K185" s="178">
        <f>ROUND(E185*J185,2)</f>
        <v>506.61</v>
      </c>
      <c r="L185" s="178">
        <v>21</v>
      </c>
      <c r="M185" s="178">
        <f>G185*(1+L185/100)</f>
        <v>0</v>
      </c>
      <c r="N185" s="178">
        <v>4.4000000000000002E-4</v>
      </c>
      <c r="O185" s="178">
        <f>ROUND(E185*N185,2)</f>
        <v>0</v>
      </c>
      <c r="P185" s="178">
        <v>0</v>
      </c>
      <c r="Q185" s="178">
        <f>ROUND(E185*P185,2)</f>
        <v>0</v>
      </c>
      <c r="R185" s="178" t="s">
        <v>460</v>
      </c>
      <c r="S185" s="178" t="s">
        <v>330</v>
      </c>
      <c r="T185" s="179" t="s">
        <v>330</v>
      </c>
      <c r="U185" s="162">
        <v>0.15</v>
      </c>
      <c r="V185" s="162">
        <f>ROUND(E185*U185,2)</f>
        <v>1.46</v>
      </c>
      <c r="W185" s="162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 t="s">
        <v>331</v>
      </c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  <c r="AV185" s="151"/>
      <c r="AW185" s="151"/>
      <c r="AX185" s="151"/>
      <c r="AY185" s="151"/>
      <c r="AZ185" s="151"/>
      <c r="BA185" s="151"/>
      <c r="BB185" s="151"/>
      <c r="BC185" s="151"/>
      <c r="BD185" s="151"/>
      <c r="BE185" s="151"/>
      <c r="BF185" s="151"/>
      <c r="BG185" s="151"/>
      <c r="BH185" s="151"/>
    </row>
    <row r="186" spans="1:60" outlineLevel="1" x14ac:dyDescent="0.2">
      <c r="A186" s="158"/>
      <c r="B186" s="159"/>
      <c r="C186" s="199" t="s">
        <v>564</v>
      </c>
      <c r="D186" s="195"/>
      <c r="E186" s="196">
        <v>9.75</v>
      </c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 t="s">
        <v>346</v>
      </c>
      <c r="AH186" s="151">
        <v>0</v>
      </c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51"/>
      <c r="BB186" s="151"/>
      <c r="BC186" s="151"/>
      <c r="BD186" s="151"/>
      <c r="BE186" s="151"/>
      <c r="BF186" s="151"/>
      <c r="BG186" s="151"/>
      <c r="BH186" s="151"/>
    </row>
    <row r="187" spans="1:60" outlineLevel="1" x14ac:dyDescent="0.2">
      <c r="A187" s="173">
        <v>56</v>
      </c>
      <c r="B187" s="174" t="s">
        <v>565</v>
      </c>
      <c r="C187" s="191" t="s">
        <v>566</v>
      </c>
      <c r="D187" s="175" t="s">
        <v>340</v>
      </c>
      <c r="E187" s="176">
        <v>0.69750000000000001</v>
      </c>
      <c r="F187" s="177"/>
      <c r="G187" s="178">
        <f>ROUND(E187*F187,2)</f>
        <v>0</v>
      </c>
      <c r="H187" s="177">
        <v>2684.16</v>
      </c>
      <c r="I187" s="178">
        <f>ROUND(E187*H187,2)</f>
        <v>1872.2</v>
      </c>
      <c r="J187" s="177">
        <v>808.54</v>
      </c>
      <c r="K187" s="178">
        <f>ROUND(E187*J187,2)</f>
        <v>563.96</v>
      </c>
      <c r="L187" s="178">
        <v>21</v>
      </c>
      <c r="M187" s="178">
        <f>G187*(1+L187/100)</f>
        <v>0</v>
      </c>
      <c r="N187" s="178">
        <v>2.53999</v>
      </c>
      <c r="O187" s="178">
        <f>ROUND(E187*N187,2)</f>
        <v>1.77</v>
      </c>
      <c r="P187" s="178">
        <v>0</v>
      </c>
      <c r="Q187" s="178">
        <f>ROUND(E187*P187,2)</f>
        <v>0</v>
      </c>
      <c r="R187" s="178" t="s">
        <v>460</v>
      </c>
      <c r="S187" s="178" t="s">
        <v>228</v>
      </c>
      <c r="T187" s="179" t="s">
        <v>229</v>
      </c>
      <c r="U187" s="162">
        <v>2.3039999999999998</v>
      </c>
      <c r="V187" s="162">
        <f>ROUND(E187*U187,2)</f>
        <v>1.61</v>
      </c>
      <c r="W187" s="162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 t="s">
        <v>331</v>
      </c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151"/>
      <c r="AX187" s="151"/>
      <c r="AY187" s="151"/>
      <c r="AZ187" s="151"/>
      <c r="BA187" s="151"/>
      <c r="BB187" s="151"/>
      <c r="BC187" s="151"/>
      <c r="BD187" s="151"/>
      <c r="BE187" s="151"/>
      <c r="BF187" s="151"/>
      <c r="BG187" s="151"/>
      <c r="BH187" s="151"/>
    </row>
    <row r="188" spans="1:60" outlineLevel="1" x14ac:dyDescent="0.2">
      <c r="A188" s="158"/>
      <c r="B188" s="159"/>
      <c r="C188" s="375" t="s">
        <v>567</v>
      </c>
      <c r="D188" s="376"/>
      <c r="E188" s="376"/>
      <c r="F188" s="376"/>
      <c r="G188" s="376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 t="s">
        <v>333</v>
      </c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  <c r="BF188" s="151"/>
      <c r="BG188" s="151"/>
      <c r="BH188" s="151"/>
    </row>
    <row r="189" spans="1:60" outlineLevel="1" x14ac:dyDescent="0.2">
      <c r="A189" s="158"/>
      <c r="B189" s="159"/>
      <c r="C189" s="199" t="s">
        <v>568</v>
      </c>
      <c r="D189" s="195"/>
      <c r="E189" s="196">
        <v>0.69750000000000001</v>
      </c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 t="s">
        <v>346</v>
      </c>
      <c r="AH189" s="151">
        <v>0</v>
      </c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151"/>
      <c r="AX189" s="151"/>
      <c r="AY189" s="151"/>
      <c r="AZ189" s="151"/>
      <c r="BA189" s="151"/>
      <c r="BB189" s="151"/>
      <c r="BC189" s="151"/>
      <c r="BD189" s="151"/>
      <c r="BE189" s="151"/>
      <c r="BF189" s="151"/>
      <c r="BG189" s="151"/>
      <c r="BH189" s="151"/>
    </row>
    <row r="190" spans="1:60" ht="22.5" outlineLevel="1" x14ac:dyDescent="0.2">
      <c r="A190" s="173">
        <v>57</v>
      </c>
      <c r="B190" s="174" t="s">
        <v>569</v>
      </c>
      <c r="C190" s="191" t="s">
        <v>570</v>
      </c>
      <c r="D190" s="175" t="s">
        <v>375</v>
      </c>
      <c r="E190" s="176">
        <v>19.437000000000001</v>
      </c>
      <c r="F190" s="177"/>
      <c r="G190" s="178">
        <f>ROUND(E190*F190,2)</f>
        <v>0</v>
      </c>
      <c r="H190" s="177">
        <v>266.13</v>
      </c>
      <c r="I190" s="178">
        <f>ROUND(E190*H190,2)</f>
        <v>5172.7700000000004</v>
      </c>
      <c r="J190" s="177">
        <v>241.87</v>
      </c>
      <c r="K190" s="178">
        <f>ROUND(E190*J190,2)</f>
        <v>4701.2299999999996</v>
      </c>
      <c r="L190" s="178">
        <v>21</v>
      </c>
      <c r="M190" s="178">
        <f>G190*(1+L190/100)</f>
        <v>0</v>
      </c>
      <c r="N190" s="178">
        <v>3.8080000000000003E-2</v>
      </c>
      <c r="O190" s="178">
        <f>ROUND(E190*N190,2)</f>
        <v>0.74</v>
      </c>
      <c r="P190" s="178">
        <v>0</v>
      </c>
      <c r="Q190" s="178">
        <f>ROUND(E190*P190,2)</f>
        <v>0</v>
      </c>
      <c r="R190" s="178" t="s">
        <v>460</v>
      </c>
      <c r="S190" s="178" t="s">
        <v>330</v>
      </c>
      <c r="T190" s="179" t="s">
        <v>330</v>
      </c>
      <c r="U190" s="162">
        <v>0.7</v>
      </c>
      <c r="V190" s="162">
        <f>ROUND(E190*U190,2)</f>
        <v>13.61</v>
      </c>
      <c r="W190" s="162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 t="s">
        <v>331</v>
      </c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  <c r="AX190" s="151"/>
      <c r="AY190" s="151"/>
      <c r="AZ190" s="151"/>
      <c r="BA190" s="151"/>
      <c r="BB190" s="151"/>
      <c r="BC190" s="151"/>
      <c r="BD190" s="151"/>
      <c r="BE190" s="151"/>
      <c r="BF190" s="151"/>
      <c r="BG190" s="151"/>
      <c r="BH190" s="151"/>
    </row>
    <row r="191" spans="1:60" outlineLevel="1" x14ac:dyDescent="0.2">
      <c r="A191" s="158"/>
      <c r="B191" s="159"/>
      <c r="C191" s="375" t="s">
        <v>571</v>
      </c>
      <c r="D191" s="376"/>
      <c r="E191" s="376"/>
      <c r="F191" s="376"/>
      <c r="G191" s="376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 t="s">
        <v>333</v>
      </c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  <c r="AY191" s="151"/>
      <c r="AZ191" s="151"/>
      <c r="BA191" s="151"/>
      <c r="BB191" s="151"/>
      <c r="BC191" s="151"/>
      <c r="BD191" s="151"/>
      <c r="BE191" s="151"/>
      <c r="BF191" s="151"/>
      <c r="BG191" s="151"/>
      <c r="BH191" s="151"/>
    </row>
    <row r="192" spans="1:60" outlineLevel="1" x14ac:dyDescent="0.2">
      <c r="A192" s="158"/>
      <c r="B192" s="159"/>
      <c r="C192" s="199" t="s">
        <v>572</v>
      </c>
      <c r="D192" s="195"/>
      <c r="E192" s="196">
        <v>19.437000000000001</v>
      </c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 t="s">
        <v>346</v>
      </c>
      <c r="AH192" s="151">
        <v>0</v>
      </c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1"/>
      <c r="BC192" s="151"/>
      <c r="BD192" s="151"/>
      <c r="BE192" s="151"/>
      <c r="BF192" s="151"/>
      <c r="BG192" s="151"/>
      <c r="BH192" s="151"/>
    </row>
    <row r="193" spans="1:60" ht="22.5" outlineLevel="1" x14ac:dyDescent="0.2">
      <c r="A193" s="173">
        <v>58</v>
      </c>
      <c r="B193" s="174" t="s">
        <v>573</v>
      </c>
      <c r="C193" s="191" t="s">
        <v>574</v>
      </c>
      <c r="D193" s="175" t="s">
        <v>375</v>
      </c>
      <c r="E193" s="176">
        <v>19.437000000000001</v>
      </c>
      <c r="F193" s="177"/>
      <c r="G193" s="178">
        <f>ROUND(E193*F193,2)</f>
        <v>0</v>
      </c>
      <c r="H193" s="177">
        <v>0</v>
      </c>
      <c r="I193" s="178">
        <f>ROUND(E193*H193,2)</f>
        <v>0</v>
      </c>
      <c r="J193" s="177">
        <v>96.7</v>
      </c>
      <c r="K193" s="178">
        <f>ROUND(E193*J193,2)</f>
        <v>1879.56</v>
      </c>
      <c r="L193" s="178">
        <v>21</v>
      </c>
      <c r="M193" s="178">
        <f>G193*(1+L193/100)</f>
        <v>0</v>
      </c>
      <c r="N193" s="178">
        <v>0</v>
      </c>
      <c r="O193" s="178">
        <f>ROUND(E193*N193,2)</f>
        <v>0</v>
      </c>
      <c r="P193" s="178">
        <v>0</v>
      </c>
      <c r="Q193" s="178">
        <f>ROUND(E193*P193,2)</f>
        <v>0</v>
      </c>
      <c r="R193" s="178" t="s">
        <v>460</v>
      </c>
      <c r="S193" s="178" t="s">
        <v>330</v>
      </c>
      <c r="T193" s="179" t="s">
        <v>330</v>
      </c>
      <c r="U193" s="162">
        <v>0.3</v>
      </c>
      <c r="V193" s="162">
        <f>ROUND(E193*U193,2)</f>
        <v>5.83</v>
      </c>
      <c r="W193" s="162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 t="s">
        <v>331</v>
      </c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151"/>
      <c r="AV193" s="151"/>
      <c r="AW193" s="151"/>
      <c r="AX193" s="151"/>
      <c r="AY193" s="151"/>
      <c r="AZ193" s="151"/>
      <c r="BA193" s="151"/>
      <c r="BB193" s="151"/>
      <c r="BC193" s="151"/>
      <c r="BD193" s="151"/>
      <c r="BE193" s="151"/>
      <c r="BF193" s="151"/>
      <c r="BG193" s="151"/>
      <c r="BH193" s="151"/>
    </row>
    <row r="194" spans="1:60" outlineLevel="1" x14ac:dyDescent="0.2">
      <c r="A194" s="158"/>
      <c r="B194" s="159"/>
      <c r="C194" s="375" t="s">
        <v>571</v>
      </c>
      <c r="D194" s="376"/>
      <c r="E194" s="376"/>
      <c r="F194" s="376"/>
      <c r="G194" s="376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 t="s">
        <v>333</v>
      </c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  <c r="AV194" s="151"/>
      <c r="AW194" s="151"/>
      <c r="AX194" s="151"/>
      <c r="AY194" s="151"/>
      <c r="AZ194" s="151"/>
      <c r="BA194" s="151"/>
      <c r="BB194" s="151"/>
      <c r="BC194" s="151"/>
      <c r="BD194" s="151"/>
      <c r="BE194" s="151"/>
      <c r="BF194" s="151"/>
      <c r="BG194" s="151"/>
      <c r="BH194" s="151"/>
    </row>
    <row r="195" spans="1:60" ht="22.5" outlineLevel="1" x14ac:dyDescent="0.2">
      <c r="A195" s="173">
        <v>59</v>
      </c>
      <c r="B195" s="174" t="s">
        <v>575</v>
      </c>
      <c r="C195" s="191" t="s">
        <v>576</v>
      </c>
      <c r="D195" s="175" t="s">
        <v>473</v>
      </c>
      <c r="E195" s="176">
        <v>9.221E-2</v>
      </c>
      <c r="F195" s="177"/>
      <c r="G195" s="178">
        <f>ROUND(E195*F195,2)</f>
        <v>0</v>
      </c>
      <c r="H195" s="177">
        <v>22738.39</v>
      </c>
      <c r="I195" s="178">
        <f>ROUND(E195*H195,2)</f>
        <v>2096.71</v>
      </c>
      <c r="J195" s="177">
        <v>13031.61</v>
      </c>
      <c r="K195" s="178">
        <f>ROUND(E195*J195,2)</f>
        <v>1201.6400000000001</v>
      </c>
      <c r="L195" s="178">
        <v>21</v>
      </c>
      <c r="M195" s="178">
        <f>G195*(1+L195/100)</f>
        <v>0</v>
      </c>
      <c r="N195" s="178">
        <v>1.02396</v>
      </c>
      <c r="O195" s="178">
        <f>ROUND(E195*N195,2)</f>
        <v>0.09</v>
      </c>
      <c r="P195" s="178">
        <v>0</v>
      </c>
      <c r="Q195" s="178">
        <f>ROUND(E195*P195,2)</f>
        <v>0</v>
      </c>
      <c r="R195" s="178" t="s">
        <v>460</v>
      </c>
      <c r="S195" s="178" t="s">
        <v>330</v>
      </c>
      <c r="T195" s="179" t="s">
        <v>330</v>
      </c>
      <c r="U195" s="162">
        <v>29.568000000000001</v>
      </c>
      <c r="V195" s="162">
        <f>ROUND(E195*U195,2)</f>
        <v>2.73</v>
      </c>
      <c r="W195" s="162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 t="s">
        <v>331</v>
      </c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151"/>
      <c r="AV195" s="151"/>
      <c r="AW195" s="151"/>
      <c r="AX195" s="151"/>
      <c r="AY195" s="151"/>
      <c r="AZ195" s="151"/>
      <c r="BA195" s="151"/>
      <c r="BB195" s="151"/>
      <c r="BC195" s="151"/>
      <c r="BD195" s="151"/>
      <c r="BE195" s="151"/>
      <c r="BF195" s="151"/>
      <c r="BG195" s="151"/>
      <c r="BH195" s="151"/>
    </row>
    <row r="196" spans="1:60" outlineLevel="1" x14ac:dyDescent="0.2">
      <c r="A196" s="158"/>
      <c r="B196" s="159"/>
      <c r="C196" s="375" t="s">
        <v>577</v>
      </c>
      <c r="D196" s="376"/>
      <c r="E196" s="376"/>
      <c r="F196" s="376"/>
      <c r="G196" s="376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 t="s">
        <v>333</v>
      </c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151"/>
      <c r="AV196" s="151"/>
      <c r="AW196" s="151"/>
      <c r="AX196" s="151"/>
      <c r="AY196" s="151"/>
      <c r="AZ196" s="151"/>
      <c r="BA196" s="151"/>
      <c r="BB196" s="151"/>
      <c r="BC196" s="151"/>
      <c r="BD196" s="151"/>
      <c r="BE196" s="151"/>
      <c r="BF196" s="151"/>
      <c r="BG196" s="151"/>
      <c r="BH196" s="151"/>
    </row>
    <row r="197" spans="1:60" outlineLevel="1" x14ac:dyDescent="0.2">
      <c r="A197" s="158"/>
      <c r="B197" s="159"/>
      <c r="C197" s="199" t="s">
        <v>578</v>
      </c>
      <c r="D197" s="195"/>
      <c r="E197" s="196">
        <v>9.221E-2</v>
      </c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 t="s">
        <v>346</v>
      </c>
      <c r="AH197" s="151">
        <v>0</v>
      </c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151"/>
      <c r="AV197" s="151"/>
      <c r="AW197" s="151"/>
      <c r="AX197" s="151"/>
      <c r="AY197" s="151"/>
      <c r="AZ197" s="151"/>
      <c r="BA197" s="151"/>
      <c r="BB197" s="151"/>
      <c r="BC197" s="151"/>
      <c r="BD197" s="151"/>
      <c r="BE197" s="151"/>
      <c r="BF197" s="151"/>
      <c r="BG197" s="151"/>
      <c r="BH197" s="151"/>
    </row>
    <row r="198" spans="1:60" ht="22.5" outlineLevel="1" x14ac:dyDescent="0.2">
      <c r="A198" s="173">
        <v>60</v>
      </c>
      <c r="B198" s="174" t="s">
        <v>579</v>
      </c>
      <c r="C198" s="191" t="s">
        <v>580</v>
      </c>
      <c r="D198" s="175" t="s">
        <v>375</v>
      </c>
      <c r="E198" s="176">
        <v>100.00875000000001</v>
      </c>
      <c r="F198" s="177"/>
      <c r="G198" s="178">
        <f>ROUND(E198*F198,2)</f>
        <v>0</v>
      </c>
      <c r="H198" s="177">
        <v>339.83</v>
      </c>
      <c r="I198" s="178">
        <f>ROUND(E198*H198,2)</f>
        <v>33985.97</v>
      </c>
      <c r="J198" s="177">
        <v>218.17</v>
      </c>
      <c r="K198" s="178">
        <f>ROUND(E198*J198,2)</f>
        <v>21818.91</v>
      </c>
      <c r="L198" s="178">
        <v>21</v>
      </c>
      <c r="M198" s="178">
        <f>G198*(1+L198/100)</f>
        <v>0</v>
      </c>
      <c r="N198" s="178">
        <v>0.10915</v>
      </c>
      <c r="O198" s="178">
        <f>ROUND(E198*N198,2)</f>
        <v>10.92</v>
      </c>
      <c r="P198" s="178">
        <v>0</v>
      </c>
      <c r="Q198" s="178">
        <f>ROUND(E198*P198,2)</f>
        <v>0</v>
      </c>
      <c r="R198" s="178" t="s">
        <v>460</v>
      </c>
      <c r="S198" s="178" t="s">
        <v>330</v>
      </c>
      <c r="T198" s="179" t="s">
        <v>330</v>
      </c>
      <c r="U198" s="162">
        <v>0.57299999999999995</v>
      </c>
      <c r="V198" s="162">
        <f>ROUND(E198*U198,2)</f>
        <v>57.31</v>
      </c>
      <c r="W198" s="162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 t="s">
        <v>341</v>
      </c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151"/>
      <c r="AV198" s="151"/>
      <c r="AW198" s="151"/>
      <c r="AX198" s="151"/>
      <c r="AY198" s="151"/>
      <c r="AZ198" s="151"/>
      <c r="BA198" s="151"/>
      <c r="BB198" s="151"/>
      <c r="BC198" s="151"/>
      <c r="BD198" s="151"/>
      <c r="BE198" s="151"/>
      <c r="BF198" s="151"/>
      <c r="BG198" s="151"/>
      <c r="BH198" s="151"/>
    </row>
    <row r="199" spans="1:60" ht="22.5" outlineLevel="1" x14ac:dyDescent="0.2">
      <c r="A199" s="158"/>
      <c r="B199" s="159"/>
      <c r="C199" s="375" t="s">
        <v>581</v>
      </c>
      <c r="D199" s="376"/>
      <c r="E199" s="376"/>
      <c r="F199" s="376"/>
      <c r="G199" s="376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 t="s">
        <v>333</v>
      </c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  <c r="AV199" s="151"/>
      <c r="AW199" s="151"/>
      <c r="AX199" s="151"/>
      <c r="AY199" s="151"/>
      <c r="AZ199" s="151"/>
      <c r="BA199" s="187" t="str">
        <f>C199</f>
        <v>jednoduché nebo příčky zděné do svislé dřevěné, cihelné, betonové nebo ocelové konstrukce na jakoukoliv maltu vápenocementovou (MVC) nebo cementovou (MC),</v>
      </c>
      <c r="BB199" s="151"/>
      <c r="BC199" s="151"/>
      <c r="BD199" s="151"/>
      <c r="BE199" s="151"/>
      <c r="BF199" s="151"/>
      <c r="BG199" s="151"/>
      <c r="BH199" s="151"/>
    </row>
    <row r="200" spans="1:60" outlineLevel="1" x14ac:dyDescent="0.2">
      <c r="A200" s="158"/>
      <c r="B200" s="159"/>
      <c r="C200" s="199" t="s">
        <v>582</v>
      </c>
      <c r="D200" s="195"/>
      <c r="E200" s="196">
        <v>10.15875</v>
      </c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 t="s">
        <v>346</v>
      </c>
      <c r="AH200" s="151">
        <v>0</v>
      </c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151"/>
      <c r="AV200" s="151"/>
      <c r="AW200" s="151"/>
      <c r="AX200" s="151"/>
      <c r="AY200" s="151"/>
      <c r="AZ200" s="151"/>
      <c r="BA200" s="151"/>
      <c r="BB200" s="151"/>
      <c r="BC200" s="151"/>
      <c r="BD200" s="151"/>
      <c r="BE200" s="151"/>
      <c r="BF200" s="151"/>
      <c r="BG200" s="151"/>
      <c r="BH200" s="151"/>
    </row>
    <row r="201" spans="1:60" outlineLevel="1" x14ac:dyDescent="0.2">
      <c r="A201" s="158"/>
      <c r="B201" s="159"/>
      <c r="C201" s="199" t="s">
        <v>583</v>
      </c>
      <c r="D201" s="195"/>
      <c r="E201" s="196">
        <v>89.85</v>
      </c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51"/>
      <c r="Y201" s="151"/>
      <c r="Z201" s="151"/>
      <c r="AA201" s="151"/>
      <c r="AB201" s="151"/>
      <c r="AC201" s="151"/>
      <c r="AD201" s="151"/>
      <c r="AE201" s="151"/>
      <c r="AF201" s="151"/>
      <c r="AG201" s="151" t="s">
        <v>346</v>
      </c>
      <c r="AH201" s="151">
        <v>0</v>
      </c>
      <c r="AI201" s="151"/>
      <c r="AJ201" s="151"/>
      <c r="AK201" s="151"/>
      <c r="AL201" s="151"/>
      <c r="AM201" s="151"/>
      <c r="AN201" s="151"/>
      <c r="AO201" s="151"/>
      <c r="AP201" s="151"/>
      <c r="AQ201" s="151"/>
      <c r="AR201" s="151"/>
      <c r="AS201" s="151"/>
      <c r="AT201" s="151"/>
      <c r="AU201" s="151"/>
      <c r="AV201" s="151"/>
      <c r="AW201" s="151"/>
      <c r="AX201" s="151"/>
      <c r="AY201" s="151"/>
      <c r="AZ201" s="151"/>
      <c r="BA201" s="151"/>
      <c r="BB201" s="151"/>
      <c r="BC201" s="151"/>
      <c r="BD201" s="151"/>
      <c r="BE201" s="151"/>
      <c r="BF201" s="151"/>
      <c r="BG201" s="151"/>
      <c r="BH201" s="151"/>
    </row>
    <row r="202" spans="1:60" ht="22.5" outlineLevel="1" x14ac:dyDescent="0.2">
      <c r="A202" s="173">
        <v>61</v>
      </c>
      <c r="B202" s="174" t="s">
        <v>584</v>
      </c>
      <c r="C202" s="191" t="s">
        <v>585</v>
      </c>
      <c r="D202" s="175" t="s">
        <v>375</v>
      </c>
      <c r="E202" s="176">
        <v>5.55</v>
      </c>
      <c r="F202" s="177"/>
      <c r="G202" s="178">
        <f>ROUND(E202*F202,2)</f>
        <v>0</v>
      </c>
      <c r="H202" s="177">
        <v>362.78</v>
      </c>
      <c r="I202" s="178">
        <f>ROUND(E202*H202,2)</f>
        <v>2013.43</v>
      </c>
      <c r="J202" s="177">
        <v>225.22</v>
      </c>
      <c r="K202" s="178">
        <f>ROUND(E202*J202,2)</f>
        <v>1249.97</v>
      </c>
      <c r="L202" s="178">
        <v>21</v>
      </c>
      <c r="M202" s="178">
        <f>G202*(1+L202/100)</f>
        <v>0</v>
      </c>
      <c r="N202" s="178">
        <v>0.12520999999999999</v>
      </c>
      <c r="O202" s="178">
        <f>ROUND(E202*N202,2)</f>
        <v>0.69</v>
      </c>
      <c r="P202" s="178">
        <v>0</v>
      </c>
      <c r="Q202" s="178">
        <f>ROUND(E202*P202,2)</f>
        <v>0</v>
      </c>
      <c r="R202" s="178" t="s">
        <v>460</v>
      </c>
      <c r="S202" s="178" t="s">
        <v>330</v>
      </c>
      <c r="T202" s="179" t="s">
        <v>330</v>
      </c>
      <c r="U202" s="162">
        <v>0.59299999999999997</v>
      </c>
      <c r="V202" s="162">
        <f>ROUND(E202*U202,2)</f>
        <v>3.29</v>
      </c>
      <c r="W202" s="162"/>
      <c r="X202" s="151"/>
      <c r="Y202" s="151"/>
      <c r="Z202" s="151"/>
      <c r="AA202" s="151"/>
      <c r="AB202" s="151"/>
      <c r="AC202" s="151"/>
      <c r="AD202" s="151"/>
      <c r="AE202" s="151"/>
      <c r="AF202" s="151"/>
      <c r="AG202" s="151" t="s">
        <v>341</v>
      </c>
      <c r="AH202" s="151"/>
      <c r="AI202" s="151"/>
      <c r="AJ202" s="151"/>
      <c r="AK202" s="151"/>
      <c r="AL202" s="151"/>
      <c r="AM202" s="151"/>
      <c r="AN202" s="151"/>
      <c r="AO202" s="151"/>
      <c r="AP202" s="151"/>
      <c r="AQ202" s="151"/>
      <c r="AR202" s="151"/>
      <c r="AS202" s="151"/>
      <c r="AT202" s="151"/>
      <c r="AU202" s="151"/>
      <c r="AV202" s="151"/>
      <c r="AW202" s="151"/>
      <c r="AX202" s="151"/>
      <c r="AY202" s="151"/>
      <c r="AZ202" s="151"/>
      <c r="BA202" s="151"/>
      <c r="BB202" s="151"/>
      <c r="BC202" s="151"/>
      <c r="BD202" s="151"/>
      <c r="BE202" s="151"/>
      <c r="BF202" s="151"/>
      <c r="BG202" s="151"/>
      <c r="BH202" s="151"/>
    </row>
    <row r="203" spans="1:60" ht="22.5" outlineLevel="1" x14ac:dyDescent="0.2">
      <c r="A203" s="158"/>
      <c r="B203" s="159"/>
      <c r="C203" s="375" t="s">
        <v>581</v>
      </c>
      <c r="D203" s="376"/>
      <c r="E203" s="376"/>
      <c r="F203" s="376"/>
      <c r="G203" s="376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51"/>
      <c r="Y203" s="151"/>
      <c r="Z203" s="151"/>
      <c r="AA203" s="151"/>
      <c r="AB203" s="151"/>
      <c r="AC203" s="151"/>
      <c r="AD203" s="151"/>
      <c r="AE203" s="151"/>
      <c r="AF203" s="151"/>
      <c r="AG203" s="151" t="s">
        <v>333</v>
      </c>
      <c r="AH203" s="151"/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1"/>
      <c r="AT203" s="151"/>
      <c r="AU203" s="151"/>
      <c r="AV203" s="151"/>
      <c r="AW203" s="151"/>
      <c r="AX203" s="151"/>
      <c r="AY203" s="151"/>
      <c r="AZ203" s="151"/>
      <c r="BA203" s="187" t="str">
        <f>C203</f>
        <v>jednoduché nebo příčky zděné do svislé dřevěné, cihelné, betonové nebo ocelové konstrukce na jakoukoliv maltu vápenocementovou (MVC) nebo cementovou (MC),</v>
      </c>
      <c r="BB203" s="151"/>
      <c r="BC203" s="151"/>
      <c r="BD203" s="151"/>
      <c r="BE203" s="151"/>
      <c r="BF203" s="151"/>
      <c r="BG203" s="151"/>
      <c r="BH203" s="151"/>
    </row>
    <row r="204" spans="1:60" outlineLevel="1" x14ac:dyDescent="0.2">
      <c r="A204" s="158"/>
      <c r="B204" s="159"/>
      <c r="C204" s="199" t="s">
        <v>586</v>
      </c>
      <c r="D204" s="195"/>
      <c r="E204" s="196">
        <v>5.55</v>
      </c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51"/>
      <c r="Y204" s="151"/>
      <c r="Z204" s="151"/>
      <c r="AA204" s="151"/>
      <c r="AB204" s="151"/>
      <c r="AC204" s="151"/>
      <c r="AD204" s="151"/>
      <c r="AE204" s="151"/>
      <c r="AF204" s="151"/>
      <c r="AG204" s="151" t="s">
        <v>346</v>
      </c>
      <c r="AH204" s="151">
        <v>0</v>
      </c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  <c r="AV204" s="151"/>
      <c r="AW204" s="151"/>
      <c r="AX204" s="151"/>
      <c r="AY204" s="151"/>
      <c r="AZ204" s="151"/>
      <c r="BA204" s="151"/>
      <c r="BB204" s="151"/>
      <c r="BC204" s="151"/>
      <c r="BD204" s="151"/>
      <c r="BE204" s="151"/>
      <c r="BF204" s="151"/>
      <c r="BG204" s="151"/>
      <c r="BH204" s="151"/>
    </row>
    <row r="205" spans="1:60" outlineLevel="1" x14ac:dyDescent="0.2">
      <c r="A205" s="173">
        <v>62</v>
      </c>
      <c r="B205" s="174" t="s">
        <v>587</v>
      </c>
      <c r="C205" s="191" t="s">
        <v>588</v>
      </c>
      <c r="D205" s="175" t="s">
        <v>375</v>
      </c>
      <c r="E205" s="176">
        <v>5.55</v>
      </c>
      <c r="F205" s="177"/>
      <c r="G205" s="178">
        <f>ROUND(E205*F205,2)</f>
        <v>0</v>
      </c>
      <c r="H205" s="177">
        <v>499.94</v>
      </c>
      <c r="I205" s="178">
        <f>ROUND(E205*H205,2)</f>
        <v>2774.67</v>
      </c>
      <c r="J205" s="177">
        <v>211.06</v>
      </c>
      <c r="K205" s="178">
        <f>ROUND(E205*J205,2)</f>
        <v>1171.3800000000001</v>
      </c>
      <c r="L205" s="178">
        <v>21</v>
      </c>
      <c r="M205" s="178">
        <f>G205*(1+L205/100)</f>
        <v>0</v>
      </c>
      <c r="N205" s="178">
        <v>0.1055</v>
      </c>
      <c r="O205" s="178">
        <f>ROUND(E205*N205,2)</f>
        <v>0.59</v>
      </c>
      <c r="P205" s="178">
        <v>0</v>
      </c>
      <c r="Q205" s="178">
        <f>ROUND(E205*P205,2)</f>
        <v>0</v>
      </c>
      <c r="R205" s="178" t="s">
        <v>460</v>
      </c>
      <c r="S205" s="178" t="s">
        <v>330</v>
      </c>
      <c r="T205" s="179" t="s">
        <v>330</v>
      </c>
      <c r="U205" s="162">
        <v>0.55488999999999999</v>
      </c>
      <c r="V205" s="162">
        <f>ROUND(E205*U205,2)</f>
        <v>3.08</v>
      </c>
      <c r="W205" s="162"/>
      <c r="X205" s="151"/>
      <c r="Y205" s="151"/>
      <c r="Z205" s="151"/>
      <c r="AA205" s="151"/>
      <c r="AB205" s="151"/>
      <c r="AC205" s="151"/>
      <c r="AD205" s="151"/>
      <c r="AE205" s="151"/>
      <c r="AF205" s="151"/>
      <c r="AG205" s="151" t="s">
        <v>341</v>
      </c>
      <c r="AH205" s="151"/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1"/>
      <c r="AU205" s="151"/>
      <c r="AV205" s="151"/>
      <c r="AW205" s="151"/>
      <c r="AX205" s="151"/>
      <c r="AY205" s="151"/>
      <c r="AZ205" s="151"/>
      <c r="BA205" s="151"/>
      <c r="BB205" s="151"/>
      <c r="BC205" s="151"/>
      <c r="BD205" s="151"/>
      <c r="BE205" s="151"/>
      <c r="BF205" s="151"/>
      <c r="BG205" s="151"/>
      <c r="BH205" s="151"/>
    </row>
    <row r="206" spans="1:60" outlineLevel="1" x14ac:dyDescent="0.2">
      <c r="A206" s="158"/>
      <c r="B206" s="159"/>
      <c r="C206" s="375" t="s">
        <v>589</v>
      </c>
      <c r="D206" s="376"/>
      <c r="E206" s="376"/>
      <c r="F206" s="376"/>
      <c r="G206" s="376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51"/>
      <c r="Y206" s="151"/>
      <c r="Z206" s="151"/>
      <c r="AA206" s="151"/>
      <c r="AB206" s="151"/>
      <c r="AC206" s="151"/>
      <c r="AD206" s="151"/>
      <c r="AE206" s="151"/>
      <c r="AF206" s="151"/>
      <c r="AG206" s="151" t="s">
        <v>333</v>
      </c>
      <c r="AH206" s="151"/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1"/>
      <c r="AU206" s="151"/>
      <c r="AV206" s="151"/>
      <c r="AW206" s="151"/>
      <c r="AX206" s="151"/>
      <c r="AY206" s="151"/>
      <c r="AZ206" s="151"/>
      <c r="BA206" s="151"/>
      <c r="BB206" s="151"/>
      <c r="BC206" s="151"/>
      <c r="BD206" s="151"/>
      <c r="BE206" s="151"/>
      <c r="BF206" s="151"/>
      <c r="BG206" s="151"/>
      <c r="BH206" s="151"/>
    </row>
    <row r="207" spans="1:60" outlineLevel="1" x14ac:dyDescent="0.2">
      <c r="A207" s="158"/>
      <c r="B207" s="159"/>
      <c r="C207" s="199" t="s">
        <v>590</v>
      </c>
      <c r="D207" s="195"/>
      <c r="E207" s="196">
        <v>5.55</v>
      </c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51"/>
      <c r="Y207" s="151"/>
      <c r="Z207" s="151"/>
      <c r="AA207" s="151"/>
      <c r="AB207" s="151"/>
      <c r="AC207" s="151"/>
      <c r="AD207" s="151"/>
      <c r="AE207" s="151"/>
      <c r="AF207" s="151"/>
      <c r="AG207" s="151" t="s">
        <v>346</v>
      </c>
      <c r="AH207" s="151">
        <v>0</v>
      </c>
      <c r="AI207" s="151"/>
      <c r="AJ207" s="151"/>
      <c r="AK207" s="151"/>
      <c r="AL207" s="151"/>
      <c r="AM207" s="151"/>
      <c r="AN207" s="151"/>
      <c r="AO207" s="151"/>
      <c r="AP207" s="151"/>
      <c r="AQ207" s="151"/>
      <c r="AR207" s="151"/>
      <c r="AS207" s="151"/>
      <c r="AT207" s="151"/>
      <c r="AU207" s="151"/>
      <c r="AV207" s="151"/>
      <c r="AW207" s="151"/>
      <c r="AX207" s="151"/>
      <c r="AY207" s="151"/>
      <c r="AZ207" s="151"/>
      <c r="BA207" s="151"/>
      <c r="BB207" s="151"/>
      <c r="BC207" s="151"/>
      <c r="BD207" s="151"/>
      <c r="BE207" s="151"/>
      <c r="BF207" s="151"/>
      <c r="BG207" s="151"/>
      <c r="BH207" s="151"/>
    </row>
    <row r="208" spans="1:60" outlineLevel="1" x14ac:dyDescent="0.2">
      <c r="A208" s="173">
        <v>63</v>
      </c>
      <c r="B208" s="174" t="s">
        <v>591</v>
      </c>
      <c r="C208" s="191" t="s">
        <v>592</v>
      </c>
      <c r="D208" s="175" t="s">
        <v>375</v>
      </c>
      <c r="E208" s="176">
        <v>24.637499999999999</v>
      </c>
      <c r="F208" s="177"/>
      <c r="G208" s="178">
        <f>ROUND(E208*F208,2)</f>
        <v>0</v>
      </c>
      <c r="H208" s="177">
        <v>259.66000000000003</v>
      </c>
      <c r="I208" s="178">
        <f>ROUND(E208*H208,2)</f>
        <v>6397.37</v>
      </c>
      <c r="J208" s="177">
        <v>462.34</v>
      </c>
      <c r="K208" s="178">
        <f>ROUND(E208*J208,2)</f>
        <v>11390.9</v>
      </c>
      <c r="L208" s="178">
        <v>21</v>
      </c>
      <c r="M208" s="178">
        <f>G208*(1+L208/100)</f>
        <v>0</v>
      </c>
      <c r="N208" s="178">
        <v>0.1656</v>
      </c>
      <c r="O208" s="178">
        <f>ROUND(E208*N208,2)</f>
        <v>4.08</v>
      </c>
      <c r="P208" s="178">
        <v>0</v>
      </c>
      <c r="Q208" s="178">
        <f>ROUND(E208*P208,2)</f>
        <v>0</v>
      </c>
      <c r="R208" s="178" t="s">
        <v>460</v>
      </c>
      <c r="S208" s="178" t="s">
        <v>330</v>
      </c>
      <c r="T208" s="179" t="s">
        <v>330</v>
      </c>
      <c r="U208" s="162">
        <v>1.2225999999999999</v>
      </c>
      <c r="V208" s="162">
        <f>ROUND(E208*U208,2)</f>
        <v>30.12</v>
      </c>
      <c r="W208" s="162"/>
      <c r="X208" s="151"/>
      <c r="Y208" s="151"/>
      <c r="Z208" s="151"/>
      <c r="AA208" s="151"/>
      <c r="AB208" s="151"/>
      <c r="AC208" s="151"/>
      <c r="AD208" s="151"/>
      <c r="AE208" s="151"/>
      <c r="AF208" s="151"/>
      <c r="AG208" s="151" t="s">
        <v>341</v>
      </c>
      <c r="AH208" s="151"/>
      <c r="AI208" s="151"/>
      <c r="AJ208" s="151"/>
      <c r="AK208" s="151"/>
      <c r="AL208" s="151"/>
      <c r="AM208" s="151"/>
      <c r="AN208" s="151"/>
      <c r="AO208" s="151"/>
      <c r="AP208" s="151"/>
      <c r="AQ208" s="151"/>
      <c r="AR208" s="151"/>
      <c r="AS208" s="151"/>
      <c r="AT208" s="151"/>
      <c r="AU208" s="151"/>
      <c r="AV208" s="151"/>
      <c r="AW208" s="151"/>
      <c r="AX208" s="151"/>
      <c r="AY208" s="151"/>
      <c r="AZ208" s="151"/>
      <c r="BA208" s="151"/>
      <c r="BB208" s="151"/>
      <c r="BC208" s="151"/>
      <c r="BD208" s="151"/>
      <c r="BE208" s="151"/>
      <c r="BF208" s="151"/>
      <c r="BG208" s="151"/>
      <c r="BH208" s="151"/>
    </row>
    <row r="209" spans="1:60" outlineLevel="1" x14ac:dyDescent="0.2">
      <c r="A209" s="158"/>
      <c r="B209" s="159"/>
      <c r="C209" s="375" t="s">
        <v>593</v>
      </c>
      <c r="D209" s="376"/>
      <c r="E209" s="376"/>
      <c r="F209" s="376"/>
      <c r="G209" s="376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51"/>
      <c r="Y209" s="151"/>
      <c r="Z209" s="151"/>
      <c r="AA209" s="151"/>
      <c r="AB209" s="151"/>
      <c r="AC209" s="151"/>
      <c r="AD209" s="151"/>
      <c r="AE209" s="151"/>
      <c r="AF209" s="151"/>
      <c r="AG209" s="151" t="s">
        <v>333</v>
      </c>
      <c r="AH209" s="151"/>
      <c r="AI209" s="151"/>
      <c r="AJ209" s="151"/>
      <c r="AK209" s="151"/>
      <c r="AL209" s="151"/>
      <c r="AM209" s="151"/>
      <c r="AN209" s="151"/>
      <c r="AO209" s="151"/>
      <c r="AP209" s="151"/>
      <c r="AQ209" s="151"/>
      <c r="AR209" s="151"/>
      <c r="AS209" s="151"/>
      <c r="AT209" s="151"/>
      <c r="AU209" s="151"/>
      <c r="AV209" s="151"/>
      <c r="AW209" s="151"/>
      <c r="AX209" s="151"/>
      <c r="AY209" s="151"/>
      <c r="AZ209" s="151"/>
      <c r="BA209" s="151"/>
      <c r="BB209" s="151"/>
      <c r="BC209" s="151"/>
      <c r="BD209" s="151"/>
      <c r="BE209" s="151"/>
      <c r="BF209" s="151"/>
      <c r="BG209" s="151"/>
      <c r="BH209" s="151"/>
    </row>
    <row r="210" spans="1:60" outlineLevel="1" x14ac:dyDescent="0.2">
      <c r="A210" s="158"/>
      <c r="B210" s="159"/>
      <c r="C210" s="199" t="s">
        <v>594</v>
      </c>
      <c r="D210" s="195"/>
      <c r="E210" s="196">
        <v>24.637499999999999</v>
      </c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51"/>
      <c r="Y210" s="151"/>
      <c r="Z210" s="151"/>
      <c r="AA210" s="151"/>
      <c r="AB210" s="151"/>
      <c r="AC210" s="151"/>
      <c r="AD210" s="151"/>
      <c r="AE210" s="151"/>
      <c r="AF210" s="151"/>
      <c r="AG210" s="151" t="s">
        <v>346</v>
      </c>
      <c r="AH210" s="151">
        <v>0</v>
      </c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  <c r="AU210" s="151"/>
      <c r="AV210" s="151"/>
      <c r="AW210" s="151"/>
      <c r="AX210" s="151"/>
      <c r="AY210" s="151"/>
      <c r="AZ210" s="151"/>
      <c r="BA210" s="151"/>
      <c r="BB210" s="151"/>
      <c r="BC210" s="151"/>
      <c r="BD210" s="151"/>
      <c r="BE210" s="151"/>
      <c r="BF210" s="151"/>
      <c r="BG210" s="151"/>
      <c r="BH210" s="151"/>
    </row>
    <row r="211" spans="1:60" x14ac:dyDescent="0.2">
      <c r="A211" s="167" t="s">
        <v>223</v>
      </c>
      <c r="B211" s="168" t="s">
        <v>95</v>
      </c>
      <c r="C211" s="189" t="s">
        <v>96</v>
      </c>
      <c r="D211" s="169"/>
      <c r="E211" s="170"/>
      <c r="F211" s="171"/>
      <c r="G211" s="171">
        <f>SUMIF(AG212:AG255,"&lt;&gt;NOR",G212:G255)</f>
        <v>0</v>
      </c>
      <c r="H211" s="171"/>
      <c r="I211" s="171">
        <f>SUM(I212:I255)</f>
        <v>108020.43999999999</v>
      </c>
      <c r="J211" s="171"/>
      <c r="K211" s="171">
        <f>SUM(K212:K255)</f>
        <v>176787.21999999997</v>
      </c>
      <c r="L211" s="171"/>
      <c r="M211" s="171">
        <f>SUM(M212:M255)</f>
        <v>0</v>
      </c>
      <c r="N211" s="171"/>
      <c r="O211" s="171">
        <f>SUM(O212:O255)</f>
        <v>8.6</v>
      </c>
      <c r="P211" s="171"/>
      <c r="Q211" s="171">
        <f>SUM(Q212:Q255)</f>
        <v>0</v>
      </c>
      <c r="R211" s="171"/>
      <c r="S211" s="171"/>
      <c r="T211" s="172"/>
      <c r="U211" s="166"/>
      <c r="V211" s="166">
        <f>SUM(V212:V255)</f>
        <v>478.89</v>
      </c>
      <c r="W211" s="166"/>
      <c r="AG211" t="s">
        <v>224</v>
      </c>
    </row>
    <row r="212" spans="1:60" ht="33.75" outlineLevel="1" x14ac:dyDescent="0.2">
      <c r="A212" s="173">
        <v>64</v>
      </c>
      <c r="B212" s="174" t="s">
        <v>595</v>
      </c>
      <c r="C212" s="191" t="s">
        <v>596</v>
      </c>
      <c r="D212" s="175" t="s">
        <v>375</v>
      </c>
      <c r="E212" s="176">
        <v>72.655000000000001</v>
      </c>
      <c r="F212" s="177"/>
      <c r="G212" s="178">
        <f>ROUND(E212*F212,2)</f>
        <v>0</v>
      </c>
      <c r="H212" s="177">
        <v>344.95</v>
      </c>
      <c r="I212" s="178">
        <f>ROUND(E212*H212,2)</f>
        <v>25062.34</v>
      </c>
      <c r="J212" s="177">
        <v>450.05</v>
      </c>
      <c r="K212" s="178">
        <f>ROUND(E212*J212,2)</f>
        <v>32698.38</v>
      </c>
      <c r="L212" s="178">
        <v>21</v>
      </c>
      <c r="M212" s="178">
        <f>G212*(1+L212/100)</f>
        <v>0</v>
      </c>
      <c r="N212" s="178">
        <v>3.0859999999999999E-2</v>
      </c>
      <c r="O212" s="178">
        <f>ROUND(E212*N212,2)</f>
        <v>2.2400000000000002</v>
      </c>
      <c r="P212" s="178">
        <v>0</v>
      </c>
      <c r="Q212" s="178">
        <f>ROUND(E212*P212,2)</f>
        <v>0</v>
      </c>
      <c r="R212" s="178" t="s">
        <v>460</v>
      </c>
      <c r="S212" s="178" t="s">
        <v>330</v>
      </c>
      <c r="T212" s="179" t="s">
        <v>330</v>
      </c>
      <c r="U212" s="162">
        <v>1.252</v>
      </c>
      <c r="V212" s="162">
        <f>ROUND(E212*U212,2)</f>
        <v>90.96</v>
      </c>
      <c r="W212" s="162"/>
      <c r="X212" s="151"/>
      <c r="Y212" s="151"/>
      <c r="Z212" s="151"/>
      <c r="AA212" s="151"/>
      <c r="AB212" s="151"/>
      <c r="AC212" s="151"/>
      <c r="AD212" s="151"/>
      <c r="AE212" s="151"/>
      <c r="AF212" s="151"/>
      <c r="AG212" s="151" t="s">
        <v>331</v>
      </c>
      <c r="AH212" s="151"/>
      <c r="AI212" s="151"/>
      <c r="AJ212" s="151"/>
      <c r="AK212" s="151"/>
      <c r="AL212" s="151"/>
      <c r="AM212" s="151"/>
      <c r="AN212" s="151"/>
      <c r="AO212" s="151"/>
      <c r="AP212" s="151"/>
      <c r="AQ212" s="151"/>
      <c r="AR212" s="151"/>
      <c r="AS212" s="151"/>
      <c r="AT212" s="151"/>
      <c r="AU212" s="151"/>
      <c r="AV212" s="151"/>
      <c r="AW212" s="151"/>
      <c r="AX212" s="151"/>
      <c r="AY212" s="151"/>
      <c r="AZ212" s="151"/>
      <c r="BA212" s="151"/>
      <c r="BB212" s="151"/>
      <c r="BC212" s="151"/>
      <c r="BD212" s="151"/>
      <c r="BE212" s="151"/>
      <c r="BF212" s="151"/>
      <c r="BG212" s="151"/>
      <c r="BH212" s="151"/>
    </row>
    <row r="213" spans="1:60" outlineLevel="1" x14ac:dyDescent="0.2">
      <c r="A213" s="158"/>
      <c r="B213" s="159"/>
      <c r="C213" s="375" t="s">
        <v>597</v>
      </c>
      <c r="D213" s="376"/>
      <c r="E213" s="376"/>
      <c r="F213" s="376"/>
      <c r="G213" s="376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51"/>
      <c r="Y213" s="151"/>
      <c r="Z213" s="151"/>
      <c r="AA213" s="151"/>
      <c r="AB213" s="151"/>
      <c r="AC213" s="151"/>
      <c r="AD213" s="151"/>
      <c r="AE213" s="151"/>
      <c r="AF213" s="151"/>
      <c r="AG213" s="151" t="s">
        <v>333</v>
      </c>
      <c r="AH213" s="151"/>
      <c r="AI213" s="151"/>
      <c r="AJ213" s="151"/>
      <c r="AK213" s="151"/>
      <c r="AL213" s="151"/>
      <c r="AM213" s="151"/>
      <c r="AN213" s="151"/>
      <c r="AO213" s="151"/>
      <c r="AP213" s="151"/>
      <c r="AQ213" s="151"/>
      <c r="AR213" s="151"/>
      <c r="AS213" s="151"/>
      <c r="AT213" s="151"/>
      <c r="AU213" s="151"/>
      <c r="AV213" s="151"/>
      <c r="AW213" s="151"/>
      <c r="AX213" s="151"/>
      <c r="AY213" s="151"/>
      <c r="AZ213" s="151"/>
      <c r="BA213" s="151"/>
      <c r="BB213" s="151"/>
      <c r="BC213" s="151"/>
      <c r="BD213" s="151"/>
      <c r="BE213" s="151"/>
      <c r="BF213" s="151"/>
      <c r="BG213" s="151"/>
      <c r="BH213" s="151"/>
    </row>
    <row r="214" spans="1:60" outlineLevel="1" x14ac:dyDescent="0.2">
      <c r="A214" s="158"/>
      <c r="B214" s="159"/>
      <c r="C214" s="199" t="s">
        <v>598</v>
      </c>
      <c r="D214" s="195"/>
      <c r="E214" s="196">
        <v>72.655000000000001</v>
      </c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51"/>
      <c r="Y214" s="151"/>
      <c r="Z214" s="151"/>
      <c r="AA214" s="151"/>
      <c r="AB214" s="151"/>
      <c r="AC214" s="151"/>
      <c r="AD214" s="151"/>
      <c r="AE214" s="151"/>
      <c r="AF214" s="151"/>
      <c r="AG214" s="151" t="s">
        <v>346</v>
      </c>
      <c r="AH214" s="151">
        <v>0</v>
      </c>
      <c r="AI214" s="151"/>
      <c r="AJ214" s="151"/>
      <c r="AK214" s="151"/>
      <c r="AL214" s="151"/>
      <c r="AM214" s="151"/>
      <c r="AN214" s="151"/>
      <c r="AO214" s="151"/>
      <c r="AP214" s="151"/>
      <c r="AQ214" s="151"/>
      <c r="AR214" s="151"/>
      <c r="AS214" s="151"/>
      <c r="AT214" s="151"/>
      <c r="AU214" s="151"/>
      <c r="AV214" s="151"/>
      <c r="AW214" s="151"/>
      <c r="AX214" s="151"/>
      <c r="AY214" s="151"/>
      <c r="AZ214" s="151"/>
      <c r="BA214" s="151"/>
      <c r="BB214" s="151"/>
      <c r="BC214" s="151"/>
      <c r="BD214" s="151"/>
      <c r="BE214" s="151"/>
      <c r="BF214" s="151"/>
      <c r="BG214" s="151"/>
      <c r="BH214" s="151"/>
    </row>
    <row r="215" spans="1:60" ht="33.75" outlineLevel="1" x14ac:dyDescent="0.2">
      <c r="A215" s="180">
        <v>65</v>
      </c>
      <c r="B215" s="181" t="s">
        <v>599</v>
      </c>
      <c r="C215" s="190" t="s">
        <v>600</v>
      </c>
      <c r="D215" s="182" t="s">
        <v>227</v>
      </c>
      <c r="E215" s="183">
        <v>2</v>
      </c>
      <c r="F215" s="184"/>
      <c r="G215" s="185">
        <f>ROUND(E215*F215,2)</f>
        <v>0</v>
      </c>
      <c r="H215" s="184">
        <v>55.55</v>
      </c>
      <c r="I215" s="185">
        <f>ROUND(E215*H215,2)</f>
        <v>111.1</v>
      </c>
      <c r="J215" s="184">
        <v>139.44999999999999</v>
      </c>
      <c r="K215" s="185">
        <f>ROUND(E215*J215,2)</f>
        <v>278.89999999999998</v>
      </c>
      <c r="L215" s="185">
        <v>21</v>
      </c>
      <c r="M215" s="185">
        <f>G215*(1+L215/100)</f>
        <v>0</v>
      </c>
      <c r="N215" s="185">
        <v>5.1399999999999996E-3</v>
      </c>
      <c r="O215" s="185">
        <f>ROUND(E215*N215,2)</f>
        <v>0.01</v>
      </c>
      <c r="P215" s="185">
        <v>0</v>
      </c>
      <c r="Q215" s="185">
        <f>ROUND(E215*P215,2)</f>
        <v>0</v>
      </c>
      <c r="R215" s="185" t="s">
        <v>460</v>
      </c>
      <c r="S215" s="185" t="s">
        <v>330</v>
      </c>
      <c r="T215" s="186" t="s">
        <v>330</v>
      </c>
      <c r="U215" s="162">
        <v>0.36</v>
      </c>
      <c r="V215" s="162">
        <f>ROUND(E215*U215,2)</f>
        <v>0.72</v>
      </c>
      <c r="W215" s="162"/>
      <c r="X215" s="151"/>
      <c r="Y215" s="151"/>
      <c r="Z215" s="151"/>
      <c r="AA215" s="151"/>
      <c r="AB215" s="151"/>
      <c r="AC215" s="151"/>
      <c r="AD215" s="151"/>
      <c r="AE215" s="151"/>
      <c r="AF215" s="151"/>
      <c r="AG215" s="151" t="s">
        <v>331</v>
      </c>
      <c r="AH215" s="151"/>
      <c r="AI215" s="151"/>
      <c r="AJ215" s="151"/>
      <c r="AK215" s="151"/>
      <c r="AL215" s="151"/>
      <c r="AM215" s="151"/>
      <c r="AN215" s="151"/>
      <c r="AO215" s="151"/>
      <c r="AP215" s="151"/>
      <c r="AQ215" s="151"/>
      <c r="AR215" s="151"/>
      <c r="AS215" s="151"/>
      <c r="AT215" s="151"/>
      <c r="AU215" s="151"/>
      <c r="AV215" s="151"/>
      <c r="AW215" s="151"/>
      <c r="AX215" s="151"/>
      <c r="AY215" s="151"/>
      <c r="AZ215" s="151"/>
      <c r="BA215" s="151"/>
      <c r="BB215" s="151"/>
      <c r="BC215" s="151"/>
      <c r="BD215" s="151"/>
      <c r="BE215" s="151"/>
      <c r="BF215" s="151"/>
      <c r="BG215" s="151"/>
      <c r="BH215" s="151"/>
    </row>
    <row r="216" spans="1:60" ht="22.5" outlineLevel="1" x14ac:dyDescent="0.2">
      <c r="A216" s="173">
        <v>66</v>
      </c>
      <c r="B216" s="174" t="s">
        <v>601</v>
      </c>
      <c r="C216" s="191" t="s">
        <v>602</v>
      </c>
      <c r="D216" s="175" t="s">
        <v>375</v>
      </c>
      <c r="E216" s="176">
        <v>45.226999999999997</v>
      </c>
      <c r="F216" s="177"/>
      <c r="G216" s="178">
        <f>ROUND(E216*F216,2)</f>
        <v>0</v>
      </c>
      <c r="H216" s="177">
        <v>31.4</v>
      </c>
      <c r="I216" s="178">
        <f>ROUND(E216*H216,2)</f>
        <v>1420.13</v>
      </c>
      <c r="J216" s="177">
        <v>0</v>
      </c>
      <c r="K216" s="178">
        <f>ROUND(E216*J216,2)</f>
        <v>0</v>
      </c>
      <c r="L216" s="178">
        <v>21</v>
      </c>
      <c r="M216" s="178">
        <f>G216*(1+L216/100)</f>
        <v>0</v>
      </c>
      <c r="N216" s="178">
        <v>0</v>
      </c>
      <c r="O216" s="178">
        <f>ROUND(E216*N216,2)</f>
        <v>0</v>
      </c>
      <c r="P216" s="178">
        <v>0</v>
      </c>
      <c r="Q216" s="178">
        <f>ROUND(E216*P216,2)</f>
        <v>0</v>
      </c>
      <c r="R216" s="178" t="s">
        <v>460</v>
      </c>
      <c r="S216" s="178" t="s">
        <v>330</v>
      </c>
      <c r="T216" s="179" t="s">
        <v>330</v>
      </c>
      <c r="U216" s="162">
        <v>0</v>
      </c>
      <c r="V216" s="162">
        <f>ROUND(E216*U216,2)</f>
        <v>0</v>
      </c>
      <c r="W216" s="162"/>
      <c r="X216" s="151"/>
      <c r="Y216" s="151"/>
      <c r="Z216" s="151"/>
      <c r="AA216" s="151"/>
      <c r="AB216" s="151"/>
      <c r="AC216" s="151"/>
      <c r="AD216" s="151"/>
      <c r="AE216" s="151"/>
      <c r="AF216" s="151"/>
      <c r="AG216" s="151" t="s">
        <v>331</v>
      </c>
      <c r="AH216" s="151"/>
      <c r="AI216" s="151"/>
      <c r="AJ216" s="151"/>
      <c r="AK216" s="151"/>
      <c r="AL216" s="151"/>
      <c r="AM216" s="151"/>
      <c r="AN216" s="151"/>
      <c r="AO216" s="151"/>
      <c r="AP216" s="151"/>
      <c r="AQ216" s="151"/>
      <c r="AR216" s="151"/>
      <c r="AS216" s="151"/>
      <c r="AT216" s="151"/>
      <c r="AU216" s="151"/>
      <c r="AV216" s="151"/>
      <c r="AW216" s="151"/>
      <c r="AX216" s="151"/>
      <c r="AY216" s="151"/>
      <c r="AZ216" s="151"/>
      <c r="BA216" s="151"/>
      <c r="BB216" s="151"/>
      <c r="BC216" s="151"/>
      <c r="BD216" s="151"/>
      <c r="BE216" s="151"/>
      <c r="BF216" s="151"/>
      <c r="BG216" s="151"/>
      <c r="BH216" s="151"/>
    </row>
    <row r="217" spans="1:60" outlineLevel="1" x14ac:dyDescent="0.2">
      <c r="A217" s="158"/>
      <c r="B217" s="159"/>
      <c r="C217" s="199" t="s">
        <v>603</v>
      </c>
      <c r="D217" s="195"/>
      <c r="E217" s="196">
        <v>45.226999999999997</v>
      </c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51"/>
      <c r="Y217" s="151"/>
      <c r="Z217" s="151"/>
      <c r="AA217" s="151"/>
      <c r="AB217" s="151"/>
      <c r="AC217" s="151"/>
      <c r="AD217" s="151"/>
      <c r="AE217" s="151"/>
      <c r="AF217" s="151"/>
      <c r="AG217" s="151" t="s">
        <v>346</v>
      </c>
      <c r="AH217" s="151">
        <v>0</v>
      </c>
      <c r="AI217" s="151"/>
      <c r="AJ217" s="151"/>
      <c r="AK217" s="151"/>
      <c r="AL217" s="151"/>
      <c r="AM217" s="151"/>
      <c r="AN217" s="151"/>
      <c r="AO217" s="151"/>
      <c r="AP217" s="151"/>
      <c r="AQ217" s="151"/>
      <c r="AR217" s="151"/>
      <c r="AS217" s="151"/>
      <c r="AT217" s="151"/>
      <c r="AU217" s="151"/>
      <c r="AV217" s="151"/>
      <c r="AW217" s="151"/>
      <c r="AX217" s="151"/>
      <c r="AY217" s="151"/>
      <c r="AZ217" s="151"/>
      <c r="BA217" s="151"/>
      <c r="BB217" s="151"/>
      <c r="BC217" s="151"/>
      <c r="BD217" s="151"/>
      <c r="BE217" s="151"/>
      <c r="BF217" s="151"/>
      <c r="BG217" s="151"/>
      <c r="BH217" s="151"/>
    </row>
    <row r="218" spans="1:60" ht="22.5" outlineLevel="1" x14ac:dyDescent="0.2">
      <c r="A218" s="173">
        <v>67</v>
      </c>
      <c r="B218" s="174" t="s">
        <v>604</v>
      </c>
      <c r="C218" s="191" t="s">
        <v>605</v>
      </c>
      <c r="D218" s="175" t="s">
        <v>375</v>
      </c>
      <c r="E218" s="176">
        <v>1.54</v>
      </c>
      <c r="F218" s="177"/>
      <c r="G218" s="178">
        <f>ROUND(E218*F218,2)</f>
        <v>0</v>
      </c>
      <c r="H218" s="177">
        <v>162.99</v>
      </c>
      <c r="I218" s="178">
        <f>ROUND(E218*H218,2)</f>
        <v>251</v>
      </c>
      <c r="J218" s="177">
        <v>283.01</v>
      </c>
      <c r="K218" s="178">
        <f>ROUND(E218*J218,2)</f>
        <v>435.84</v>
      </c>
      <c r="L218" s="178">
        <v>21</v>
      </c>
      <c r="M218" s="178">
        <f>G218*(1+L218/100)</f>
        <v>0</v>
      </c>
      <c r="N218" s="178">
        <v>1.5720000000000001E-2</v>
      </c>
      <c r="O218" s="178">
        <f>ROUND(E218*N218,2)</f>
        <v>0.02</v>
      </c>
      <c r="P218" s="178">
        <v>0</v>
      </c>
      <c r="Q218" s="178">
        <f>ROUND(E218*P218,2)</f>
        <v>0</v>
      </c>
      <c r="R218" s="178" t="s">
        <v>460</v>
      </c>
      <c r="S218" s="178" t="s">
        <v>330</v>
      </c>
      <c r="T218" s="179" t="s">
        <v>330</v>
      </c>
      <c r="U218" s="162">
        <v>0.76900000000000002</v>
      </c>
      <c r="V218" s="162">
        <f>ROUND(E218*U218,2)</f>
        <v>1.18</v>
      </c>
      <c r="W218" s="162"/>
      <c r="X218" s="151"/>
      <c r="Y218" s="151"/>
      <c r="Z218" s="151"/>
      <c r="AA218" s="151"/>
      <c r="AB218" s="151"/>
      <c r="AC218" s="151"/>
      <c r="AD218" s="151"/>
      <c r="AE218" s="151"/>
      <c r="AF218" s="151"/>
      <c r="AG218" s="151" t="s">
        <v>331</v>
      </c>
      <c r="AH218" s="151"/>
      <c r="AI218" s="151"/>
      <c r="AJ218" s="151"/>
      <c r="AK218" s="151"/>
      <c r="AL218" s="151"/>
      <c r="AM218" s="151"/>
      <c r="AN218" s="151"/>
      <c r="AO218" s="151"/>
      <c r="AP218" s="151"/>
      <c r="AQ218" s="151"/>
      <c r="AR218" s="151"/>
      <c r="AS218" s="151"/>
      <c r="AT218" s="151"/>
      <c r="AU218" s="151"/>
      <c r="AV218" s="151"/>
      <c r="AW218" s="151"/>
      <c r="AX218" s="151"/>
      <c r="AY218" s="151"/>
      <c r="AZ218" s="151"/>
      <c r="BA218" s="151"/>
      <c r="BB218" s="151"/>
      <c r="BC218" s="151"/>
      <c r="BD218" s="151"/>
      <c r="BE218" s="151"/>
      <c r="BF218" s="151"/>
      <c r="BG218" s="151"/>
      <c r="BH218" s="151"/>
    </row>
    <row r="219" spans="1:60" outlineLevel="1" x14ac:dyDescent="0.2">
      <c r="A219" s="158"/>
      <c r="B219" s="159"/>
      <c r="C219" s="199" t="s">
        <v>606</v>
      </c>
      <c r="D219" s="195"/>
      <c r="E219" s="196">
        <v>1.54</v>
      </c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51"/>
      <c r="Y219" s="151"/>
      <c r="Z219" s="151"/>
      <c r="AA219" s="151"/>
      <c r="AB219" s="151"/>
      <c r="AC219" s="151"/>
      <c r="AD219" s="151"/>
      <c r="AE219" s="151"/>
      <c r="AF219" s="151"/>
      <c r="AG219" s="151" t="s">
        <v>346</v>
      </c>
      <c r="AH219" s="151">
        <v>0</v>
      </c>
      <c r="AI219" s="151"/>
      <c r="AJ219" s="151"/>
      <c r="AK219" s="151"/>
      <c r="AL219" s="151"/>
      <c r="AM219" s="151"/>
      <c r="AN219" s="151"/>
      <c r="AO219" s="151"/>
      <c r="AP219" s="151"/>
      <c r="AQ219" s="151"/>
      <c r="AR219" s="151"/>
      <c r="AS219" s="151"/>
      <c r="AT219" s="151"/>
      <c r="AU219" s="151"/>
      <c r="AV219" s="151"/>
      <c r="AW219" s="151"/>
      <c r="AX219" s="151"/>
      <c r="AY219" s="151"/>
      <c r="AZ219" s="151"/>
      <c r="BA219" s="151"/>
      <c r="BB219" s="151"/>
      <c r="BC219" s="151"/>
      <c r="BD219" s="151"/>
      <c r="BE219" s="151"/>
      <c r="BF219" s="151"/>
      <c r="BG219" s="151"/>
      <c r="BH219" s="151"/>
    </row>
    <row r="220" spans="1:60" ht="22.5" outlineLevel="1" x14ac:dyDescent="0.2">
      <c r="A220" s="173">
        <v>68</v>
      </c>
      <c r="B220" s="174" t="s">
        <v>607</v>
      </c>
      <c r="C220" s="191" t="s">
        <v>608</v>
      </c>
      <c r="D220" s="175" t="s">
        <v>375</v>
      </c>
      <c r="E220" s="176">
        <v>11.41</v>
      </c>
      <c r="F220" s="177"/>
      <c r="G220" s="178">
        <f>ROUND(E220*F220,2)</f>
        <v>0</v>
      </c>
      <c r="H220" s="177">
        <v>180.33</v>
      </c>
      <c r="I220" s="178">
        <f>ROUND(E220*H220,2)</f>
        <v>2057.5700000000002</v>
      </c>
      <c r="J220" s="177">
        <v>371.67</v>
      </c>
      <c r="K220" s="178">
        <f>ROUND(E220*J220,2)</f>
        <v>4240.75</v>
      </c>
      <c r="L220" s="178">
        <v>21</v>
      </c>
      <c r="M220" s="178">
        <f>G220*(1+L220/100)</f>
        <v>0</v>
      </c>
      <c r="N220" s="178">
        <v>1.8599999999999998E-2</v>
      </c>
      <c r="O220" s="178">
        <f>ROUND(E220*N220,2)</f>
        <v>0.21</v>
      </c>
      <c r="P220" s="178">
        <v>0</v>
      </c>
      <c r="Q220" s="178">
        <f>ROUND(E220*P220,2)</f>
        <v>0</v>
      </c>
      <c r="R220" s="178" t="s">
        <v>460</v>
      </c>
      <c r="S220" s="178" t="s">
        <v>330</v>
      </c>
      <c r="T220" s="179" t="s">
        <v>330</v>
      </c>
      <c r="U220" s="162">
        <v>1.0109999999999999</v>
      </c>
      <c r="V220" s="162">
        <f>ROUND(E220*U220,2)</f>
        <v>11.54</v>
      </c>
      <c r="W220" s="162"/>
      <c r="X220" s="151"/>
      <c r="Y220" s="151"/>
      <c r="Z220" s="151"/>
      <c r="AA220" s="151"/>
      <c r="AB220" s="151"/>
      <c r="AC220" s="151"/>
      <c r="AD220" s="151"/>
      <c r="AE220" s="151"/>
      <c r="AF220" s="151"/>
      <c r="AG220" s="151" t="s">
        <v>331</v>
      </c>
      <c r="AH220" s="151"/>
      <c r="AI220" s="151"/>
      <c r="AJ220" s="151"/>
      <c r="AK220" s="151"/>
      <c r="AL220" s="151"/>
      <c r="AM220" s="151"/>
      <c r="AN220" s="151"/>
      <c r="AO220" s="151"/>
      <c r="AP220" s="151"/>
      <c r="AQ220" s="151"/>
      <c r="AR220" s="151"/>
      <c r="AS220" s="151"/>
      <c r="AT220" s="151"/>
      <c r="AU220" s="151"/>
      <c r="AV220" s="151"/>
      <c r="AW220" s="151"/>
      <c r="AX220" s="151"/>
      <c r="AY220" s="151"/>
      <c r="AZ220" s="151"/>
      <c r="BA220" s="151"/>
      <c r="BB220" s="151"/>
      <c r="BC220" s="151"/>
      <c r="BD220" s="151"/>
      <c r="BE220" s="151"/>
      <c r="BF220" s="151"/>
      <c r="BG220" s="151"/>
      <c r="BH220" s="151"/>
    </row>
    <row r="221" spans="1:60" outlineLevel="1" x14ac:dyDescent="0.2">
      <c r="A221" s="158"/>
      <c r="B221" s="159"/>
      <c r="C221" s="199" t="s">
        <v>609</v>
      </c>
      <c r="D221" s="195"/>
      <c r="E221" s="196">
        <v>11.41</v>
      </c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51"/>
      <c r="Y221" s="151"/>
      <c r="Z221" s="151"/>
      <c r="AA221" s="151"/>
      <c r="AB221" s="151"/>
      <c r="AC221" s="151"/>
      <c r="AD221" s="151"/>
      <c r="AE221" s="151"/>
      <c r="AF221" s="151"/>
      <c r="AG221" s="151" t="s">
        <v>346</v>
      </c>
      <c r="AH221" s="151">
        <v>0</v>
      </c>
      <c r="AI221" s="151"/>
      <c r="AJ221" s="151"/>
      <c r="AK221" s="151"/>
      <c r="AL221" s="151"/>
      <c r="AM221" s="151"/>
      <c r="AN221" s="151"/>
      <c r="AO221" s="151"/>
      <c r="AP221" s="151"/>
      <c r="AQ221" s="151"/>
      <c r="AR221" s="151"/>
      <c r="AS221" s="151"/>
      <c r="AT221" s="151"/>
      <c r="AU221" s="151"/>
      <c r="AV221" s="151"/>
      <c r="AW221" s="151"/>
      <c r="AX221" s="151"/>
      <c r="AY221" s="151"/>
      <c r="AZ221" s="151"/>
      <c r="BA221" s="151"/>
      <c r="BB221" s="151"/>
      <c r="BC221" s="151"/>
      <c r="BD221" s="151"/>
      <c r="BE221" s="151"/>
      <c r="BF221" s="151"/>
      <c r="BG221" s="151"/>
      <c r="BH221" s="151"/>
    </row>
    <row r="222" spans="1:60" ht="22.5" outlineLevel="1" x14ac:dyDescent="0.2">
      <c r="A222" s="173">
        <v>69</v>
      </c>
      <c r="B222" s="174" t="s">
        <v>610</v>
      </c>
      <c r="C222" s="191" t="s">
        <v>611</v>
      </c>
      <c r="D222" s="175" t="s">
        <v>375</v>
      </c>
      <c r="E222" s="176">
        <v>1.05</v>
      </c>
      <c r="F222" s="177"/>
      <c r="G222" s="178">
        <f>ROUND(E222*F222,2)</f>
        <v>0</v>
      </c>
      <c r="H222" s="177">
        <v>192.33</v>
      </c>
      <c r="I222" s="178">
        <f>ROUND(E222*H222,2)</f>
        <v>201.95</v>
      </c>
      <c r="J222" s="177">
        <v>371.67</v>
      </c>
      <c r="K222" s="178">
        <f>ROUND(E222*J222,2)</f>
        <v>390.25</v>
      </c>
      <c r="L222" s="178">
        <v>21</v>
      </c>
      <c r="M222" s="178">
        <f>G222*(1+L222/100)</f>
        <v>0</v>
      </c>
      <c r="N222" s="178">
        <v>2.017E-2</v>
      </c>
      <c r="O222" s="178">
        <f>ROUND(E222*N222,2)</f>
        <v>0.02</v>
      </c>
      <c r="P222" s="178">
        <v>0</v>
      </c>
      <c r="Q222" s="178">
        <f>ROUND(E222*P222,2)</f>
        <v>0</v>
      </c>
      <c r="R222" s="178" t="s">
        <v>460</v>
      </c>
      <c r="S222" s="178" t="s">
        <v>330</v>
      </c>
      <c r="T222" s="179" t="s">
        <v>330</v>
      </c>
      <c r="U222" s="162">
        <v>1.0109999999999999</v>
      </c>
      <c r="V222" s="162">
        <f>ROUND(E222*U222,2)</f>
        <v>1.06</v>
      </c>
      <c r="W222" s="162"/>
      <c r="X222" s="151"/>
      <c r="Y222" s="151"/>
      <c r="Z222" s="151"/>
      <c r="AA222" s="151"/>
      <c r="AB222" s="151"/>
      <c r="AC222" s="151"/>
      <c r="AD222" s="151"/>
      <c r="AE222" s="151"/>
      <c r="AF222" s="151"/>
      <c r="AG222" s="151" t="s">
        <v>331</v>
      </c>
      <c r="AH222" s="151"/>
      <c r="AI222" s="151"/>
      <c r="AJ222" s="151"/>
      <c r="AK222" s="151"/>
      <c r="AL222" s="151"/>
      <c r="AM222" s="151"/>
      <c r="AN222" s="151"/>
      <c r="AO222" s="151"/>
      <c r="AP222" s="151"/>
      <c r="AQ222" s="151"/>
      <c r="AR222" s="151"/>
      <c r="AS222" s="151"/>
      <c r="AT222" s="151"/>
      <c r="AU222" s="151"/>
      <c r="AV222" s="151"/>
      <c r="AW222" s="151"/>
      <c r="AX222" s="151"/>
      <c r="AY222" s="151"/>
      <c r="AZ222" s="151"/>
      <c r="BA222" s="151"/>
      <c r="BB222" s="151"/>
      <c r="BC222" s="151"/>
      <c r="BD222" s="151"/>
      <c r="BE222" s="151"/>
      <c r="BF222" s="151"/>
      <c r="BG222" s="151"/>
      <c r="BH222" s="151"/>
    </row>
    <row r="223" spans="1:60" outlineLevel="1" x14ac:dyDescent="0.2">
      <c r="A223" s="158"/>
      <c r="B223" s="159"/>
      <c r="C223" s="199" t="s">
        <v>612</v>
      </c>
      <c r="D223" s="195"/>
      <c r="E223" s="196">
        <v>1.05</v>
      </c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51"/>
      <c r="Y223" s="151"/>
      <c r="Z223" s="151"/>
      <c r="AA223" s="151"/>
      <c r="AB223" s="151"/>
      <c r="AC223" s="151"/>
      <c r="AD223" s="151"/>
      <c r="AE223" s="151"/>
      <c r="AF223" s="151"/>
      <c r="AG223" s="151" t="s">
        <v>346</v>
      </c>
      <c r="AH223" s="151">
        <v>0</v>
      </c>
      <c r="AI223" s="151"/>
      <c r="AJ223" s="151"/>
      <c r="AK223" s="151"/>
      <c r="AL223" s="151"/>
      <c r="AM223" s="151"/>
      <c r="AN223" s="151"/>
      <c r="AO223" s="151"/>
      <c r="AP223" s="151"/>
      <c r="AQ223" s="151"/>
      <c r="AR223" s="151"/>
      <c r="AS223" s="151"/>
      <c r="AT223" s="151"/>
      <c r="AU223" s="151"/>
      <c r="AV223" s="151"/>
      <c r="AW223" s="151"/>
      <c r="AX223" s="151"/>
      <c r="AY223" s="151"/>
      <c r="AZ223" s="151"/>
      <c r="BA223" s="151"/>
      <c r="BB223" s="151"/>
      <c r="BC223" s="151"/>
      <c r="BD223" s="151"/>
      <c r="BE223" s="151"/>
      <c r="BF223" s="151"/>
      <c r="BG223" s="151"/>
      <c r="BH223" s="151"/>
    </row>
    <row r="224" spans="1:60" ht="22.5" outlineLevel="1" x14ac:dyDescent="0.2">
      <c r="A224" s="173">
        <v>70</v>
      </c>
      <c r="B224" s="174" t="s">
        <v>613</v>
      </c>
      <c r="C224" s="191" t="s">
        <v>614</v>
      </c>
      <c r="D224" s="175" t="s">
        <v>375</v>
      </c>
      <c r="E224" s="176">
        <v>19.260000000000002</v>
      </c>
      <c r="F224" s="177"/>
      <c r="G224" s="178">
        <f>ROUND(E224*F224,2)</f>
        <v>0</v>
      </c>
      <c r="H224" s="177">
        <v>213.33</v>
      </c>
      <c r="I224" s="178">
        <f>ROUND(E224*H224,2)</f>
        <v>4108.74</v>
      </c>
      <c r="J224" s="177">
        <v>371.67</v>
      </c>
      <c r="K224" s="178">
        <f>ROUND(E224*J224,2)</f>
        <v>7158.36</v>
      </c>
      <c r="L224" s="178">
        <v>21</v>
      </c>
      <c r="M224" s="178">
        <f>G224*(1+L224/100)</f>
        <v>0</v>
      </c>
      <c r="N224" s="178">
        <v>1.8599999999999998E-2</v>
      </c>
      <c r="O224" s="178">
        <f>ROUND(E224*N224,2)</f>
        <v>0.36</v>
      </c>
      <c r="P224" s="178">
        <v>0</v>
      </c>
      <c r="Q224" s="178">
        <f>ROUND(E224*P224,2)</f>
        <v>0</v>
      </c>
      <c r="R224" s="178" t="s">
        <v>460</v>
      </c>
      <c r="S224" s="178" t="s">
        <v>330</v>
      </c>
      <c r="T224" s="179" t="s">
        <v>330</v>
      </c>
      <c r="U224" s="162">
        <v>1.0109999999999999</v>
      </c>
      <c r="V224" s="162">
        <f>ROUND(E224*U224,2)</f>
        <v>19.47</v>
      </c>
      <c r="W224" s="162"/>
      <c r="X224" s="151"/>
      <c r="Y224" s="151"/>
      <c r="Z224" s="151"/>
      <c r="AA224" s="151"/>
      <c r="AB224" s="151"/>
      <c r="AC224" s="151"/>
      <c r="AD224" s="151"/>
      <c r="AE224" s="151"/>
      <c r="AF224" s="151"/>
      <c r="AG224" s="151" t="s">
        <v>331</v>
      </c>
      <c r="AH224" s="151"/>
      <c r="AI224" s="151"/>
      <c r="AJ224" s="151"/>
      <c r="AK224" s="151"/>
      <c r="AL224" s="151"/>
      <c r="AM224" s="151"/>
      <c r="AN224" s="151"/>
      <c r="AO224" s="151"/>
      <c r="AP224" s="151"/>
      <c r="AQ224" s="151"/>
      <c r="AR224" s="151"/>
      <c r="AS224" s="151"/>
      <c r="AT224" s="151"/>
      <c r="AU224" s="151"/>
      <c r="AV224" s="151"/>
      <c r="AW224" s="151"/>
      <c r="AX224" s="151"/>
      <c r="AY224" s="151"/>
      <c r="AZ224" s="151"/>
      <c r="BA224" s="151"/>
      <c r="BB224" s="151"/>
      <c r="BC224" s="151"/>
      <c r="BD224" s="151"/>
      <c r="BE224" s="151"/>
      <c r="BF224" s="151"/>
      <c r="BG224" s="151"/>
      <c r="BH224" s="151"/>
    </row>
    <row r="225" spans="1:60" outlineLevel="1" x14ac:dyDescent="0.2">
      <c r="A225" s="158"/>
      <c r="B225" s="159"/>
      <c r="C225" s="199" t="s">
        <v>615</v>
      </c>
      <c r="D225" s="195"/>
      <c r="E225" s="196">
        <v>19.260000000000002</v>
      </c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51"/>
      <c r="Y225" s="151"/>
      <c r="Z225" s="151"/>
      <c r="AA225" s="151"/>
      <c r="AB225" s="151"/>
      <c r="AC225" s="151"/>
      <c r="AD225" s="151"/>
      <c r="AE225" s="151"/>
      <c r="AF225" s="151"/>
      <c r="AG225" s="151" t="s">
        <v>346</v>
      </c>
      <c r="AH225" s="151">
        <v>0</v>
      </c>
      <c r="AI225" s="151"/>
      <c r="AJ225" s="151"/>
      <c r="AK225" s="151"/>
      <c r="AL225" s="151"/>
      <c r="AM225" s="151"/>
      <c r="AN225" s="151"/>
      <c r="AO225" s="151"/>
      <c r="AP225" s="151"/>
      <c r="AQ225" s="151"/>
      <c r="AR225" s="151"/>
      <c r="AS225" s="151"/>
      <c r="AT225" s="151"/>
      <c r="AU225" s="151"/>
      <c r="AV225" s="151"/>
      <c r="AW225" s="151"/>
      <c r="AX225" s="151"/>
      <c r="AY225" s="151"/>
      <c r="AZ225" s="151"/>
      <c r="BA225" s="151"/>
      <c r="BB225" s="151"/>
      <c r="BC225" s="151"/>
      <c r="BD225" s="151"/>
      <c r="BE225" s="151"/>
      <c r="BF225" s="151"/>
      <c r="BG225" s="151"/>
      <c r="BH225" s="151"/>
    </row>
    <row r="226" spans="1:60" ht="22.5" outlineLevel="1" x14ac:dyDescent="0.2">
      <c r="A226" s="173">
        <v>71</v>
      </c>
      <c r="B226" s="174" t="s">
        <v>616</v>
      </c>
      <c r="C226" s="191" t="s">
        <v>617</v>
      </c>
      <c r="D226" s="175" t="s">
        <v>375</v>
      </c>
      <c r="E226" s="176">
        <v>90.418499999999995</v>
      </c>
      <c r="F226" s="177"/>
      <c r="G226" s="178">
        <f>ROUND(E226*F226,2)</f>
        <v>0</v>
      </c>
      <c r="H226" s="177">
        <v>227.61</v>
      </c>
      <c r="I226" s="178">
        <f>ROUND(E226*H226,2)</f>
        <v>20580.150000000001</v>
      </c>
      <c r="J226" s="177">
        <v>368.39</v>
      </c>
      <c r="K226" s="178">
        <f>ROUND(E226*J226,2)</f>
        <v>33309.269999999997</v>
      </c>
      <c r="L226" s="178">
        <v>21</v>
      </c>
      <c r="M226" s="178">
        <f>G226*(1+L226/100)</f>
        <v>0</v>
      </c>
      <c r="N226" s="178">
        <v>1.7989999999999999E-2</v>
      </c>
      <c r="O226" s="178">
        <f>ROUND(E226*N226,2)</f>
        <v>1.63</v>
      </c>
      <c r="P226" s="178">
        <v>0</v>
      </c>
      <c r="Q226" s="178">
        <f>ROUND(E226*P226,2)</f>
        <v>0</v>
      </c>
      <c r="R226" s="178" t="s">
        <v>460</v>
      </c>
      <c r="S226" s="178" t="s">
        <v>330</v>
      </c>
      <c r="T226" s="179" t="s">
        <v>330</v>
      </c>
      <c r="U226" s="162">
        <v>0.96699999999999997</v>
      </c>
      <c r="V226" s="162">
        <f>ROUND(E226*U226,2)</f>
        <v>87.43</v>
      </c>
      <c r="W226" s="162"/>
      <c r="X226" s="151"/>
      <c r="Y226" s="151"/>
      <c r="Z226" s="151"/>
      <c r="AA226" s="151"/>
      <c r="AB226" s="151"/>
      <c r="AC226" s="151"/>
      <c r="AD226" s="151"/>
      <c r="AE226" s="151"/>
      <c r="AF226" s="151"/>
      <c r="AG226" s="151" t="s">
        <v>331</v>
      </c>
      <c r="AH226" s="151"/>
      <c r="AI226" s="151"/>
      <c r="AJ226" s="151"/>
      <c r="AK226" s="151"/>
      <c r="AL226" s="151"/>
      <c r="AM226" s="151"/>
      <c r="AN226" s="151"/>
      <c r="AO226" s="151"/>
      <c r="AP226" s="151"/>
      <c r="AQ226" s="151"/>
      <c r="AR226" s="151"/>
      <c r="AS226" s="151"/>
      <c r="AT226" s="151"/>
      <c r="AU226" s="151"/>
      <c r="AV226" s="151"/>
      <c r="AW226" s="151"/>
      <c r="AX226" s="151"/>
      <c r="AY226" s="151"/>
      <c r="AZ226" s="151"/>
      <c r="BA226" s="151"/>
      <c r="BB226" s="151"/>
      <c r="BC226" s="151"/>
      <c r="BD226" s="151"/>
      <c r="BE226" s="151"/>
      <c r="BF226" s="151"/>
      <c r="BG226" s="151"/>
      <c r="BH226" s="151"/>
    </row>
    <row r="227" spans="1:60" outlineLevel="1" x14ac:dyDescent="0.2">
      <c r="A227" s="158"/>
      <c r="B227" s="159"/>
      <c r="C227" s="375" t="s">
        <v>618</v>
      </c>
      <c r="D227" s="376"/>
      <c r="E227" s="376"/>
      <c r="F227" s="376"/>
      <c r="G227" s="376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51"/>
      <c r="Y227" s="151"/>
      <c r="Z227" s="151"/>
      <c r="AA227" s="151"/>
      <c r="AB227" s="151"/>
      <c r="AC227" s="151"/>
      <c r="AD227" s="151"/>
      <c r="AE227" s="151"/>
      <c r="AF227" s="151"/>
      <c r="AG227" s="151" t="s">
        <v>333</v>
      </c>
      <c r="AH227" s="151"/>
      <c r="AI227" s="151"/>
      <c r="AJ227" s="151"/>
      <c r="AK227" s="151"/>
      <c r="AL227" s="151"/>
      <c r="AM227" s="151"/>
      <c r="AN227" s="151"/>
      <c r="AO227" s="151"/>
      <c r="AP227" s="151"/>
      <c r="AQ227" s="151"/>
      <c r="AR227" s="151"/>
      <c r="AS227" s="151"/>
      <c r="AT227" s="151"/>
      <c r="AU227" s="151"/>
      <c r="AV227" s="151"/>
      <c r="AW227" s="151"/>
      <c r="AX227" s="151"/>
      <c r="AY227" s="151"/>
      <c r="AZ227" s="151"/>
      <c r="BA227" s="151"/>
      <c r="BB227" s="151"/>
      <c r="BC227" s="151"/>
      <c r="BD227" s="151"/>
      <c r="BE227" s="151"/>
      <c r="BF227" s="151"/>
      <c r="BG227" s="151"/>
      <c r="BH227" s="151"/>
    </row>
    <row r="228" spans="1:60" ht="33.75" outlineLevel="1" x14ac:dyDescent="0.2">
      <c r="A228" s="158"/>
      <c r="B228" s="159"/>
      <c r="C228" s="199" t="s">
        <v>619</v>
      </c>
      <c r="D228" s="195"/>
      <c r="E228" s="196">
        <v>90.418499999999995</v>
      </c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51"/>
      <c r="Y228" s="151"/>
      <c r="Z228" s="151"/>
      <c r="AA228" s="151"/>
      <c r="AB228" s="151"/>
      <c r="AC228" s="151"/>
      <c r="AD228" s="151"/>
      <c r="AE228" s="151"/>
      <c r="AF228" s="151"/>
      <c r="AG228" s="151" t="s">
        <v>346</v>
      </c>
      <c r="AH228" s="151">
        <v>0</v>
      </c>
      <c r="AI228" s="151"/>
      <c r="AJ228" s="151"/>
      <c r="AK228" s="151"/>
      <c r="AL228" s="151"/>
      <c r="AM228" s="151"/>
      <c r="AN228" s="151"/>
      <c r="AO228" s="151"/>
      <c r="AP228" s="151"/>
      <c r="AQ228" s="151"/>
      <c r="AR228" s="151"/>
      <c r="AS228" s="151"/>
      <c r="AT228" s="151"/>
      <c r="AU228" s="151"/>
      <c r="AV228" s="151"/>
      <c r="AW228" s="151"/>
      <c r="AX228" s="151"/>
      <c r="AY228" s="151"/>
      <c r="AZ228" s="151"/>
      <c r="BA228" s="151"/>
      <c r="BB228" s="151"/>
      <c r="BC228" s="151"/>
      <c r="BD228" s="151"/>
      <c r="BE228" s="151"/>
      <c r="BF228" s="151"/>
      <c r="BG228" s="151"/>
      <c r="BH228" s="151"/>
    </row>
    <row r="229" spans="1:60" ht="22.5" outlineLevel="1" x14ac:dyDescent="0.2">
      <c r="A229" s="173">
        <v>72</v>
      </c>
      <c r="B229" s="174" t="s">
        <v>620</v>
      </c>
      <c r="C229" s="191" t="s">
        <v>621</v>
      </c>
      <c r="D229" s="175" t="s">
        <v>375</v>
      </c>
      <c r="E229" s="176">
        <v>8.7062500000000007</v>
      </c>
      <c r="F229" s="177"/>
      <c r="G229" s="178">
        <f>ROUND(E229*F229,2)</f>
        <v>0</v>
      </c>
      <c r="H229" s="177">
        <v>260.61</v>
      </c>
      <c r="I229" s="178">
        <f>ROUND(E229*H229,2)</f>
        <v>2268.94</v>
      </c>
      <c r="J229" s="177">
        <v>368.39</v>
      </c>
      <c r="K229" s="178">
        <f>ROUND(E229*J229,2)</f>
        <v>3207.3</v>
      </c>
      <c r="L229" s="178">
        <v>21</v>
      </c>
      <c r="M229" s="178">
        <f>G229*(1+L229/100)</f>
        <v>0</v>
      </c>
      <c r="N229" s="178">
        <v>1.7989999999999999E-2</v>
      </c>
      <c r="O229" s="178">
        <f>ROUND(E229*N229,2)</f>
        <v>0.16</v>
      </c>
      <c r="P229" s="178">
        <v>0</v>
      </c>
      <c r="Q229" s="178">
        <f>ROUND(E229*P229,2)</f>
        <v>0</v>
      </c>
      <c r="R229" s="178" t="s">
        <v>460</v>
      </c>
      <c r="S229" s="178" t="s">
        <v>330</v>
      </c>
      <c r="T229" s="179" t="s">
        <v>330</v>
      </c>
      <c r="U229" s="162">
        <v>0.96699999999999997</v>
      </c>
      <c r="V229" s="162">
        <f>ROUND(E229*U229,2)</f>
        <v>8.42</v>
      </c>
      <c r="W229" s="162"/>
      <c r="X229" s="151"/>
      <c r="Y229" s="151"/>
      <c r="Z229" s="151"/>
      <c r="AA229" s="151"/>
      <c r="AB229" s="151"/>
      <c r="AC229" s="151"/>
      <c r="AD229" s="151"/>
      <c r="AE229" s="151"/>
      <c r="AF229" s="151"/>
      <c r="AG229" s="151" t="s">
        <v>331</v>
      </c>
      <c r="AH229" s="151"/>
      <c r="AI229" s="151"/>
      <c r="AJ229" s="151"/>
      <c r="AK229" s="151"/>
      <c r="AL229" s="151"/>
      <c r="AM229" s="151"/>
      <c r="AN229" s="151"/>
      <c r="AO229" s="151"/>
      <c r="AP229" s="151"/>
      <c r="AQ229" s="151"/>
      <c r="AR229" s="151"/>
      <c r="AS229" s="151"/>
      <c r="AT229" s="151"/>
      <c r="AU229" s="151"/>
      <c r="AV229" s="151"/>
      <c r="AW229" s="151"/>
      <c r="AX229" s="151"/>
      <c r="AY229" s="151"/>
      <c r="AZ229" s="151"/>
      <c r="BA229" s="151"/>
      <c r="BB229" s="151"/>
      <c r="BC229" s="151"/>
      <c r="BD229" s="151"/>
      <c r="BE229" s="151"/>
      <c r="BF229" s="151"/>
      <c r="BG229" s="151"/>
      <c r="BH229" s="151"/>
    </row>
    <row r="230" spans="1:60" outlineLevel="1" x14ac:dyDescent="0.2">
      <c r="A230" s="158"/>
      <c r="B230" s="159"/>
      <c r="C230" s="375" t="s">
        <v>618</v>
      </c>
      <c r="D230" s="376"/>
      <c r="E230" s="376"/>
      <c r="F230" s="376"/>
      <c r="G230" s="376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51"/>
      <c r="Y230" s="151"/>
      <c r="Z230" s="151"/>
      <c r="AA230" s="151"/>
      <c r="AB230" s="151"/>
      <c r="AC230" s="151"/>
      <c r="AD230" s="151"/>
      <c r="AE230" s="151"/>
      <c r="AF230" s="151"/>
      <c r="AG230" s="151" t="s">
        <v>333</v>
      </c>
      <c r="AH230" s="151"/>
      <c r="AI230" s="151"/>
      <c r="AJ230" s="151"/>
      <c r="AK230" s="151"/>
      <c r="AL230" s="151"/>
      <c r="AM230" s="151"/>
      <c r="AN230" s="151"/>
      <c r="AO230" s="151"/>
      <c r="AP230" s="151"/>
      <c r="AQ230" s="151"/>
      <c r="AR230" s="151"/>
      <c r="AS230" s="151"/>
      <c r="AT230" s="151"/>
      <c r="AU230" s="151"/>
      <c r="AV230" s="151"/>
      <c r="AW230" s="151"/>
      <c r="AX230" s="151"/>
      <c r="AY230" s="151"/>
      <c r="AZ230" s="151"/>
      <c r="BA230" s="151"/>
      <c r="BB230" s="151"/>
      <c r="BC230" s="151"/>
      <c r="BD230" s="151"/>
      <c r="BE230" s="151"/>
      <c r="BF230" s="151"/>
      <c r="BG230" s="151"/>
      <c r="BH230" s="151"/>
    </row>
    <row r="231" spans="1:60" outlineLevel="1" x14ac:dyDescent="0.2">
      <c r="A231" s="158"/>
      <c r="B231" s="159"/>
      <c r="C231" s="199" t="s">
        <v>622</v>
      </c>
      <c r="D231" s="195"/>
      <c r="E231" s="196">
        <v>8.7062500000000007</v>
      </c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51"/>
      <c r="Y231" s="151"/>
      <c r="Z231" s="151"/>
      <c r="AA231" s="151"/>
      <c r="AB231" s="151"/>
      <c r="AC231" s="151"/>
      <c r="AD231" s="151"/>
      <c r="AE231" s="151"/>
      <c r="AF231" s="151"/>
      <c r="AG231" s="151" t="s">
        <v>346</v>
      </c>
      <c r="AH231" s="151">
        <v>0</v>
      </c>
      <c r="AI231" s="151"/>
      <c r="AJ231" s="151"/>
      <c r="AK231" s="151"/>
      <c r="AL231" s="151"/>
      <c r="AM231" s="151"/>
      <c r="AN231" s="151"/>
      <c r="AO231" s="151"/>
      <c r="AP231" s="151"/>
      <c r="AQ231" s="151"/>
      <c r="AR231" s="151"/>
      <c r="AS231" s="151"/>
      <c r="AT231" s="151"/>
      <c r="AU231" s="151"/>
      <c r="AV231" s="151"/>
      <c r="AW231" s="151"/>
      <c r="AX231" s="151"/>
      <c r="AY231" s="151"/>
      <c r="AZ231" s="151"/>
      <c r="BA231" s="151"/>
      <c r="BB231" s="151"/>
      <c r="BC231" s="151"/>
      <c r="BD231" s="151"/>
      <c r="BE231" s="151"/>
      <c r="BF231" s="151"/>
      <c r="BG231" s="151"/>
      <c r="BH231" s="151"/>
    </row>
    <row r="232" spans="1:60" ht="22.5" outlineLevel="1" x14ac:dyDescent="0.2">
      <c r="A232" s="173">
        <v>73</v>
      </c>
      <c r="B232" s="174" t="s">
        <v>623</v>
      </c>
      <c r="C232" s="191" t="s">
        <v>624</v>
      </c>
      <c r="D232" s="175" t="s">
        <v>375</v>
      </c>
      <c r="E232" s="176">
        <v>38.57</v>
      </c>
      <c r="F232" s="177"/>
      <c r="G232" s="178">
        <f>ROUND(E232*F232,2)</f>
        <v>0</v>
      </c>
      <c r="H232" s="177">
        <v>306.91000000000003</v>
      </c>
      <c r="I232" s="178">
        <f>ROUND(E232*H232,2)</f>
        <v>11837.52</v>
      </c>
      <c r="J232" s="177">
        <v>517.89</v>
      </c>
      <c r="K232" s="178">
        <f>ROUND(E232*J232,2)</f>
        <v>19975.02</v>
      </c>
      <c r="L232" s="178">
        <v>21</v>
      </c>
      <c r="M232" s="178">
        <f>G232*(1+L232/100)</f>
        <v>0</v>
      </c>
      <c r="N232" s="178">
        <v>1.9730000000000001E-2</v>
      </c>
      <c r="O232" s="178">
        <f>ROUND(E232*N232,2)</f>
        <v>0.76</v>
      </c>
      <c r="P232" s="178">
        <v>0</v>
      </c>
      <c r="Q232" s="178">
        <f>ROUND(E232*P232,2)</f>
        <v>0</v>
      </c>
      <c r="R232" s="178" t="s">
        <v>460</v>
      </c>
      <c r="S232" s="178" t="s">
        <v>228</v>
      </c>
      <c r="T232" s="179" t="s">
        <v>229</v>
      </c>
      <c r="U232" s="162">
        <v>1.5049999999999999</v>
      </c>
      <c r="V232" s="162">
        <f>ROUND(E232*U232,2)</f>
        <v>58.05</v>
      </c>
      <c r="W232" s="162"/>
      <c r="X232" s="151"/>
      <c r="Y232" s="151"/>
      <c r="Z232" s="151"/>
      <c r="AA232" s="151"/>
      <c r="AB232" s="151"/>
      <c r="AC232" s="151"/>
      <c r="AD232" s="151"/>
      <c r="AE232" s="151"/>
      <c r="AF232" s="151"/>
      <c r="AG232" s="151" t="s">
        <v>331</v>
      </c>
      <c r="AH232" s="151"/>
      <c r="AI232" s="151"/>
      <c r="AJ232" s="151"/>
      <c r="AK232" s="151"/>
      <c r="AL232" s="151"/>
      <c r="AM232" s="151"/>
      <c r="AN232" s="151"/>
      <c r="AO232" s="151"/>
      <c r="AP232" s="151"/>
      <c r="AQ232" s="151"/>
      <c r="AR232" s="151"/>
      <c r="AS232" s="151"/>
      <c r="AT232" s="151"/>
      <c r="AU232" s="151"/>
      <c r="AV232" s="151"/>
      <c r="AW232" s="151"/>
      <c r="AX232" s="151"/>
      <c r="AY232" s="151"/>
      <c r="AZ232" s="151"/>
      <c r="BA232" s="151"/>
      <c r="BB232" s="151"/>
      <c r="BC232" s="151"/>
      <c r="BD232" s="151"/>
      <c r="BE232" s="151"/>
      <c r="BF232" s="151"/>
      <c r="BG232" s="151"/>
      <c r="BH232" s="151"/>
    </row>
    <row r="233" spans="1:60" outlineLevel="1" x14ac:dyDescent="0.2">
      <c r="A233" s="158"/>
      <c r="B233" s="159"/>
      <c r="C233" s="375" t="s">
        <v>618</v>
      </c>
      <c r="D233" s="376"/>
      <c r="E233" s="376"/>
      <c r="F233" s="376"/>
      <c r="G233" s="376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51"/>
      <c r="Y233" s="151"/>
      <c r="Z233" s="151"/>
      <c r="AA233" s="151"/>
      <c r="AB233" s="151"/>
      <c r="AC233" s="151"/>
      <c r="AD233" s="151"/>
      <c r="AE233" s="151"/>
      <c r="AF233" s="151"/>
      <c r="AG233" s="151" t="s">
        <v>333</v>
      </c>
      <c r="AH233" s="151"/>
      <c r="AI233" s="151"/>
      <c r="AJ233" s="151"/>
      <c r="AK233" s="151"/>
      <c r="AL233" s="151"/>
      <c r="AM233" s="151"/>
      <c r="AN233" s="151"/>
      <c r="AO233" s="151"/>
      <c r="AP233" s="151"/>
      <c r="AQ233" s="151"/>
      <c r="AR233" s="151"/>
      <c r="AS233" s="151"/>
      <c r="AT233" s="151"/>
      <c r="AU233" s="151"/>
      <c r="AV233" s="151"/>
      <c r="AW233" s="151"/>
      <c r="AX233" s="151"/>
      <c r="AY233" s="151"/>
      <c r="AZ233" s="151"/>
      <c r="BA233" s="151"/>
      <c r="BB233" s="151"/>
      <c r="BC233" s="151"/>
      <c r="BD233" s="151"/>
      <c r="BE233" s="151"/>
      <c r="BF233" s="151"/>
      <c r="BG233" s="151"/>
      <c r="BH233" s="151"/>
    </row>
    <row r="234" spans="1:60" outlineLevel="1" x14ac:dyDescent="0.2">
      <c r="A234" s="158"/>
      <c r="B234" s="159"/>
      <c r="C234" s="199" t="s">
        <v>625</v>
      </c>
      <c r="D234" s="195"/>
      <c r="E234" s="196">
        <v>38.57</v>
      </c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51"/>
      <c r="Y234" s="151"/>
      <c r="Z234" s="151"/>
      <c r="AA234" s="151"/>
      <c r="AB234" s="151"/>
      <c r="AC234" s="151"/>
      <c r="AD234" s="151"/>
      <c r="AE234" s="151"/>
      <c r="AF234" s="151"/>
      <c r="AG234" s="151" t="s">
        <v>346</v>
      </c>
      <c r="AH234" s="151">
        <v>0</v>
      </c>
      <c r="AI234" s="151"/>
      <c r="AJ234" s="151"/>
      <c r="AK234" s="151"/>
      <c r="AL234" s="151"/>
      <c r="AM234" s="151"/>
      <c r="AN234" s="151"/>
      <c r="AO234" s="151"/>
      <c r="AP234" s="151"/>
      <c r="AQ234" s="151"/>
      <c r="AR234" s="151"/>
      <c r="AS234" s="151"/>
      <c r="AT234" s="151"/>
      <c r="AU234" s="151"/>
      <c r="AV234" s="151"/>
      <c r="AW234" s="151"/>
      <c r="AX234" s="151"/>
      <c r="AY234" s="151"/>
      <c r="AZ234" s="151"/>
      <c r="BA234" s="151"/>
      <c r="BB234" s="151"/>
      <c r="BC234" s="151"/>
      <c r="BD234" s="151"/>
      <c r="BE234" s="151"/>
      <c r="BF234" s="151"/>
      <c r="BG234" s="151"/>
      <c r="BH234" s="151"/>
    </row>
    <row r="235" spans="1:60" ht="22.5" outlineLevel="1" x14ac:dyDescent="0.2">
      <c r="A235" s="173">
        <v>74</v>
      </c>
      <c r="B235" s="174" t="s">
        <v>626</v>
      </c>
      <c r="C235" s="191" t="s">
        <v>627</v>
      </c>
      <c r="D235" s="175" t="s">
        <v>375</v>
      </c>
      <c r="E235" s="176">
        <v>14.451499999999999</v>
      </c>
      <c r="F235" s="177"/>
      <c r="G235" s="178">
        <f>ROUND(E235*F235,2)</f>
        <v>0</v>
      </c>
      <c r="H235" s="177">
        <v>219.72</v>
      </c>
      <c r="I235" s="178">
        <f>ROUND(E235*H235,2)</f>
        <v>3175.28</v>
      </c>
      <c r="J235" s="177">
        <v>474.28</v>
      </c>
      <c r="K235" s="178">
        <f>ROUND(E235*J235,2)</f>
        <v>6854.06</v>
      </c>
      <c r="L235" s="178">
        <v>21</v>
      </c>
      <c r="M235" s="178">
        <f>G235*(1+L235/100)</f>
        <v>0</v>
      </c>
      <c r="N235" s="178">
        <v>1.8149999999999999E-2</v>
      </c>
      <c r="O235" s="178">
        <f>ROUND(E235*N235,2)</f>
        <v>0.26</v>
      </c>
      <c r="P235" s="178">
        <v>0</v>
      </c>
      <c r="Q235" s="178">
        <f>ROUND(E235*P235,2)</f>
        <v>0</v>
      </c>
      <c r="R235" s="178" t="s">
        <v>460</v>
      </c>
      <c r="S235" s="178" t="s">
        <v>330</v>
      </c>
      <c r="T235" s="179" t="s">
        <v>330</v>
      </c>
      <c r="U235" s="162">
        <v>1.2350000000000001</v>
      </c>
      <c r="V235" s="162">
        <f>ROUND(E235*U235,2)</f>
        <v>17.850000000000001</v>
      </c>
      <c r="W235" s="162"/>
      <c r="X235" s="151"/>
      <c r="Y235" s="151"/>
      <c r="Z235" s="151"/>
      <c r="AA235" s="151"/>
      <c r="AB235" s="151"/>
      <c r="AC235" s="151"/>
      <c r="AD235" s="151"/>
      <c r="AE235" s="151"/>
      <c r="AF235" s="151"/>
      <c r="AG235" s="151" t="s">
        <v>331</v>
      </c>
      <c r="AH235" s="151"/>
      <c r="AI235" s="151"/>
      <c r="AJ235" s="151"/>
      <c r="AK235" s="151"/>
      <c r="AL235" s="151"/>
      <c r="AM235" s="151"/>
      <c r="AN235" s="151"/>
      <c r="AO235" s="151"/>
      <c r="AP235" s="151"/>
      <c r="AQ235" s="151"/>
      <c r="AR235" s="151"/>
      <c r="AS235" s="151"/>
      <c r="AT235" s="151"/>
      <c r="AU235" s="151"/>
      <c r="AV235" s="151"/>
      <c r="AW235" s="151"/>
      <c r="AX235" s="151"/>
      <c r="AY235" s="151"/>
      <c r="AZ235" s="151"/>
      <c r="BA235" s="151"/>
      <c r="BB235" s="151"/>
      <c r="BC235" s="151"/>
      <c r="BD235" s="151"/>
      <c r="BE235" s="151"/>
      <c r="BF235" s="151"/>
      <c r="BG235" s="151"/>
      <c r="BH235" s="151"/>
    </row>
    <row r="236" spans="1:60" outlineLevel="1" x14ac:dyDescent="0.2">
      <c r="A236" s="158"/>
      <c r="B236" s="159"/>
      <c r="C236" s="375" t="s">
        <v>618</v>
      </c>
      <c r="D236" s="376"/>
      <c r="E236" s="376"/>
      <c r="F236" s="376"/>
      <c r="G236" s="376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51"/>
      <c r="Y236" s="151"/>
      <c r="Z236" s="151"/>
      <c r="AA236" s="151"/>
      <c r="AB236" s="151"/>
      <c r="AC236" s="151"/>
      <c r="AD236" s="151"/>
      <c r="AE236" s="151"/>
      <c r="AF236" s="151"/>
      <c r="AG236" s="151" t="s">
        <v>333</v>
      </c>
      <c r="AH236" s="151"/>
      <c r="AI236" s="151"/>
      <c r="AJ236" s="151"/>
      <c r="AK236" s="151"/>
      <c r="AL236" s="151"/>
      <c r="AM236" s="151"/>
      <c r="AN236" s="151"/>
      <c r="AO236" s="151"/>
      <c r="AP236" s="151"/>
      <c r="AQ236" s="151"/>
      <c r="AR236" s="151"/>
      <c r="AS236" s="151"/>
      <c r="AT236" s="151"/>
      <c r="AU236" s="151"/>
      <c r="AV236" s="151"/>
      <c r="AW236" s="151"/>
      <c r="AX236" s="151"/>
      <c r="AY236" s="151"/>
      <c r="AZ236" s="151"/>
      <c r="BA236" s="151"/>
      <c r="BB236" s="151"/>
      <c r="BC236" s="151"/>
      <c r="BD236" s="151"/>
      <c r="BE236" s="151"/>
      <c r="BF236" s="151"/>
      <c r="BG236" s="151"/>
      <c r="BH236" s="151"/>
    </row>
    <row r="237" spans="1:60" outlineLevel="1" x14ac:dyDescent="0.2">
      <c r="A237" s="158"/>
      <c r="B237" s="159"/>
      <c r="C237" s="199" t="s">
        <v>628</v>
      </c>
      <c r="D237" s="195"/>
      <c r="E237" s="196">
        <v>14.451499999999999</v>
      </c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51"/>
      <c r="Y237" s="151"/>
      <c r="Z237" s="151"/>
      <c r="AA237" s="151"/>
      <c r="AB237" s="151"/>
      <c r="AC237" s="151"/>
      <c r="AD237" s="151"/>
      <c r="AE237" s="151"/>
      <c r="AF237" s="151"/>
      <c r="AG237" s="151" t="s">
        <v>346</v>
      </c>
      <c r="AH237" s="151">
        <v>0</v>
      </c>
      <c r="AI237" s="151"/>
      <c r="AJ237" s="151"/>
      <c r="AK237" s="151"/>
      <c r="AL237" s="151"/>
      <c r="AM237" s="151"/>
      <c r="AN237" s="151"/>
      <c r="AO237" s="151"/>
      <c r="AP237" s="151"/>
      <c r="AQ237" s="151"/>
      <c r="AR237" s="151"/>
      <c r="AS237" s="151"/>
      <c r="AT237" s="151"/>
      <c r="AU237" s="151"/>
      <c r="AV237" s="151"/>
      <c r="AW237" s="151"/>
      <c r="AX237" s="151"/>
      <c r="AY237" s="151"/>
      <c r="AZ237" s="151"/>
      <c r="BA237" s="151"/>
      <c r="BB237" s="151"/>
      <c r="BC237" s="151"/>
      <c r="BD237" s="151"/>
      <c r="BE237" s="151"/>
      <c r="BF237" s="151"/>
      <c r="BG237" s="151"/>
      <c r="BH237" s="151"/>
    </row>
    <row r="238" spans="1:60" ht="22.5" outlineLevel="1" x14ac:dyDescent="0.2">
      <c r="A238" s="173">
        <v>75</v>
      </c>
      <c r="B238" s="174" t="s">
        <v>629</v>
      </c>
      <c r="C238" s="191" t="s">
        <v>630</v>
      </c>
      <c r="D238" s="175" t="s">
        <v>375</v>
      </c>
      <c r="E238" s="176">
        <v>2.2562500000000001</v>
      </c>
      <c r="F238" s="177"/>
      <c r="G238" s="178">
        <f>ROUND(E238*F238,2)</f>
        <v>0</v>
      </c>
      <c r="H238" s="177">
        <v>252.72</v>
      </c>
      <c r="I238" s="178">
        <f>ROUND(E238*H238,2)</f>
        <v>570.20000000000005</v>
      </c>
      <c r="J238" s="177">
        <v>474.28</v>
      </c>
      <c r="K238" s="178">
        <f>ROUND(E238*J238,2)</f>
        <v>1070.0899999999999</v>
      </c>
      <c r="L238" s="178">
        <v>21</v>
      </c>
      <c r="M238" s="178">
        <f>G238*(1+L238/100)</f>
        <v>0</v>
      </c>
      <c r="N238" s="178">
        <v>1.8149999999999999E-2</v>
      </c>
      <c r="O238" s="178">
        <f>ROUND(E238*N238,2)</f>
        <v>0.04</v>
      </c>
      <c r="P238" s="178">
        <v>0</v>
      </c>
      <c r="Q238" s="178">
        <f>ROUND(E238*P238,2)</f>
        <v>0</v>
      </c>
      <c r="R238" s="178" t="s">
        <v>460</v>
      </c>
      <c r="S238" s="178" t="s">
        <v>330</v>
      </c>
      <c r="T238" s="179" t="s">
        <v>330</v>
      </c>
      <c r="U238" s="162">
        <v>1.2350000000000001</v>
      </c>
      <c r="V238" s="162">
        <f>ROUND(E238*U238,2)</f>
        <v>2.79</v>
      </c>
      <c r="W238" s="162"/>
      <c r="X238" s="151"/>
      <c r="Y238" s="151"/>
      <c r="Z238" s="151"/>
      <c r="AA238" s="151"/>
      <c r="AB238" s="151"/>
      <c r="AC238" s="151"/>
      <c r="AD238" s="151"/>
      <c r="AE238" s="151"/>
      <c r="AF238" s="151"/>
      <c r="AG238" s="151" t="s">
        <v>341</v>
      </c>
      <c r="AH238" s="151"/>
      <c r="AI238" s="151"/>
      <c r="AJ238" s="151"/>
      <c r="AK238" s="151"/>
      <c r="AL238" s="151"/>
      <c r="AM238" s="151"/>
      <c r="AN238" s="151"/>
      <c r="AO238" s="151"/>
      <c r="AP238" s="151"/>
      <c r="AQ238" s="151"/>
      <c r="AR238" s="151"/>
      <c r="AS238" s="151"/>
      <c r="AT238" s="151"/>
      <c r="AU238" s="151"/>
      <c r="AV238" s="151"/>
      <c r="AW238" s="151"/>
      <c r="AX238" s="151"/>
      <c r="AY238" s="151"/>
      <c r="AZ238" s="151"/>
      <c r="BA238" s="151"/>
      <c r="BB238" s="151"/>
      <c r="BC238" s="151"/>
      <c r="BD238" s="151"/>
      <c r="BE238" s="151"/>
      <c r="BF238" s="151"/>
      <c r="BG238" s="151"/>
      <c r="BH238" s="151"/>
    </row>
    <row r="239" spans="1:60" outlineLevel="1" x14ac:dyDescent="0.2">
      <c r="A239" s="158"/>
      <c r="B239" s="159"/>
      <c r="C239" s="375" t="s">
        <v>618</v>
      </c>
      <c r="D239" s="376"/>
      <c r="E239" s="376"/>
      <c r="F239" s="376"/>
      <c r="G239" s="376"/>
      <c r="H239" s="162"/>
      <c r="I239" s="162"/>
      <c r="J239" s="162"/>
      <c r="K239" s="162"/>
      <c r="L239" s="162"/>
      <c r="M239" s="162"/>
      <c r="N239" s="162"/>
      <c r="O239" s="162"/>
      <c r="P239" s="162"/>
      <c r="Q239" s="162"/>
      <c r="R239" s="162"/>
      <c r="S239" s="162"/>
      <c r="T239" s="162"/>
      <c r="U239" s="162"/>
      <c r="V239" s="162"/>
      <c r="W239" s="162"/>
      <c r="X239" s="151"/>
      <c r="Y239" s="151"/>
      <c r="Z239" s="151"/>
      <c r="AA239" s="151"/>
      <c r="AB239" s="151"/>
      <c r="AC239" s="151"/>
      <c r="AD239" s="151"/>
      <c r="AE239" s="151"/>
      <c r="AF239" s="151"/>
      <c r="AG239" s="151" t="s">
        <v>333</v>
      </c>
      <c r="AH239" s="151"/>
      <c r="AI239" s="151"/>
      <c r="AJ239" s="151"/>
      <c r="AK239" s="151"/>
      <c r="AL239" s="151"/>
      <c r="AM239" s="151"/>
      <c r="AN239" s="151"/>
      <c r="AO239" s="151"/>
      <c r="AP239" s="151"/>
      <c r="AQ239" s="151"/>
      <c r="AR239" s="151"/>
      <c r="AS239" s="151"/>
      <c r="AT239" s="151"/>
      <c r="AU239" s="151"/>
      <c r="AV239" s="151"/>
      <c r="AW239" s="151"/>
      <c r="AX239" s="151"/>
      <c r="AY239" s="151"/>
      <c r="AZ239" s="151"/>
      <c r="BA239" s="151"/>
      <c r="BB239" s="151"/>
      <c r="BC239" s="151"/>
      <c r="BD239" s="151"/>
      <c r="BE239" s="151"/>
      <c r="BF239" s="151"/>
      <c r="BG239" s="151"/>
      <c r="BH239" s="151"/>
    </row>
    <row r="240" spans="1:60" outlineLevel="1" x14ac:dyDescent="0.2">
      <c r="A240" s="158"/>
      <c r="B240" s="159"/>
      <c r="C240" s="199" t="s">
        <v>631</v>
      </c>
      <c r="D240" s="195"/>
      <c r="E240" s="196">
        <v>2.2562500000000001</v>
      </c>
      <c r="F240" s="162"/>
      <c r="G240" s="162"/>
      <c r="H240" s="162"/>
      <c r="I240" s="162"/>
      <c r="J240" s="162"/>
      <c r="K240" s="162"/>
      <c r="L240" s="162"/>
      <c r="M240" s="162"/>
      <c r="N240" s="162"/>
      <c r="O240" s="162"/>
      <c r="P240" s="162"/>
      <c r="Q240" s="162"/>
      <c r="R240" s="162"/>
      <c r="S240" s="162"/>
      <c r="T240" s="162"/>
      <c r="U240" s="162"/>
      <c r="V240" s="162"/>
      <c r="W240" s="162"/>
      <c r="X240" s="151"/>
      <c r="Y240" s="151"/>
      <c r="Z240" s="151"/>
      <c r="AA240" s="151"/>
      <c r="AB240" s="151"/>
      <c r="AC240" s="151"/>
      <c r="AD240" s="151"/>
      <c r="AE240" s="151"/>
      <c r="AF240" s="151"/>
      <c r="AG240" s="151" t="s">
        <v>346</v>
      </c>
      <c r="AH240" s="151">
        <v>0</v>
      </c>
      <c r="AI240" s="151"/>
      <c r="AJ240" s="151"/>
      <c r="AK240" s="151"/>
      <c r="AL240" s="151"/>
      <c r="AM240" s="151"/>
      <c r="AN240" s="151"/>
      <c r="AO240" s="151"/>
      <c r="AP240" s="151"/>
      <c r="AQ240" s="151"/>
      <c r="AR240" s="151"/>
      <c r="AS240" s="151"/>
      <c r="AT240" s="151"/>
      <c r="AU240" s="151"/>
      <c r="AV240" s="151"/>
      <c r="AW240" s="151"/>
      <c r="AX240" s="151"/>
      <c r="AY240" s="151"/>
      <c r="AZ240" s="151"/>
      <c r="BA240" s="151"/>
      <c r="BB240" s="151"/>
      <c r="BC240" s="151"/>
      <c r="BD240" s="151"/>
      <c r="BE240" s="151"/>
      <c r="BF240" s="151"/>
      <c r="BG240" s="151"/>
      <c r="BH240" s="151"/>
    </row>
    <row r="241" spans="1:60" ht="33.75" outlineLevel="1" x14ac:dyDescent="0.2">
      <c r="A241" s="173">
        <v>76</v>
      </c>
      <c r="B241" s="174" t="s">
        <v>632</v>
      </c>
      <c r="C241" s="191" t="s">
        <v>633</v>
      </c>
      <c r="D241" s="175" t="s">
        <v>375</v>
      </c>
      <c r="E241" s="176">
        <v>27.265000000000001</v>
      </c>
      <c r="F241" s="177"/>
      <c r="G241" s="178">
        <f>ROUND(E241*F241,2)</f>
        <v>0</v>
      </c>
      <c r="H241" s="177">
        <v>318.33999999999997</v>
      </c>
      <c r="I241" s="178">
        <f>ROUND(E241*H241,2)</f>
        <v>8679.5400000000009</v>
      </c>
      <c r="J241" s="177">
        <v>482.66</v>
      </c>
      <c r="K241" s="178">
        <f>ROUND(E241*J241,2)</f>
        <v>13159.72</v>
      </c>
      <c r="L241" s="178">
        <v>21</v>
      </c>
      <c r="M241" s="178">
        <f>G241*(1+L241/100)</f>
        <v>0</v>
      </c>
      <c r="N241" s="178">
        <v>2.0760000000000001E-2</v>
      </c>
      <c r="O241" s="178">
        <f>ROUND(E241*N241,2)</f>
        <v>0.56999999999999995</v>
      </c>
      <c r="P241" s="178">
        <v>0</v>
      </c>
      <c r="Q241" s="178">
        <f>ROUND(E241*P241,2)</f>
        <v>0</v>
      </c>
      <c r="R241" s="178" t="s">
        <v>460</v>
      </c>
      <c r="S241" s="178" t="s">
        <v>228</v>
      </c>
      <c r="T241" s="179" t="s">
        <v>229</v>
      </c>
      <c r="U241" s="162">
        <v>1.4079999999999999</v>
      </c>
      <c r="V241" s="162">
        <f>ROUND(E241*U241,2)</f>
        <v>38.39</v>
      </c>
      <c r="W241" s="162"/>
      <c r="X241" s="151"/>
      <c r="Y241" s="151"/>
      <c r="Z241" s="151"/>
      <c r="AA241" s="151"/>
      <c r="AB241" s="151"/>
      <c r="AC241" s="151"/>
      <c r="AD241" s="151"/>
      <c r="AE241" s="151"/>
      <c r="AF241" s="151"/>
      <c r="AG241" s="151" t="s">
        <v>331</v>
      </c>
      <c r="AH241" s="151"/>
      <c r="AI241" s="151"/>
      <c r="AJ241" s="151"/>
      <c r="AK241" s="151"/>
      <c r="AL241" s="151"/>
      <c r="AM241" s="151"/>
      <c r="AN241" s="151"/>
      <c r="AO241" s="151"/>
      <c r="AP241" s="151"/>
      <c r="AQ241" s="151"/>
      <c r="AR241" s="151"/>
      <c r="AS241" s="151"/>
      <c r="AT241" s="151"/>
      <c r="AU241" s="151"/>
      <c r="AV241" s="151"/>
      <c r="AW241" s="151"/>
      <c r="AX241" s="151"/>
      <c r="AY241" s="151"/>
      <c r="AZ241" s="151"/>
      <c r="BA241" s="151"/>
      <c r="BB241" s="151"/>
      <c r="BC241" s="151"/>
      <c r="BD241" s="151"/>
      <c r="BE241" s="151"/>
      <c r="BF241" s="151"/>
      <c r="BG241" s="151"/>
      <c r="BH241" s="151"/>
    </row>
    <row r="242" spans="1:60" outlineLevel="1" x14ac:dyDescent="0.2">
      <c r="A242" s="158"/>
      <c r="B242" s="159"/>
      <c r="C242" s="375" t="s">
        <v>634</v>
      </c>
      <c r="D242" s="376"/>
      <c r="E242" s="376"/>
      <c r="F242" s="376"/>
      <c r="G242" s="376"/>
      <c r="H242" s="162"/>
      <c r="I242" s="162"/>
      <c r="J242" s="162"/>
      <c r="K242" s="162"/>
      <c r="L242" s="162"/>
      <c r="M242" s="162"/>
      <c r="N242" s="162"/>
      <c r="O242" s="162"/>
      <c r="P242" s="162"/>
      <c r="Q242" s="162"/>
      <c r="R242" s="162"/>
      <c r="S242" s="162"/>
      <c r="T242" s="162"/>
      <c r="U242" s="162"/>
      <c r="V242" s="162"/>
      <c r="W242" s="162"/>
      <c r="X242" s="151"/>
      <c r="Y242" s="151"/>
      <c r="Z242" s="151"/>
      <c r="AA242" s="151"/>
      <c r="AB242" s="151"/>
      <c r="AC242" s="151"/>
      <c r="AD242" s="151"/>
      <c r="AE242" s="151"/>
      <c r="AF242" s="151"/>
      <c r="AG242" s="151" t="s">
        <v>333</v>
      </c>
      <c r="AH242" s="151"/>
      <c r="AI242" s="151"/>
      <c r="AJ242" s="151"/>
      <c r="AK242" s="151"/>
      <c r="AL242" s="151"/>
      <c r="AM242" s="151"/>
      <c r="AN242" s="151"/>
      <c r="AO242" s="151"/>
      <c r="AP242" s="151"/>
      <c r="AQ242" s="151"/>
      <c r="AR242" s="151"/>
      <c r="AS242" s="151"/>
      <c r="AT242" s="151"/>
      <c r="AU242" s="151"/>
      <c r="AV242" s="151"/>
      <c r="AW242" s="151"/>
      <c r="AX242" s="151"/>
      <c r="AY242" s="151"/>
      <c r="AZ242" s="151"/>
      <c r="BA242" s="151"/>
      <c r="BB242" s="151"/>
      <c r="BC242" s="151"/>
      <c r="BD242" s="151"/>
      <c r="BE242" s="151"/>
      <c r="BF242" s="151"/>
      <c r="BG242" s="151"/>
      <c r="BH242" s="151"/>
    </row>
    <row r="243" spans="1:60" outlineLevel="1" x14ac:dyDescent="0.2">
      <c r="A243" s="158"/>
      <c r="B243" s="159"/>
      <c r="C243" s="199" t="s">
        <v>635</v>
      </c>
      <c r="D243" s="195"/>
      <c r="E243" s="196">
        <v>27.265000000000001</v>
      </c>
      <c r="F243" s="162"/>
      <c r="G243" s="162"/>
      <c r="H243" s="162"/>
      <c r="I243" s="162"/>
      <c r="J243" s="162"/>
      <c r="K243" s="162"/>
      <c r="L243" s="162"/>
      <c r="M243" s="162"/>
      <c r="N243" s="162"/>
      <c r="O243" s="162"/>
      <c r="P243" s="162"/>
      <c r="Q243" s="162"/>
      <c r="R243" s="162"/>
      <c r="S243" s="162"/>
      <c r="T243" s="162"/>
      <c r="U243" s="162"/>
      <c r="V243" s="162"/>
      <c r="W243" s="162"/>
      <c r="X243" s="151"/>
      <c r="Y243" s="151"/>
      <c r="Z243" s="151"/>
      <c r="AA243" s="151"/>
      <c r="AB243" s="151"/>
      <c r="AC243" s="151"/>
      <c r="AD243" s="151"/>
      <c r="AE243" s="151"/>
      <c r="AF243" s="151"/>
      <c r="AG243" s="151" t="s">
        <v>346</v>
      </c>
      <c r="AH243" s="151">
        <v>0</v>
      </c>
      <c r="AI243" s="151"/>
      <c r="AJ243" s="151"/>
      <c r="AK243" s="151"/>
      <c r="AL243" s="151"/>
      <c r="AM243" s="151"/>
      <c r="AN243" s="151"/>
      <c r="AO243" s="151"/>
      <c r="AP243" s="151"/>
      <c r="AQ243" s="151"/>
      <c r="AR243" s="151"/>
      <c r="AS243" s="151"/>
      <c r="AT243" s="151"/>
      <c r="AU243" s="151"/>
      <c r="AV243" s="151"/>
      <c r="AW243" s="151"/>
      <c r="AX243" s="151"/>
      <c r="AY243" s="151"/>
      <c r="AZ243" s="151"/>
      <c r="BA243" s="151"/>
      <c r="BB243" s="151"/>
      <c r="BC243" s="151"/>
      <c r="BD243" s="151"/>
      <c r="BE243" s="151"/>
      <c r="BF243" s="151"/>
      <c r="BG243" s="151"/>
      <c r="BH243" s="151"/>
    </row>
    <row r="244" spans="1:60" ht="22.5" outlineLevel="1" x14ac:dyDescent="0.2">
      <c r="A244" s="173">
        <v>77</v>
      </c>
      <c r="B244" s="174" t="s">
        <v>636</v>
      </c>
      <c r="C244" s="191" t="s">
        <v>637</v>
      </c>
      <c r="D244" s="175" t="s">
        <v>375</v>
      </c>
      <c r="E244" s="176">
        <v>98.881870000000006</v>
      </c>
      <c r="F244" s="177"/>
      <c r="G244" s="178">
        <f>ROUND(E244*F244,2)</f>
        <v>0</v>
      </c>
      <c r="H244" s="177">
        <v>231.93</v>
      </c>
      <c r="I244" s="178">
        <f>ROUND(E244*H244,2)</f>
        <v>22933.67</v>
      </c>
      <c r="J244" s="177">
        <v>392.07</v>
      </c>
      <c r="K244" s="178">
        <f>ROUND(E244*J244,2)</f>
        <v>38768.61</v>
      </c>
      <c r="L244" s="178">
        <v>21</v>
      </c>
      <c r="M244" s="178">
        <f>G244*(1+L244/100)</f>
        <v>0</v>
      </c>
      <c r="N244" s="178">
        <v>1.9189999999999999E-2</v>
      </c>
      <c r="O244" s="178">
        <f>ROUND(E244*N244,2)</f>
        <v>1.9</v>
      </c>
      <c r="P244" s="178">
        <v>0</v>
      </c>
      <c r="Q244" s="178">
        <f>ROUND(E244*P244,2)</f>
        <v>0</v>
      </c>
      <c r="R244" s="178" t="s">
        <v>460</v>
      </c>
      <c r="S244" s="178" t="s">
        <v>330</v>
      </c>
      <c r="T244" s="179" t="s">
        <v>330</v>
      </c>
      <c r="U244" s="162">
        <v>1.0229999999999999</v>
      </c>
      <c r="V244" s="162">
        <f>ROUND(E244*U244,2)</f>
        <v>101.16</v>
      </c>
      <c r="W244" s="162"/>
      <c r="X244" s="151"/>
      <c r="Y244" s="151"/>
      <c r="Z244" s="151"/>
      <c r="AA244" s="151"/>
      <c r="AB244" s="151"/>
      <c r="AC244" s="151"/>
      <c r="AD244" s="151"/>
      <c r="AE244" s="151"/>
      <c r="AF244" s="151"/>
      <c r="AG244" s="151" t="s">
        <v>331</v>
      </c>
      <c r="AH244" s="151"/>
      <c r="AI244" s="151"/>
      <c r="AJ244" s="151"/>
      <c r="AK244" s="151"/>
      <c r="AL244" s="151"/>
      <c r="AM244" s="151"/>
      <c r="AN244" s="151"/>
      <c r="AO244" s="151"/>
      <c r="AP244" s="151"/>
      <c r="AQ244" s="151"/>
      <c r="AR244" s="151"/>
      <c r="AS244" s="151"/>
      <c r="AT244" s="151"/>
      <c r="AU244" s="151"/>
      <c r="AV244" s="151"/>
      <c r="AW244" s="151"/>
      <c r="AX244" s="151"/>
      <c r="AY244" s="151"/>
      <c r="AZ244" s="151"/>
      <c r="BA244" s="151"/>
      <c r="BB244" s="151"/>
      <c r="BC244" s="151"/>
      <c r="BD244" s="151"/>
      <c r="BE244" s="151"/>
      <c r="BF244" s="151"/>
      <c r="BG244" s="151"/>
      <c r="BH244" s="151"/>
    </row>
    <row r="245" spans="1:60" outlineLevel="1" x14ac:dyDescent="0.2">
      <c r="A245" s="158"/>
      <c r="B245" s="159"/>
      <c r="C245" s="375" t="s">
        <v>634</v>
      </c>
      <c r="D245" s="376"/>
      <c r="E245" s="376"/>
      <c r="F245" s="376"/>
      <c r="G245" s="376"/>
      <c r="H245" s="162"/>
      <c r="I245" s="162"/>
      <c r="J245" s="162"/>
      <c r="K245" s="162"/>
      <c r="L245" s="162"/>
      <c r="M245" s="162"/>
      <c r="N245" s="162"/>
      <c r="O245" s="162"/>
      <c r="P245" s="162"/>
      <c r="Q245" s="162"/>
      <c r="R245" s="162"/>
      <c r="S245" s="162"/>
      <c r="T245" s="162"/>
      <c r="U245" s="162"/>
      <c r="V245" s="162"/>
      <c r="W245" s="162"/>
      <c r="X245" s="151"/>
      <c r="Y245" s="151"/>
      <c r="Z245" s="151"/>
      <c r="AA245" s="151"/>
      <c r="AB245" s="151"/>
      <c r="AC245" s="151"/>
      <c r="AD245" s="151"/>
      <c r="AE245" s="151"/>
      <c r="AF245" s="151"/>
      <c r="AG245" s="151" t="s">
        <v>333</v>
      </c>
      <c r="AH245" s="151"/>
      <c r="AI245" s="151"/>
      <c r="AJ245" s="151"/>
      <c r="AK245" s="151"/>
      <c r="AL245" s="151"/>
      <c r="AM245" s="151"/>
      <c r="AN245" s="151"/>
      <c r="AO245" s="151"/>
      <c r="AP245" s="151"/>
      <c r="AQ245" s="151"/>
      <c r="AR245" s="151"/>
      <c r="AS245" s="151"/>
      <c r="AT245" s="151"/>
      <c r="AU245" s="151"/>
      <c r="AV245" s="151"/>
      <c r="AW245" s="151"/>
      <c r="AX245" s="151"/>
      <c r="AY245" s="151"/>
      <c r="AZ245" s="151"/>
      <c r="BA245" s="151"/>
      <c r="BB245" s="151"/>
      <c r="BC245" s="151"/>
      <c r="BD245" s="151"/>
      <c r="BE245" s="151"/>
      <c r="BF245" s="151"/>
      <c r="BG245" s="151"/>
      <c r="BH245" s="151"/>
    </row>
    <row r="246" spans="1:60" outlineLevel="1" x14ac:dyDescent="0.2">
      <c r="A246" s="158"/>
      <c r="B246" s="159"/>
      <c r="C246" s="199" t="s">
        <v>638</v>
      </c>
      <c r="D246" s="195"/>
      <c r="E246" s="196">
        <v>98.881879999999995</v>
      </c>
      <c r="F246" s="162"/>
      <c r="G246" s="162"/>
      <c r="H246" s="162"/>
      <c r="I246" s="162"/>
      <c r="J246" s="162"/>
      <c r="K246" s="162"/>
      <c r="L246" s="162"/>
      <c r="M246" s="162"/>
      <c r="N246" s="162"/>
      <c r="O246" s="162"/>
      <c r="P246" s="162"/>
      <c r="Q246" s="162"/>
      <c r="R246" s="162"/>
      <c r="S246" s="162"/>
      <c r="T246" s="162"/>
      <c r="U246" s="162"/>
      <c r="V246" s="162"/>
      <c r="W246" s="162"/>
      <c r="X246" s="151"/>
      <c r="Y246" s="151"/>
      <c r="Z246" s="151"/>
      <c r="AA246" s="151"/>
      <c r="AB246" s="151"/>
      <c r="AC246" s="151"/>
      <c r="AD246" s="151"/>
      <c r="AE246" s="151"/>
      <c r="AF246" s="151"/>
      <c r="AG246" s="151" t="s">
        <v>346</v>
      </c>
      <c r="AH246" s="151">
        <v>0</v>
      </c>
      <c r="AI246" s="151"/>
      <c r="AJ246" s="151"/>
      <c r="AK246" s="151"/>
      <c r="AL246" s="151"/>
      <c r="AM246" s="151"/>
      <c r="AN246" s="151"/>
      <c r="AO246" s="151"/>
      <c r="AP246" s="151"/>
      <c r="AQ246" s="151"/>
      <c r="AR246" s="151"/>
      <c r="AS246" s="151"/>
      <c r="AT246" s="151"/>
      <c r="AU246" s="151"/>
      <c r="AV246" s="151"/>
      <c r="AW246" s="151"/>
      <c r="AX246" s="151"/>
      <c r="AY246" s="151"/>
      <c r="AZ246" s="151"/>
      <c r="BA246" s="151"/>
      <c r="BB246" s="151"/>
      <c r="BC246" s="151"/>
      <c r="BD246" s="151"/>
      <c r="BE246" s="151"/>
      <c r="BF246" s="151"/>
      <c r="BG246" s="151"/>
      <c r="BH246" s="151"/>
    </row>
    <row r="247" spans="1:60" ht="22.5" outlineLevel="1" x14ac:dyDescent="0.2">
      <c r="A247" s="173">
        <v>78</v>
      </c>
      <c r="B247" s="174" t="s">
        <v>639</v>
      </c>
      <c r="C247" s="191" t="s">
        <v>640</v>
      </c>
      <c r="D247" s="175" t="s">
        <v>375</v>
      </c>
      <c r="E247" s="176">
        <v>6.3912500000000003</v>
      </c>
      <c r="F247" s="177"/>
      <c r="G247" s="178">
        <f>ROUND(E247*F247,2)</f>
        <v>0</v>
      </c>
      <c r="H247" s="177">
        <v>264.93</v>
      </c>
      <c r="I247" s="178">
        <f>ROUND(E247*H247,2)</f>
        <v>1693.23</v>
      </c>
      <c r="J247" s="177">
        <v>392.07</v>
      </c>
      <c r="K247" s="178">
        <f>ROUND(E247*J247,2)</f>
        <v>2505.8200000000002</v>
      </c>
      <c r="L247" s="178">
        <v>21</v>
      </c>
      <c r="M247" s="178">
        <f>G247*(1+L247/100)</f>
        <v>0</v>
      </c>
      <c r="N247" s="178">
        <v>1.9189999999999999E-2</v>
      </c>
      <c r="O247" s="178">
        <f>ROUND(E247*N247,2)</f>
        <v>0.12</v>
      </c>
      <c r="P247" s="178">
        <v>0</v>
      </c>
      <c r="Q247" s="178">
        <f>ROUND(E247*P247,2)</f>
        <v>0</v>
      </c>
      <c r="R247" s="178" t="s">
        <v>460</v>
      </c>
      <c r="S247" s="178" t="s">
        <v>330</v>
      </c>
      <c r="T247" s="179" t="s">
        <v>330</v>
      </c>
      <c r="U247" s="162">
        <v>1.0229999999999999</v>
      </c>
      <c r="V247" s="162">
        <f>ROUND(E247*U247,2)</f>
        <v>6.54</v>
      </c>
      <c r="W247" s="162"/>
      <c r="X247" s="151"/>
      <c r="Y247" s="151"/>
      <c r="Z247" s="151"/>
      <c r="AA247" s="151"/>
      <c r="AB247" s="151"/>
      <c r="AC247" s="151"/>
      <c r="AD247" s="151"/>
      <c r="AE247" s="151"/>
      <c r="AF247" s="151"/>
      <c r="AG247" s="151" t="s">
        <v>331</v>
      </c>
      <c r="AH247" s="151"/>
      <c r="AI247" s="151"/>
      <c r="AJ247" s="151"/>
      <c r="AK247" s="151"/>
      <c r="AL247" s="151"/>
      <c r="AM247" s="151"/>
      <c r="AN247" s="151"/>
      <c r="AO247" s="151"/>
      <c r="AP247" s="151"/>
      <c r="AQ247" s="151"/>
      <c r="AR247" s="151"/>
      <c r="AS247" s="151"/>
      <c r="AT247" s="151"/>
      <c r="AU247" s="151"/>
      <c r="AV247" s="151"/>
      <c r="AW247" s="151"/>
      <c r="AX247" s="151"/>
      <c r="AY247" s="151"/>
      <c r="AZ247" s="151"/>
      <c r="BA247" s="151"/>
      <c r="BB247" s="151"/>
      <c r="BC247" s="151"/>
      <c r="BD247" s="151"/>
      <c r="BE247" s="151"/>
      <c r="BF247" s="151"/>
      <c r="BG247" s="151"/>
      <c r="BH247" s="151"/>
    </row>
    <row r="248" spans="1:60" outlineLevel="1" x14ac:dyDescent="0.2">
      <c r="A248" s="158"/>
      <c r="B248" s="159"/>
      <c r="C248" s="375" t="s">
        <v>634</v>
      </c>
      <c r="D248" s="376"/>
      <c r="E248" s="376"/>
      <c r="F248" s="376"/>
      <c r="G248" s="376"/>
      <c r="H248" s="162"/>
      <c r="I248" s="162"/>
      <c r="J248" s="162"/>
      <c r="K248" s="162"/>
      <c r="L248" s="162"/>
      <c r="M248" s="162"/>
      <c r="N248" s="162"/>
      <c r="O248" s="162"/>
      <c r="P248" s="162"/>
      <c r="Q248" s="162"/>
      <c r="R248" s="162"/>
      <c r="S248" s="162"/>
      <c r="T248" s="162"/>
      <c r="U248" s="162"/>
      <c r="V248" s="162"/>
      <c r="W248" s="162"/>
      <c r="X248" s="151"/>
      <c r="Y248" s="151"/>
      <c r="Z248" s="151"/>
      <c r="AA248" s="151"/>
      <c r="AB248" s="151"/>
      <c r="AC248" s="151"/>
      <c r="AD248" s="151"/>
      <c r="AE248" s="151"/>
      <c r="AF248" s="151"/>
      <c r="AG248" s="151" t="s">
        <v>333</v>
      </c>
      <c r="AH248" s="151"/>
      <c r="AI248" s="151"/>
      <c r="AJ248" s="151"/>
      <c r="AK248" s="151"/>
      <c r="AL248" s="151"/>
      <c r="AM248" s="151"/>
      <c r="AN248" s="151"/>
      <c r="AO248" s="151"/>
      <c r="AP248" s="151"/>
      <c r="AQ248" s="151"/>
      <c r="AR248" s="151"/>
      <c r="AS248" s="151"/>
      <c r="AT248" s="151"/>
      <c r="AU248" s="151"/>
      <c r="AV248" s="151"/>
      <c r="AW248" s="151"/>
      <c r="AX248" s="151"/>
      <c r="AY248" s="151"/>
      <c r="AZ248" s="151"/>
      <c r="BA248" s="151"/>
      <c r="BB248" s="151"/>
      <c r="BC248" s="151"/>
      <c r="BD248" s="151"/>
      <c r="BE248" s="151"/>
      <c r="BF248" s="151"/>
      <c r="BG248" s="151"/>
      <c r="BH248" s="151"/>
    </row>
    <row r="249" spans="1:60" outlineLevel="1" x14ac:dyDescent="0.2">
      <c r="A249" s="158"/>
      <c r="B249" s="159"/>
      <c r="C249" s="199" t="s">
        <v>641</v>
      </c>
      <c r="D249" s="195"/>
      <c r="E249" s="196">
        <v>6.3912500000000003</v>
      </c>
      <c r="F249" s="162"/>
      <c r="G249" s="162"/>
      <c r="H249" s="162"/>
      <c r="I249" s="162"/>
      <c r="J249" s="162"/>
      <c r="K249" s="162"/>
      <c r="L249" s="162"/>
      <c r="M249" s="162"/>
      <c r="N249" s="162"/>
      <c r="O249" s="162"/>
      <c r="P249" s="162"/>
      <c r="Q249" s="162"/>
      <c r="R249" s="162"/>
      <c r="S249" s="162"/>
      <c r="T249" s="162"/>
      <c r="U249" s="162"/>
      <c r="V249" s="162"/>
      <c r="W249" s="162"/>
      <c r="X249" s="151"/>
      <c r="Y249" s="151"/>
      <c r="Z249" s="151"/>
      <c r="AA249" s="151"/>
      <c r="AB249" s="151"/>
      <c r="AC249" s="151"/>
      <c r="AD249" s="151"/>
      <c r="AE249" s="151"/>
      <c r="AF249" s="151"/>
      <c r="AG249" s="151" t="s">
        <v>346</v>
      </c>
      <c r="AH249" s="151">
        <v>0</v>
      </c>
      <c r="AI249" s="151"/>
      <c r="AJ249" s="151"/>
      <c r="AK249" s="151"/>
      <c r="AL249" s="151"/>
      <c r="AM249" s="151"/>
      <c r="AN249" s="151"/>
      <c r="AO249" s="151"/>
      <c r="AP249" s="151"/>
      <c r="AQ249" s="151"/>
      <c r="AR249" s="151"/>
      <c r="AS249" s="151"/>
      <c r="AT249" s="151"/>
      <c r="AU249" s="151"/>
      <c r="AV249" s="151"/>
      <c r="AW249" s="151"/>
      <c r="AX249" s="151"/>
      <c r="AY249" s="151"/>
      <c r="AZ249" s="151"/>
      <c r="BA249" s="151"/>
      <c r="BB249" s="151"/>
      <c r="BC249" s="151"/>
      <c r="BD249" s="151"/>
      <c r="BE249" s="151"/>
      <c r="BF249" s="151"/>
      <c r="BG249" s="151"/>
      <c r="BH249" s="151"/>
    </row>
    <row r="250" spans="1:60" ht="33.75" outlineLevel="1" x14ac:dyDescent="0.2">
      <c r="A250" s="173">
        <v>79</v>
      </c>
      <c r="B250" s="174" t="s">
        <v>642</v>
      </c>
      <c r="C250" s="191" t="s">
        <v>643</v>
      </c>
      <c r="D250" s="175" t="s">
        <v>427</v>
      </c>
      <c r="E250" s="176">
        <v>8.31</v>
      </c>
      <c r="F250" s="177"/>
      <c r="G250" s="178">
        <f>ROUND(E250*F250,2)</f>
        <v>0</v>
      </c>
      <c r="H250" s="177">
        <v>151.33000000000001</v>
      </c>
      <c r="I250" s="178">
        <f>ROUND(E250*H250,2)</f>
        <v>1257.55</v>
      </c>
      <c r="J250" s="177">
        <v>631.66999999999996</v>
      </c>
      <c r="K250" s="178">
        <f>ROUND(E250*J250,2)</f>
        <v>5249.18</v>
      </c>
      <c r="L250" s="178">
        <v>21</v>
      </c>
      <c r="M250" s="178">
        <f>G250*(1+L250/100)</f>
        <v>0</v>
      </c>
      <c r="N250" s="178">
        <v>1.306E-2</v>
      </c>
      <c r="O250" s="178">
        <f>ROUND(E250*N250,2)</f>
        <v>0.11</v>
      </c>
      <c r="P250" s="178">
        <v>0</v>
      </c>
      <c r="Q250" s="178">
        <f>ROUND(E250*P250,2)</f>
        <v>0</v>
      </c>
      <c r="R250" s="178" t="s">
        <v>460</v>
      </c>
      <c r="S250" s="178" t="s">
        <v>330</v>
      </c>
      <c r="T250" s="179" t="s">
        <v>330</v>
      </c>
      <c r="U250" s="162">
        <v>1.6579999999999999</v>
      </c>
      <c r="V250" s="162">
        <f>ROUND(E250*U250,2)</f>
        <v>13.78</v>
      </c>
      <c r="W250" s="162"/>
      <c r="X250" s="151"/>
      <c r="Y250" s="151"/>
      <c r="Z250" s="151"/>
      <c r="AA250" s="151"/>
      <c r="AB250" s="151"/>
      <c r="AC250" s="151"/>
      <c r="AD250" s="151"/>
      <c r="AE250" s="151"/>
      <c r="AF250" s="151"/>
      <c r="AG250" s="151" t="s">
        <v>341</v>
      </c>
      <c r="AH250" s="151"/>
      <c r="AI250" s="151"/>
      <c r="AJ250" s="151"/>
      <c r="AK250" s="151"/>
      <c r="AL250" s="151"/>
      <c r="AM250" s="151"/>
      <c r="AN250" s="151"/>
      <c r="AO250" s="151"/>
      <c r="AP250" s="151"/>
      <c r="AQ250" s="151"/>
      <c r="AR250" s="151"/>
      <c r="AS250" s="151"/>
      <c r="AT250" s="151"/>
      <c r="AU250" s="151"/>
      <c r="AV250" s="151"/>
      <c r="AW250" s="151"/>
      <c r="AX250" s="151"/>
      <c r="AY250" s="151"/>
      <c r="AZ250" s="151"/>
      <c r="BA250" s="151"/>
      <c r="BB250" s="151"/>
      <c r="BC250" s="151"/>
      <c r="BD250" s="151"/>
      <c r="BE250" s="151"/>
      <c r="BF250" s="151"/>
      <c r="BG250" s="151"/>
      <c r="BH250" s="151"/>
    </row>
    <row r="251" spans="1:60" outlineLevel="1" x14ac:dyDescent="0.2">
      <c r="A251" s="158"/>
      <c r="B251" s="159"/>
      <c r="C251" s="199" t="s">
        <v>644</v>
      </c>
      <c r="D251" s="195"/>
      <c r="E251" s="196">
        <v>8.31</v>
      </c>
      <c r="F251" s="162"/>
      <c r="G251" s="162"/>
      <c r="H251" s="162"/>
      <c r="I251" s="162"/>
      <c r="J251" s="162"/>
      <c r="K251" s="162"/>
      <c r="L251" s="162"/>
      <c r="M251" s="162"/>
      <c r="N251" s="162"/>
      <c r="O251" s="162"/>
      <c r="P251" s="162"/>
      <c r="Q251" s="162"/>
      <c r="R251" s="162"/>
      <c r="S251" s="162"/>
      <c r="T251" s="162"/>
      <c r="U251" s="162"/>
      <c r="V251" s="162"/>
      <c r="W251" s="162"/>
      <c r="X251" s="151"/>
      <c r="Y251" s="151"/>
      <c r="Z251" s="151"/>
      <c r="AA251" s="151"/>
      <c r="AB251" s="151"/>
      <c r="AC251" s="151"/>
      <c r="AD251" s="151"/>
      <c r="AE251" s="151"/>
      <c r="AF251" s="151"/>
      <c r="AG251" s="151" t="s">
        <v>346</v>
      </c>
      <c r="AH251" s="151">
        <v>0</v>
      </c>
      <c r="AI251" s="151"/>
      <c r="AJ251" s="151"/>
      <c r="AK251" s="151"/>
      <c r="AL251" s="151"/>
      <c r="AM251" s="151"/>
      <c r="AN251" s="151"/>
      <c r="AO251" s="151"/>
      <c r="AP251" s="151"/>
      <c r="AQ251" s="151"/>
      <c r="AR251" s="151"/>
      <c r="AS251" s="151"/>
      <c r="AT251" s="151"/>
      <c r="AU251" s="151"/>
      <c r="AV251" s="151"/>
      <c r="AW251" s="151"/>
      <c r="AX251" s="151"/>
      <c r="AY251" s="151"/>
      <c r="AZ251" s="151"/>
      <c r="BA251" s="151"/>
      <c r="BB251" s="151"/>
      <c r="BC251" s="151"/>
      <c r="BD251" s="151"/>
      <c r="BE251" s="151"/>
      <c r="BF251" s="151"/>
      <c r="BG251" s="151"/>
      <c r="BH251" s="151"/>
    </row>
    <row r="252" spans="1:60" ht="33.75" outlineLevel="1" x14ac:dyDescent="0.2">
      <c r="A252" s="173">
        <v>80</v>
      </c>
      <c r="B252" s="174" t="s">
        <v>645</v>
      </c>
      <c r="C252" s="191" t="s">
        <v>646</v>
      </c>
      <c r="D252" s="175" t="s">
        <v>427</v>
      </c>
      <c r="E252" s="176">
        <v>2.8</v>
      </c>
      <c r="F252" s="177"/>
      <c r="G252" s="178">
        <f>ROUND(E252*F252,2)</f>
        <v>0</v>
      </c>
      <c r="H252" s="177">
        <v>220.37</v>
      </c>
      <c r="I252" s="178">
        <f>ROUND(E252*H252,2)</f>
        <v>617.04</v>
      </c>
      <c r="J252" s="177">
        <v>817.63</v>
      </c>
      <c r="K252" s="178">
        <f>ROUND(E252*J252,2)</f>
        <v>2289.36</v>
      </c>
      <c r="L252" s="178">
        <v>21</v>
      </c>
      <c r="M252" s="178">
        <f>G252*(1+L252/100)</f>
        <v>0</v>
      </c>
      <c r="N252" s="178">
        <v>1.941E-2</v>
      </c>
      <c r="O252" s="178">
        <f>ROUND(E252*N252,2)</f>
        <v>0.05</v>
      </c>
      <c r="P252" s="178">
        <v>0</v>
      </c>
      <c r="Q252" s="178">
        <f>ROUND(E252*P252,2)</f>
        <v>0</v>
      </c>
      <c r="R252" s="178" t="s">
        <v>460</v>
      </c>
      <c r="S252" s="178" t="s">
        <v>330</v>
      </c>
      <c r="T252" s="179" t="s">
        <v>330</v>
      </c>
      <c r="U252" s="162">
        <v>2.1379999999999999</v>
      </c>
      <c r="V252" s="162">
        <f>ROUND(E252*U252,2)</f>
        <v>5.99</v>
      </c>
      <c r="W252" s="162"/>
      <c r="X252" s="151"/>
      <c r="Y252" s="151"/>
      <c r="Z252" s="151"/>
      <c r="AA252" s="151"/>
      <c r="AB252" s="151"/>
      <c r="AC252" s="151"/>
      <c r="AD252" s="151"/>
      <c r="AE252" s="151"/>
      <c r="AF252" s="151"/>
      <c r="AG252" s="151" t="s">
        <v>331</v>
      </c>
      <c r="AH252" s="151"/>
      <c r="AI252" s="151"/>
      <c r="AJ252" s="151"/>
      <c r="AK252" s="151"/>
      <c r="AL252" s="151"/>
      <c r="AM252" s="151"/>
      <c r="AN252" s="151"/>
      <c r="AO252" s="151"/>
      <c r="AP252" s="151"/>
      <c r="AQ252" s="151"/>
      <c r="AR252" s="151"/>
      <c r="AS252" s="151"/>
      <c r="AT252" s="151"/>
      <c r="AU252" s="151"/>
      <c r="AV252" s="151"/>
      <c r="AW252" s="151"/>
      <c r="AX252" s="151"/>
      <c r="AY252" s="151"/>
      <c r="AZ252" s="151"/>
      <c r="BA252" s="151"/>
      <c r="BB252" s="151"/>
      <c r="BC252" s="151"/>
      <c r="BD252" s="151"/>
      <c r="BE252" s="151"/>
      <c r="BF252" s="151"/>
      <c r="BG252" s="151"/>
      <c r="BH252" s="151"/>
    </row>
    <row r="253" spans="1:60" outlineLevel="1" x14ac:dyDescent="0.2">
      <c r="A253" s="158"/>
      <c r="B253" s="159"/>
      <c r="C253" s="199" t="s">
        <v>647</v>
      </c>
      <c r="D253" s="195"/>
      <c r="E253" s="196">
        <v>2.8</v>
      </c>
      <c r="F253" s="162"/>
      <c r="G253" s="162"/>
      <c r="H253" s="162"/>
      <c r="I253" s="162"/>
      <c r="J253" s="162"/>
      <c r="K253" s="162"/>
      <c r="L253" s="162"/>
      <c r="M253" s="162"/>
      <c r="N253" s="162"/>
      <c r="O253" s="162"/>
      <c r="P253" s="162"/>
      <c r="Q253" s="162"/>
      <c r="R253" s="162"/>
      <c r="S253" s="162"/>
      <c r="T253" s="162"/>
      <c r="U253" s="162"/>
      <c r="V253" s="162"/>
      <c r="W253" s="162"/>
      <c r="X253" s="151"/>
      <c r="Y253" s="151"/>
      <c r="Z253" s="151"/>
      <c r="AA253" s="151"/>
      <c r="AB253" s="151"/>
      <c r="AC253" s="151"/>
      <c r="AD253" s="151"/>
      <c r="AE253" s="151"/>
      <c r="AF253" s="151"/>
      <c r="AG253" s="151" t="s">
        <v>346</v>
      </c>
      <c r="AH253" s="151">
        <v>0</v>
      </c>
      <c r="AI253" s="151"/>
      <c r="AJ253" s="151"/>
      <c r="AK253" s="151"/>
      <c r="AL253" s="151"/>
      <c r="AM253" s="151"/>
      <c r="AN253" s="151"/>
      <c r="AO253" s="151"/>
      <c r="AP253" s="151"/>
      <c r="AQ253" s="151"/>
      <c r="AR253" s="151"/>
      <c r="AS253" s="151"/>
      <c r="AT253" s="151"/>
      <c r="AU253" s="151"/>
      <c r="AV253" s="151"/>
      <c r="AW253" s="151"/>
      <c r="AX253" s="151"/>
      <c r="AY253" s="151"/>
      <c r="AZ253" s="151"/>
      <c r="BA253" s="151"/>
      <c r="BB253" s="151"/>
      <c r="BC253" s="151"/>
      <c r="BD253" s="151"/>
      <c r="BE253" s="151"/>
      <c r="BF253" s="151"/>
      <c r="BG253" s="151"/>
      <c r="BH253" s="151"/>
    </row>
    <row r="254" spans="1:60" ht="33.75" outlineLevel="1" x14ac:dyDescent="0.2">
      <c r="A254" s="173">
        <v>81</v>
      </c>
      <c r="B254" s="174" t="s">
        <v>648</v>
      </c>
      <c r="C254" s="191" t="s">
        <v>649</v>
      </c>
      <c r="D254" s="175" t="s">
        <v>427</v>
      </c>
      <c r="E254" s="176">
        <v>5.2</v>
      </c>
      <c r="F254" s="177"/>
      <c r="G254" s="178">
        <f>ROUND(E254*F254,2)</f>
        <v>0</v>
      </c>
      <c r="H254" s="177">
        <v>229.71</v>
      </c>
      <c r="I254" s="178">
        <f>ROUND(E254*H254,2)</f>
        <v>1194.49</v>
      </c>
      <c r="J254" s="177">
        <v>999.29</v>
      </c>
      <c r="K254" s="178">
        <f>ROUND(E254*J254,2)</f>
        <v>5196.3100000000004</v>
      </c>
      <c r="L254" s="178">
        <v>21</v>
      </c>
      <c r="M254" s="178">
        <f>G254*(1+L254/100)</f>
        <v>0</v>
      </c>
      <c r="N254" s="178">
        <v>2.606E-2</v>
      </c>
      <c r="O254" s="178">
        <f>ROUND(E254*N254,2)</f>
        <v>0.14000000000000001</v>
      </c>
      <c r="P254" s="178">
        <v>0</v>
      </c>
      <c r="Q254" s="178">
        <f>ROUND(E254*P254,2)</f>
        <v>0</v>
      </c>
      <c r="R254" s="178" t="s">
        <v>460</v>
      </c>
      <c r="S254" s="178" t="s">
        <v>330</v>
      </c>
      <c r="T254" s="179" t="s">
        <v>330</v>
      </c>
      <c r="U254" s="162">
        <v>2.6080000000000001</v>
      </c>
      <c r="V254" s="162">
        <f>ROUND(E254*U254,2)</f>
        <v>13.56</v>
      </c>
      <c r="W254" s="162"/>
      <c r="X254" s="151"/>
      <c r="Y254" s="151"/>
      <c r="Z254" s="151"/>
      <c r="AA254" s="151"/>
      <c r="AB254" s="151"/>
      <c r="AC254" s="151"/>
      <c r="AD254" s="151"/>
      <c r="AE254" s="151"/>
      <c r="AF254" s="151"/>
      <c r="AG254" s="151" t="s">
        <v>341</v>
      </c>
      <c r="AH254" s="151"/>
      <c r="AI254" s="151"/>
      <c r="AJ254" s="151"/>
      <c r="AK254" s="151"/>
      <c r="AL254" s="151"/>
      <c r="AM254" s="151"/>
      <c r="AN254" s="151"/>
      <c r="AO254" s="151"/>
      <c r="AP254" s="151"/>
      <c r="AQ254" s="151"/>
      <c r="AR254" s="151"/>
      <c r="AS254" s="151"/>
      <c r="AT254" s="151"/>
      <c r="AU254" s="151"/>
      <c r="AV254" s="151"/>
      <c r="AW254" s="151"/>
      <c r="AX254" s="151"/>
      <c r="AY254" s="151"/>
      <c r="AZ254" s="151"/>
      <c r="BA254" s="151"/>
      <c r="BB254" s="151"/>
      <c r="BC254" s="151"/>
      <c r="BD254" s="151"/>
      <c r="BE254" s="151"/>
      <c r="BF254" s="151"/>
      <c r="BG254" s="151"/>
      <c r="BH254" s="151"/>
    </row>
    <row r="255" spans="1:60" outlineLevel="1" x14ac:dyDescent="0.2">
      <c r="A255" s="158"/>
      <c r="B255" s="159"/>
      <c r="C255" s="199" t="s">
        <v>650</v>
      </c>
      <c r="D255" s="195"/>
      <c r="E255" s="196">
        <v>5.2</v>
      </c>
      <c r="F255" s="162"/>
      <c r="G255" s="162"/>
      <c r="H255" s="162"/>
      <c r="I255" s="162"/>
      <c r="J255" s="162"/>
      <c r="K255" s="162"/>
      <c r="L255" s="162"/>
      <c r="M255" s="162"/>
      <c r="N255" s="162"/>
      <c r="O255" s="162"/>
      <c r="P255" s="162"/>
      <c r="Q255" s="162"/>
      <c r="R255" s="162"/>
      <c r="S255" s="162"/>
      <c r="T255" s="162"/>
      <c r="U255" s="162"/>
      <c r="V255" s="162"/>
      <c r="W255" s="162"/>
      <c r="X255" s="151"/>
      <c r="Y255" s="151"/>
      <c r="Z255" s="151"/>
      <c r="AA255" s="151"/>
      <c r="AB255" s="151"/>
      <c r="AC255" s="151"/>
      <c r="AD255" s="151"/>
      <c r="AE255" s="151"/>
      <c r="AF255" s="151"/>
      <c r="AG255" s="151" t="s">
        <v>346</v>
      </c>
      <c r="AH255" s="151">
        <v>0</v>
      </c>
      <c r="AI255" s="151"/>
      <c r="AJ255" s="151"/>
      <c r="AK255" s="151"/>
      <c r="AL255" s="151"/>
      <c r="AM255" s="151"/>
      <c r="AN255" s="151"/>
      <c r="AO255" s="151"/>
      <c r="AP255" s="151"/>
      <c r="AQ255" s="151"/>
      <c r="AR255" s="151"/>
      <c r="AS255" s="151"/>
      <c r="AT255" s="151"/>
      <c r="AU255" s="151"/>
      <c r="AV255" s="151"/>
      <c r="AW255" s="151"/>
      <c r="AX255" s="151"/>
      <c r="AY255" s="151"/>
      <c r="AZ255" s="151"/>
      <c r="BA255" s="151"/>
      <c r="BB255" s="151"/>
      <c r="BC255" s="151"/>
      <c r="BD255" s="151"/>
      <c r="BE255" s="151"/>
      <c r="BF255" s="151"/>
      <c r="BG255" s="151"/>
      <c r="BH255" s="151"/>
    </row>
    <row r="256" spans="1:60" x14ac:dyDescent="0.2">
      <c r="A256" s="167" t="s">
        <v>223</v>
      </c>
      <c r="B256" s="168" t="s">
        <v>97</v>
      </c>
      <c r="C256" s="189" t="s">
        <v>98</v>
      </c>
      <c r="D256" s="169"/>
      <c r="E256" s="170"/>
      <c r="F256" s="171"/>
      <c r="G256" s="171">
        <f>SUMIF(AG257:AG261,"&lt;&gt;NOR",G257:G261)</f>
        <v>0</v>
      </c>
      <c r="H256" s="171"/>
      <c r="I256" s="171">
        <f>SUM(I257:I261)</f>
        <v>15796.890000000001</v>
      </c>
      <c r="J256" s="171"/>
      <c r="K256" s="171">
        <f>SUM(K257:K261)</f>
        <v>3956.25</v>
      </c>
      <c r="L256" s="171"/>
      <c r="M256" s="171">
        <f>SUM(M257:M261)</f>
        <v>0</v>
      </c>
      <c r="N256" s="171"/>
      <c r="O256" s="171">
        <f>SUM(O257:O261)</f>
        <v>5.0200000000000005</v>
      </c>
      <c r="P256" s="171"/>
      <c r="Q256" s="171">
        <f>SUM(Q257:Q261)</f>
        <v>0</v>
      </c>
      <c r="R256" s="171"/>
      <c r="S256" s="171"/>
      <c r="T256" s="172"/>
      <c r="U256" s="166"/>
      <c r="V256" s="166">
        <f>SUM(V257:V261)</f>
        <v>11.73</v>
      </c>
      <c r="W256" s="166"/>
      <c r="AG256" t="s">
        <v>224</v>
      </c>
    </row>
    <row r="257" spans="1:60" outlineLevel="1" x14ac:dyDescent="0.2">
      <c r="A257" s="180">
        <v>82</v>
      </c>
      <c r="B257" s="181" t="s">
        <v>651</v>
      </c>
      <c r="C257" s="190" t="s">
        <v>652</v>
      </c>
      <c r="D257" s="182" t="s">
        <v>227</v>
      </c>
      <c r="E257" s="183">
        <v>1</v>
      </c>
      <c r="F257" s="184"/>
      <c r="G257" s="185">
        <f>ROUND(E257*F257,2)</f>
        <v>0</v>
      </c>
      <c r="H257" s="184">
        <v>5.52</v>
      </c>
      <c r="I257" s="185">
        <f>ROUND(E257*H257,2)</f>
        <v>5.52</v>
      </c>
      <c r="J257" s="184">
        <v>221.98</v>
      </c>
      <c r="K257" s="185">
        <f>ROUND(E257*J257,2)</f>
        <v>221.98</v>
      </c>
      <c r="L257" s="185">
        <v>21</v>
      </c>
      <c r="M257" s="185">
        <f>G257*(1+L257/100)</f>
        <v>0</v>
      </c>
      <c r="N257" s="185">
        <v>4.6800000000000001E-3</v>
      </c>
      <c r="O257" s="185">
        <f>ROUND(E257*N257,2)</f>
        <v>0</v>
      </c>
      <c r="P257" s="185">
        <v>0</v>
      </c>
      <c r="Q257" s="185">
        <f>ROUND(E257*P257,2)</f>
        <v>0</v>
      </c>
      <c r="R257" s="185" t="s">
        <v>653</v>
      </c>
      <c r="S257" s="185" t="s">
        <v>330</v>
      </c>
      <c r="T257" s="186" t="s">
        <v>330</v>
      </c>
      <c r="U257" s="162">
        <v>0.68</v>
      </c>
      <c r="V257" s="162">
        <f>ROUND(E257*U257,2)</f>
        <v>0.68</v>
      </c>
      <c r="W257" s="162"/>
      <c r="X257" s="151"/>
      <c r="Y257" s="151"/>
      <c r="Z257" s="151"/>
      <c r="AA257" s="151"/>
      <c r="AB257" s="151"/>
      <c r="AC257" s="151"/>
      <c r="AD257" s="151"/>
      <c r="AE257" s="151"/>
      <c r="AF257" s="151"/>
      <c r="AG257" s="151" t="s">
        <v>331</v>
      </c>
      <c r="AH257" s="151"/>
      <c r="AI257" s="151"/>
      <c r="AJ257" s="151"/>
      <c r="AK257" s="151"/>
      <c r="AL257" s="151"/>
      <c r="AM257" s="151"/>
      <c r="AN257" s="151"/>
      <c r="AO257" s="151"/>
      <c r="AP257" s="151"/>
      <c r="AQ257" s="151"/>
      <c r="AR257" s="151"/>
      <c r="AS257" s="151"/>
      <c r="AT257" s="151"/>
      <c r="AU257" s="151"/>
      <c r="AV257" s="151"/>
      <c r="AW257" s="151"/>
      <c r="AX257" s="151"/>
      <c r="AY257" s="151"/>
      <c r="AZ257" s="151"/>
      <c r="BA257" s="151"/>
      <c r="BB257" s="151"/>
      <c r="BC257" s="151"/>
      <c r="BD257" s="151"/>
      <c r="BE257" s="151"/>
      <c r="BF257" s="151"/>
      <c r="BG257" s="151"/>
      <c r="BH257" s="151"/>
    </row>
    <row r="258" spans="1:60" outlineLevel="1" x14ac:dyDescent="0.2">
      <c r="A258" s="173">
        <v>83</v>
      </c>
      <c r="B258" s="174" t="s">
        <v>654</v>
      </c>
      <c r="C258" s="191" t="s">
        <v>655</v>
      </c>
      <c r="D258" s="175" t="s">
        <v>340</v>
      </c>
      <c r="E258" s="176">
        <v>2.2879999999999998</v>
      </c>
      <c r="F258" s="177"/>
      <c r="G258" s="178">
        <f>ROUND(E258*F258,2)</f>
        <v>0</v>
      </c>
      <c r="H258" s="177">
        <v>3870.79</v>
      </c>
      <c r="I258" s="178">
        <f>ROUND(E258*H258,2)</f>
        <v>8856.3700000000008</v>
      </c>
      <c r="J258" s="177">
        <v>1632.11</v>
      </c>
      <c r="K258" s="178">
        <f>ROUND(E258*J258,2)</f>
        <v>3734.27</v>
      </c>
      <c r="L258" s="178">
        <v>21</v>
      </c>
      <c r="M258" s="178">
        <f>G258*(1+L258/100)</f>
        <v>0</v>
      </c>
      <c r="N258" s="178">
        <v>2.1804700000000001</v>
      </c>
      <c r="O258" s="178">
        <f>ROUND(E258*N258,2)</f>
        <v>4.99</v>
      </c>
      <c r="P258" s="178">
        <v>0</v>
      </c>
      <c r="Q258" s="178">
        <f>ROUND(E258*P258,2)</f>
        <v>0</v>
      </c>
      <c r="R258" s="178"/>
      <c r="S258" s="178" t="s">
        <v>228</v>
      </c>
      <c r="T258" s="179" t="s">
        <v>229</v>
      </c>
      <c r="U258" s="162">
        <v>4.8310000000000004</v>
      </c>
      <c r="V258" s="162">
        <f>ROUND(E258*U258,2)</f>
        <v>11.05</v>
      </c>
      <c r="W258" s="162"/>
      <c r="X258" s="151"/>
      <c r="Y258" s="151"/>
      <c r="Z258" s="151"/>
      <c r="AA258" s="151"/>
      <c r="AB258" s="151"/>
      <c r="AC258" s="151"/>
      <c r="AD258" s="151"/>
      <c r="AE258" s="151"/>
      <c r="AF258" s="151"/>
      <c r="AG258" s="151" t="s">
        <v>331</v>
      </c>
      <c r="AH258" s="151"/>
      <c r="AI258" s="151"/>
      <c r="AJ258" s="151"/>
      <c r="AK258" s="151"/>
      <c r="AL258" s="151"/>
      <c r="AM258" s="151"/>
      <c r="AN258" s="151"/>
      <c r="AO258" s="151"/>
      <c r="AP258" s="151"/>
      <c r="AQ258" s="151"/>
      <c r="AR258" s="151"/>
      <c r="AS258" s="151"/>
      <c r="AT258" s="151"/>
      <c r="AU258" s="151"/>
      <c r="AV258" s="151"/>
      <c r="AW258" s="151"/>
      <c r="AX258" s="151"/>
      <c r="AY258" s="151"/>
      <c r="AZ258" s="151"/>
      <c r="BA258" s="151"/>
      <c r="BB258" s="151"/>
      <c r="BC258" s="151"/>
      <c r="BD258" s="151"/>
      <c r="BE258" s="151"/>
      <c r="BF258" s="151"/>
      <c r="BG258" s="151"/>
      <c r="BH258" s="151"/>
    </row>
    <row r="259" spans="1:60" outlineLevel="1" x14ac:dyDescent="0.2">
      <c r="A259" s="158"/>
      <c r="B259" s="159"/>
      <c r="C259" s="199" t="s">
        <v>656</v>
      </c>
      <c r="D259" s="195"/>
      <c r="E259" s="196">
        <v>2.2879999999999998</v>
      </c>
      <c r="F259" s="162"/>
      <c r="G259" s="162"/>
      <c r="H259" s="162"/>
      <c r="I259" s="162"/>
      <c r="J259" s="162"/>
      <c r="K259" s="162"/>
      <c r="L259" s="162"/>
      <c r="M259" s="162"/>
      <c r="N259" s="162"/>
      <c r="O259" s="162"/>
      <c r="P259" s="162"/>
      <c r="Q259" s="162"/>
      <c r="R259" s="162"/>
      <c r="S259" s="162"/>
      <c r="T259" s="162"/>
      <c r="U259" s="162"/>
      <c r="V259" s="162"/>
      <c r="W259" s="162"/>
      <c r="X259" s="151"/>
      <c r="Y259" s="151"/>
      <c r="Z259" s="151"/>
      <c r="AA259" s="151"/>
      <c r="AB259" s="151"/>
      <c r="AC259" s="151"/>
      <c r="AD259" s="151"/>
      <c r="AE259" s="151"/>
      <c r="AF259" s="151"/>
      <c r="AG259" s="151" t="s">
        <v>346</v>
      </c>
      <c r="AH259" s="151">
        <v>0</v>
      </c>
      <c r="AI259" s="151"/>
      <c r="AJ259" s="151"/>
      <c r="AK259" s="151"/>
      <c r="AL259" s="151"/>
      <c r="AM259" s="151"/>
      <c r="AN259" s="151"/>
      <c r="AO259" s="151"/>
      <c r="AP259" s="151"/>
      <c r="AQ259" s="151"/>
      <c r="AR259" s="151"/>
      <c r="AS259" s="151"/>
      <c r="AT259" s="151"/>
      <c r="AU259" s="151"/>
      <c r="AV259" s="151"/>
      <c r="AW259" s="151"/>
      <c r="AX259" s="151"/>
      <c r="AY259" s="151"/>
      <c r="AZ259" s="151"/>
      <c r="BA259" s="151"/>
      <c r="BB259" s="151"/>
      <c r="BC259" s="151"/>
      <c r="BD259" s="151"/>
      <c r="BE259" s="151"/>
      <c r="BF259" s="151"/>
      <c r="BG259" s="151"/>
      <c r="BH259" s="151"/>
    </row>
    <row r="260" spans="1:60" ht="22.5" outlineLevel="1" x14ac:dyDescent="0.2">
      <c r="A260" s="173">
        <v>84</v>
      </c>
      <c r="B260" s="174" t="s">
        <v>657</v>
      </c>
      <c r="C260" s="191" t="s">
        <v>658</v>
      </c>
      <c r="D260" s="175" t="s">
        <v>227</v>
      </c>
      <c r="E260" s="176">
        <v>1</v>
      </c>
      <c r="F260" s="177"/>
      <c r="G260" s="178">
        <f>ROUND(E260*F260,2)</f>
        <v>0</v>
      </c>
      <c r="H260" s="177">
        <v>6935</v>
      </c>
      <c r="I260" s="178">
        <f>ROUND(E260*H260,2)</f>
        <v>6935</v>
      </c>
      <c r="J260" s="177">
        <v>0</v>
      </c>
      <c r="K260" s="178">
        <f>ROUND(E260*J260,2)</f>
        <v>0</v>
      </c>
      <c r="L260" s="178">
        <v>21</v>
      </c>
      <c r="M260" s="178">
        <f>G260*(1+L260/100)</f>
        <v>0</v>
      </c>
      <c r="N260" s="178">
        <v>2.5000000000000001E-2</v>
      </c>
      <c r="O260" s="178">
        <f>ROUND(E260*N260,2)</f>
        <v>0.03</v>
      </c>
      <c r="P260" s="178">
        <v>0</v>
      </c>
      <c r="Q260" s="178">
        <f>ROUND(E260*P260,2)</f>
        <v>0</v>
      </c>
      <c r="R260" s="178" t="s">
        <v>438</v>
      </c>
      <c r="S260" s="178" t="s">
        <v>330</v>
      </c>
      <c r="T260" s="179" t="s">
        <v>330</v>
      </c>
      <c r="U260" s="162">
        <v>0</v>
      </c>
      <c r="V260" s="162">
        <f>ROUND(E260*U260,2)</f>
        <v>0</v>
      </c>
      <c r="W260" s="162"/>
      <c r="X260" s="151"/>
      <c r="Y260" s="151"/>
      <c r="Z260" s="151"/>
      <c r="AA260" s="151"/>
      <c r="AB260" s="151"/>
      <c r="AC260" s="151"/>
      <c r="AD260" s="151"/>
      <c r="AE260" s="151"/>
      <c r="AF260" s="151"/>
      <c r="AG260" s="151" t="s">
        <v>439</v>
      </c>
      <c r="AH260" s="151"/>
      <c r="AI260" s="151"/>
      <c r="AJ260" s="151"/>
      <c r="AK260" s="151"/>
      <c r="AL260" s="151"/>
      <c r="AM260" s="151"/>
      <c r="AN260" s="151"/>
      <c r="AO260" s="151"/>
      <c r="AP260" s="151"/>
      <c r="AQ260" s="151"/>
      <c r="AR260" s="151"/>
      <c r="AS260" s="151"/>
      <c r="AT260" s="151"/>
      <c r="AU260" s="151"/>
      <c r="AV260" s="151"/>
      <c r="AW260" s="151"/>
      <c r="AX260" s="151"/>
      <c r="AY260" s="151"/>
      <c r="AZ260" s="151"/>
      <c r="BA260" s="151"/>
      <c r="BB260" s="151"/>
      <c r="BC260" s="151"/>
      <c r="BD260" s="151"/>
      <c r="BE260" s="151"/>
      <c r="BF260" s="151"/>
      <c r="BG260" s="151"/>
      <c r="BH260" s="151"/>
    </row>
    <row r="261" spans="1:60" outlineLevel="1" x14ac:dyDescent="0.2">
      <c r="A261" s="158"/>
      <c r="B261" s="159"/>
      <c r="C261" s="199" t="s">
        <v>659</v>
      </c>
      <c r="D261" s="195"/>
      <c r="E261" s="196">
        <v>1</v>
      </c>
      <c r="F261" s="162"/>
      <c r="G261" s="162"/>
      <c r="H261" s="162"/>
      <c r="I261" s="162"/>
      <c r="J261" s="162"/>
      <c r="K261" s="162"/>
      <c r="L261" s="162"/>
      <c r="M261" s="162"/>
      <c r="N261" s="162"/>
      <c r="O261" s="162"/>
      <c r="P261" s="162"/>
      <c r="Q261" s="162"/>
      <c r="R261" s="162"/>
      <c r="S261" s="162"/>
      <c r="T261" s="162"/>
      <c r="U261" s="162"/>
      <c r="V261" s="162"/>
      <c r="W261" s="162"/>
      <c r="X261" s="151"/>
      <c r="Y261" s="151"/>
      <c r="Z261" s="151"/>
      <c r="AA261" s="151"/>
      <c r="AB261" s="151"/>
      <c r="AC261" s="151"/>
      <c r="AD261" s="151"/>
      <c r="AE261" s="151"/>
      <c r="AF261" s="151"/>
      <c r="AG261" s="151" t="s">
        <v>346</v>
      </c>
      <c r="AH261" s="151">
        <v>0</v>
      </c>
      <c r="AI261" s="151"/>
      <c r="AJ261" s="151"/>
      <c r="AK261" s="151"/>
      <c r="AL261" s="151"/>
      <c r="AM261" s="151"/>
      <c r="AN261" s="151"/>
      <c r="AO261" s="151"/>
      <c r="AP261" s="151"/>
      <c r="AQ261" s="151"/>
      <c r="AR261" s="151"/>
      <c r="AS261" s="151"/>
      <c r="AT261" s="151"/>
      <c r="AU261" s="151"/>
      <c r="AV261" s="151"/>
      <c r="AW261" s="151"/>
      <c r="AX261" s="151"/>
      <c r="AY261" s="151"/>
      <c r="AZ261" s="151"/>
      <c r="BA261" s="151"/>
      <c r="BB261" s="151"/>
      <c r="BC261" s="151"/>
      <c r="BD261" s="151"/>
      <c r="BE261" s="151"/>
      <c r="BF261" s="151"/>
      <c r="BG261" s="151"/>
      <c r="BH261" s="151"/>
    </row>
    <row r="262" spans="1:60" x14ac:dyDescent="0.2">
      <c r="A262" s="167" t="s">
        <v>223</v>
      </c>
      <c r="B262" s="168" t="s">
        <v>99</v>
      </c>
      <c r="C262" s="189" t="s">
        <v>100</v>
      </c>
      <c r="D262" s="169"/>
      <c r="E262" s="170"/>
      <c r="F262" s="171"/>
      <c r="G262" s="171">
        <f>SUMIF(AG263:AG325,"&lt;&gt;NOR",G263:G325)</f>
        <v>0</v>
      </c>
      <c r="H262" s="171"/>
      <c r="I262" s="171">
        <f>SUM(I263:I325)</f>
        <v>556568.10999999987</v>
      </c>
      <c r="J262" s="171"/>
      <c r="K262" s="171">
        <f>SUM(K263:K325)</f>
        <v>136488.89000000001</v>
      </c>
      <c r="L262" s="171"/>
      <c r="M262" s="171">
        <f>SUM(M263:M325)</f>
        <v>0</v>
      </c>
      <c r="N262" s="171"/>
      <c r="O262" s="171">
        <f>SUM(O263:O325)</f>
        <v>168.89</v>
      </c>
      <c r="P262" s="171"/>
      <c r="Q262" s="171">
        <f>SUM(Q263:Q325)</f>
        <v>0</v>
      </c>
      <c r="R262" s="171"/>
      <c r="S262" s="171"/>
      <c r="T262" s="172"/>
      <c r="U262" s="166"/>
      <c r="V262" s="166">
        <f>SUM(V263:V325)</f>
        <v>314.02</v>
      </c>
      <c r="W262" s="166"/>
      <c r="AG262" t="s">
        <v>224</v>
      </c>
    </row>
    <row r="263" spans="1:60" outlineLevel="1" x14ac:dyDescent="0.2">
      <c r="A263" s="173">
        <v>85</v>
      </c>
      <c r="B263" s="174" t="s">
        <v>660</v>
      </c>
      <c r="C263" s="191" t="s">
        <v>661</v>
      </c>
      <c r="D263" s="175" t="s">
        <v>340</v>
      </c>
      <c r="E263" s="176">
        <v>3.7902200000000001</v>
      </c>
      <c r="F263" s="177"/>
      <c r="G263" s="178">
        <f>ROUND(E263*F263,2)</f>
        <v>0</v>
      </c>
      <c r="H263" s="177">
        <v>3076.07</v>
      </c>
      <c r="I263" s="178">
        <f>ROUND(E263*H263,2)</f>
        <v>11658.98</v>
      </c>
      <c r="J263" s="177">
        <v>1283.93</v>
      </c>
      <c r="K263" s="178">
        <f>ROUND(E263*J263,2)</f>
        <v>4866.38</v>
      </c>
      <c r="L263" s="178">
        <v>21</v>
      </c>
      <c r="M263" s="178">
        <f>G263*(1+L263/100)</f>
        <v>0</v>
      </c>
      <c r="N263" s="178">
        <v>2.5698099999999999</v>
      </c>
      <c r="O263" s="178">
        <f>ROUND(E263*N263,2)</f>
        <v>9.74</v>
      </c>
      <c r="P263" s="178">
        <v>0</v>
      </c>
      <c r="Q263" s="178">
        <f>ROUND(E263*P263,2)</f>
        <v>0</v>
      </c>
      <c r="R263" s="178" t="s">
        <v>662</v>
      </c>
      <c r="S263" s="178" t="s">
        <v>330</v>
      </c>
      <c r="T263" s="179" t="s">
        <v>330</v>
      </c>
      <c r="U263" s="162">
        <v>3.9289999999999998</v>
      </c>
      <c r="V263" s="162">
        <f>ROUND(E263*U263,2)</f>
        <v>14.89</v>
      </c>
      <c r="W263" s="162"/>
      <c r="X263" s="151"/>
      <c r="Y263" s="151"/>
      <c r="Z263" s="151"/>
      <c r="AA263" s="151"/>
      <c r="AB263" s="151"/>
      <c r="AC263" s="151"/>
      <c r="AD263" s="151"/>
      <c r="AE263" s="151"/>
      <c r="AF263" s="151"/>
      <c r="AG263" s="151" t="s">
        <v>331</v>
      </c>
      <c r="AH263" s="151"/>
      <c r="AI263" s="151"/>
      <c r="AJ263" s="151"/>
      <c r="AK263" s="151"/>
      <c r="AL263" s="151"/>
      <c r="AM263" s="151"/>
      <c r="AN263" s="151"/>
      <c r="AO263" s="151"/>
      <c r="AP263" s="151"/>
      <c r="AQ263" s="151"/>
      <c r="AR263" s="151"/>
      <c r="AS263" s="151"/>
      <c r="AT263" s="151"/>
      <c r="AU263" s="151"/>
      <c r="AV263" s="151"/>
      <c r="AW263" s="151"/>
      <c r="AX263" s="151"/>
      <c r="AY263" s="151"/>
      <c r="AZ263" s="151"/>
      <c r="BA263" s="151"/>
      <c r="BB263" s="151"/>
      <c r="BC263" s="151"/>
      <c r="BD263" s="151"/>
      <c r="BE263" s="151"/>
      <c r="BF263" s="151"/>
      <c r="BG263" s="151"/>
      <c r="BH263" s="151"/>
    </row>
    <row r="264" spans="1:60" outlineLevel="1" x14ac:dyDescent="0.2">
      <c r="A264" s="158"/>
      <c r="B264" s="159"/>
      <c r="C264" s="375" t="s">
        <v>663</v>
      </c>
      <c r="D264" s="376"/>
      <c r="E264" s="376"/>
      <c r="F264" s="376"/>
      <c r="G264" s="376"/>
      <c r="H264" s="162"/>
      <c r="I264" s="162"/>
      <c r="J264" s="162"/>
      <c r="K264" s="162"/>
      <c r="L264" s="162"/>
      <c r="M264" s="162"/>
      <c r="N264" s="162"/>
      <c r="O264" s="162"/>
      <c r="P264" s="162"/>
      <c r="Q264" s="162"/>
      <c r="R264" s="162"/>
      <c r="S264" s="162"/>
      <c r="T264" s="162"/>
      <c r="U264" s="162"/>
      <c r="V264" s="162"/>
      <c r="W264" s="162"/>
      <c r="X264" s="151"/>
      <c r="Y264" s="151"/>
      <c r="Z264" s="151"/>
      <c r="AA264" s="151"/>
      <c r="AB264" s="151"/>
      <c r="AC264" s="151"/>
      <c r="AD264" s="151"/>
      <c r="AE264" s="151"/>
      <c r="AF264" s="151"/>
      <c r="AG264" s="151" t="s">
        <v>333</v>
      </c>
      <c r="AH264" s="151"/>
      <c r="AI264" s="151"/>
      <c r="AJ264" s="151"/>
      <c r="AK264" s="151"/>
      <c r="AL264" s="151"/>
      <c r="AM264" s="151"/>
      <c r="AN264" s="151"/>
      <c r="AO264" s="151"/>
      <c r="AP264" s="151"/>
      <c r="AQ264" s="151"/>
      <c r="AR264" s="151"/>
      <c r="AS264" s="151"/>
      <c r="AT264" s="151"/>
      <c r="AU264" s="151"/>
      <c r="AV264" s="151"/>
      <c r="AW264" s="151"/>
      <c r="AX264" s="151"/>
      <c r="AY264" s="151"/>
      <c r="AZ264" s="151"/>
      <c r="BA264" s="151"/>
      <c r="BB264" s="151"/>
      <c r="BC264" s="151"/>
      <c r="BD264" s="151"/>
      <c r="BE264" s="151"/>
      <c r="BF264" s="151"/>
      <c r="BG264" s="151"/>
      <c r="BH264" s="151"/>
    </row>
    <row r="265" spans="1:60" outlineLevel="1" x14ac:dyDescent="0.2">
      <c r="A265" s="158"/>
      <c r="B265" s="159"/>
      <c r="C265" s="366" t="s">
        <v>664</v>
      </c>
      <c r="D265" s="367"/>
      <c r="E265" s="367"/>
      <c r="F265" s="367"/>
      <c r="G265" s="367"/>
      <c r="H265" s="162"/>
      <c r="I265" s="162"/>
      <c r="J265" s="162"/>
      <c r="K265" s="162"/>
      <c r="L265" s="162"/>
      <c r="M265" s="162"/>
      <c r="N265" s="162"/>
      <c r="O265" s="162"/>
      <c r="P265" s="162"/>
      <c r="Q265" s="162"/>
      <c r="R265" s="162"/>
      <c r="S265" s="162"/>
      <c r="T265" s="162"/>
      <c r="U265" s="162"/>
      <c r="V265" s="162"/>
      <c r="W265" s="162"/>
      <c r="X265" s="151"/>
      <c r="Y265" s="151"/>
      <c r="Z265" s="151"/>
      <c r="AA265" s="151"/>
      <c r="AB265" s="151"/>
      <c r="AC265" s="151"/>
      <c r="AD265" s="151"/>
      <c r="AE265" s="151"/>
      <c r="AF265" s="151"/>
      <c r="AG265" s="151" t="s">
        <v>236</v>
      </c>
      <c r="AH265" s="151"/>
      <c r="AI265" s="151"/>
      <c r="AJ265" s="151"/>
      <c r="AK265" s="151"/>
      <c r="AL265" s="151"/>
      <c r="AM265" s="151"/>
      <c r="AN265" s="151"/>
      <c r="AO265" s="151"/>
      <c r="AP265" s="151"/>
      <c r="AQ265" s="151"/>
      <c r="AR265" s="151"/>
      <c r="AS265" s="151"/>
      <c r="AT265" s="151"/>
      <c r="AU265" s="151"/>
      <c r="AV265" s="151"/>
      <c r="AW265" s="151"/>
      <c r="AX265" s="151"/>
      <c r="AY265" s="151"/>
      <c r="AZ265" s="151"/>
      <c r="BA265" s="151"/>
      <c r="BB265" s="151"/>
      <c r="BC265" s="151"/>
      <c r="BD265" s="151"/>
      <c r="BE265" s="151"/>
      <c r="BF265" s="151"/>
      <c r="BG265" s="151"/>
      <c r="BH265" s="151"/>
    </row>
    <row r="266" spans="1:60" outlineLevel="1" x14ac:dyDescent="0.2">
      <c r="A266" s="158"/>
      <c r="B266" s="159"/>
      <c r="C266" s="199" t="s">
        <v>665</v>
      </c>
      <c r="D266" s="195"/>
      <c r="E266" s="196">
        <v>1.0748500000000001</v>
      </c>
      <c r="F266" s="162"/>
      <c r="G266" s="162"/>
      <c r="H266" s="162"/>
      <c r="I266" s="162"/>
      <c r="J266" s="162"/>
      <c r="K266" s="162"/>
      <c r="L266" s="162"/>
      <c r="M266" s="162"/>
      <c r="N266" s="162"/>
      <c r="O266" s="162"/>
      <c r="P266" s="162"/>
      <c r="Q266" s="162"/>
      <c r="R266" s="162"/>
      <c r="S266" s="162"/>
      <c r="T266" s="162"/>
      <c r="U266" s="162"/>
      <c r="V266" s="162"/>
      <c r="W266" s="162"/>
      <c r="X266" s="151"/>
      <c r="Y266" s="151"/>
      <c r="Z266" s="151"/>
      <c r="AA266" s="151"/>
      <c r="AB266" s="151"/>
      <c r="AC266" s="151"/>
      <c r="AD266" s="151"/>
      <c r="AE266" s="151"/>
      <c r="AF266" s="151"/>
      <c r="AG266" s="151" t="s">
        <v>346</v>
      </c>
      <c r="AH266" s="151">
        <v>0</v>
      </c>
      <c r="AI266" s="151"/>
      <c r="AJ266" s="151"/>
      <c r="AK266" s="151"/>
      <c r="AL266" s="151"/>
      <c r="AM266" s="151"/>
      <c r="AN266" s="151"/>
      <c r="AO266" s="151"/>
      <c r="AP266" s="151"/>
      <c r="AQ266" s="151"/>
      <c r="AR266" s="151"/>
      <c r="AS266" s="151"/>
      <c r="AT266" s="151"/>
      <c r="AU266" s="151"/>
      <c r="AV266" s="151"/>
      <c r="AW266" s="151"/>
      <c r="AX266" s="151"/>
      <c r="AY266" s="151"/>
      <c r="AZ266" s="151"/>
      <c r="BA266" s="151"/>
      <c r="BB266" s="151"/>
      <c r="BC266" s="151"/>
      <c r="BD266" s="151"/>
      <c r="BE266" s="151"/>
      <c r="BF266" s="151"/>
      <c r="BG266" s="151"/>
      <c r="BH266" s="151"/>
    </row>
    <row r="267" spans="1:60" outlineLevel="1" x14ac:dyDescent="0.2">
      <c r="A267" s="158"/>
      <c r="B267" s="159"/>
      <c r="C267" s="199" t="s">
        <v>666</v>
      </c>
      <c r="D267" s="195"/>
      <c r="E267" s="196">
        <v>6.7379999999999995E-2</v>
      </c>
      <c r="F267" s="162"/>
      <c r="G267" s="162"/>
      <c r="H267" s="162"/>
      <c r="I267" s="162"/>
      <c r="J267" s="162"/>
      <c r="K267" s="162"/>
      <c r="L267" s="162"/>
      <c r="M267" s="162"/>
      <c r="N267" s="162"/>
      <c r="O267" s="162"/>
      <c r="P267" s="162"/>
      <c r="Q267" s="162"/>
      <c r="R267" s="162"/>
      <c r="S267" s="162"/>
      <c r="T267" s="162"/>
      <c r="U267" s="162"/>
      <c r="V267" s="162"/>
      <c r="W267" s="162"/>
      <c r="X267" s="151"/>
      <c r="Y267" s="151"/>
      <c r="Z267" s="151"/>
      <c r="AA267" s="151"/>
      <c r="AB267" s="151"/>
      <c r="AC267" s="151"/>
      <c r="AD267" s="151"/>
      <c r="AE267" s="151"/>
      <c r="AF267" s="151"/>
      <c r="AG267" s="151" t="s">
        <v>346</v>
      </c>
      <c r="AH267" s="151">
        <v>0</v>
      </c>
      <c r="AI267" s="151"/>
      <c r="AJ267" s="151"/>
      <c r="AK267" s="151"/>
      <c r="AL267" s="151"/>
      <c r="AM267" s="151"/>
      <c r="AN267" s="151"/>
      <c r="AO267" s="151"/>
      <c r="AP267" s="151"/>
      <c r="AQ267" s="151"/>
      <c r="AR267" s="151"/>
      <c r="AS267" s="151"/>
      <c r="AT267" s="151"/>
      <c r="AU267" s="151"/>
      <c r="AV267" s="151"/>
      <c r="AW267" s="151"/>
      <c r="AX267" s="151"/>
      <c r="AY267" s="151"/>
      <c r="AZ267" s="151"/>
      <c r="BA267" s="151"/>
      <c r="BB267" s="151"/>
      <c r="BC267" s="151"/>
      <c r="BD267" s="151"/>
      <c r="BE267" s="151"/>
      <c r="BF267" s="151"/>
      <c r="BG267" s="151"/>
      <c r="BH267" s="151"/>
    </row>
    <row r="268" spans="1:60" ht="22.5" outlineLevel="1" x14ac:dyDescent="0.2">
      <c r="A268" s="158"/>
      <c r="B268" s="159"/>
      <c r="C268" s="199" t="s">
        <v>667</v>
      </c>
      <c r="D268" s="195"/>
      <c r="E268" s="196">
        <v>2.6480000000000001</v>
      </c>
      <c r="F268" s="162"/>
      <c r="G268" s="162"/>
      <c r="H268" s="162"/>
      <c r="I268" s="162"/>
      <c r="J268" s="162"/>
      <c r="K268" s="162"/>
      <c r="L268" s="162"/>
      <c r="M268" s="162"/>
      <c r="N268" s="162"/>
      <c r="O268" s="162"/>
      <c r="P268" s="162"/>
      <c r="Q268" s="162"/>
      <c r="R268" s="162"/>
      <c r="S268" s="162"/>
      <c r="T268" s="162"/>
      <c r="U268" s="162"/>
      <c r="V268" s="162"/>
      <c r="W268" s="162"/>
      <c r="X268" s="151"/>
      <c r="Y268" s="151"/>
      <c r="Z268" s="151"/>
      <c r="AA268" s="151"/>
      <c r="AB268" s="151"/>
      <c r="AC268" s="151"/>
      <c r="AD268" s="151"/>
      <c r="AE268" s="151"/>
      <c r="AF268" s="151"/>
      <c r="AG268" s="151" t="s">
        <v>346</v>
      </c>
      <c r="AH268" s="151">
        <v>0</v>
      </c>
      <c r="AI268" s="151"/>
      <c r="AJ268" s="151"/>
      <c r="AK268" s="151"/>
      <c r="AL268" s="151"/>
      <c r="AM268" s="151"/>
      <c r="AN268" s="151"/>
      <c r="AO268" s="151"/>
      <c r="AP268" s="151"/>
      <c r="AQ268" s="151"/>
      <c r="AR268" s="151"/>
      <c r="AS268" s="151"/>
      <c r="AT268" s="151"/>
      <c r="AU268" s="151"/>
      <c r="AV268" s="151"/>
      <c r="AW268" s="151"/>
      <c r="AX268" s="151"/>
      <c r="AY268" s="151"/>
      <c r="AZ268" s="151"/>
      <c r="BA268" s="151"/>
      <c r="BB268" s="151"/>
      <c r="BC268" s="151"/>
      <c r="BD268" s="151"/>
      <c r="BE268" s="151"/>
      <c r="BF268" s="151"/>
      <c r="BG268" s="151"/>
      <c r="BH268" s="151"/>
    </row>
    <row r="269" spans="1:60" ht="22.5" outlineLevel="1" x14ac:dyDescent="0.2">
      <c r="A269" s="173">
        <v>86</v>
      </c>
      <c r="B269" s="174" t="s">
        <v>668</v>
      </c>
      <c r="C269" s="191" t="s">
        <v>669</v>
      </c>
      <c r="D269" s="175" t="s">
        <v>227</v>
      </c>
      <c r="E269" s="176">
        <v>26.974080000000001</v>
      </c>
      <c r="F269" s="177"/>
      <c r="G269" s="178">
        <f>ROUND(E269*F269,2)</f>
        <v>0</v>
      </c>
      <c r="H269" s="177">
        <v>406.5</v>
      </c>
      <c r="I269" s="178">
        <f>ROUND(E269*H269,2)</f>
        <v>10964.96</v>
      </c>
      <c r="J269" s="177">
        <v>1347.5</v>
      </c>
      <c r="K269" s="178">
        <f>ROUND(E269*J269,2)</f>
        <v>36347.57</v>
      </c>
      <c r="L269" s="178">
        <v>21</v>
      </c>
      <c r="M269" s="178">
        <f>G269*(1+L269/100)</f>
        <v>0</v>
      </c>
      <c r="N269" s="178">
        <v>0.30159000000000002</v>
      </c>
      <c r="O269" s="178">
        <f>ROUND(E269*N269,2)</f>
        <v>8.14</v>
      </c>
      <c r="P269" s="178">
        <v>0</v>
      </c>
      <c r="Q269" s="178">
        <f>ROUND(E269*P269,2)</f>
        <v>0</v>
      </c>
      <c r="R269" s="178" t="s">
        <v>662</v>
      </c>
      <c r="S269" s="178" t="s">
        <v>330</v>
      </c>
      <c r="T269" s="179" t="s">
        <v>330</v>
      </c>
      <c r="U269" s="162">
        <v>3.8039999999999998</v>
      </c>
      <c r="V269" s="162">
        <f>ROUND(E269*U269,2)</f>
        <v>102.61</v>
      </c>
      <c r="W269" s="162"/>
      <c r="X269" s="151"/>
      <c r="Y269" s="151"/>
      <c r="Z269" s="151"/>
      <c r="AA269" s="151"/>
      <c r="AB269" s="151"/>
      <c r="AC269" s="151"/>
      <c r="AD269" s="151"/>
      <c r="AE269" s="151"/>
      <c r="AF269" s="151"/>
      <c r="AG269" s="151" t="s">
        <v>331</v>
      </c>
      <c r="AH269" s="151"/>
      <c r="AI269" s="151"/>
      <c r="AJ269" s="151"/>
      <c r="AK269" s="151"/>
      <c r="AL269" s="151"/>
      <c r="AM269" s="151"/>
      <c r="AN269" s="151"/>
      <c r="AO269" s="151"/>
      <c r="AP269" s="151"/>
      <c r="AQ269" s="151"/>
      <c r="AR269" s="151"/>
      <c r="AS269" s="151"/>
      <c r="AT269" s="151"/>
      <c r="AU269" s="151"/>
      <c r="AV269" s="151"/>
      <c r="AW269" s="151"/>
      <c r="AX269" s="151"/>
      <c r="AY269" s="151"/>
      <c r="AZ269" s="151"/>
      <c r="BA269" s="151"/>
      <c r="BB269" s="151"/>
      <c r="BC269" s="151"/>
      <c r="BD269" s="151"/>
      <c r="BE269" s="151"/>
      <c r="BF269" s="151"/>
      <c r="BG269" s="151"/>
      <c r="BH269" s="151"/>
    </row>
    <row r="270" spans="1:60" outlineLevel="1" x14ac:dyDescent="0.2">
      <c r="A270" s="158"/>
      <c r="B270" s="159"/>
      <c r="C270" s="375" t="s">
        <v>670</v>
      </c>
      <c r="D270" s="376"/>
      <c r="E270" s="376"/>
      <c r="F270" s="376"/>
      <c r="G270" s="376"/>
      <c r="H270" s="162"/>
      <c r="I270" s="162"/>
      <c r="J270" s="162"/>
      <c r="K270" s="162"/>
      <c r="L270" s="162"/>
      <c r="M270" s="162"/>
      <c r="N270" s="162"/>
      <c r="O270" s="162"/>
      <c r="P270" s="162"/>
      <c r="Q270" s="162"/>
      <c r="R270" s="162"/>
      <c r="S270" s="162"/>
      <c r="T270" s="162"/>
      <c r="U270" s="162"/>
      <c r="V270" s="162"/>
      <c r="W270" s="162"/>
      <c r="X270" s="151"/>
      <c r="Y270" s="151"/>
      <c r="Z270" s="151"/>
      <c r="AA270" s="151"/>
      <c r="AB270" s="151"/>
      <c r="AC270" s="151"/>
      <c r="AD270" s="151"/>
      <c r="AE270" s="151"/>
      <c r="AF270" s="151"/>
      <c r="AG270" s="151" t="s">
        <v>333</v>
      </c>
      <c r="AH270" s="151"/>
      <c r="AI270" s="151"/>
      <c r="AJ270" s="151"/>
      <c r="AK270" s="151"/>
      <c r="AL270" s="151"/>
      <c r="AM270" s="151"/>
      <c r="AN270" s="151"/>
      <c r="AO270" s="151"/>
      <c r="AP270" s="151"/>
      <c r="AQ270" s="151"/>
      <c r="AR270" s="151"/>
      <c r="AS270" s="151"/>
      <c r="AT270" s="151"/>
      <c r="AU270" s="151"/>
      <c r="AV270" s="151"/>
      <c r="AW270" s="151"/>
      <c r="AX270" s="151"/>
      <c r="AY270" s="151"/>
      <c r="AZ270" s="151"/>
      <c r="BA270" s="151"/>
      <c r="BB270" s="151"/>
      <c r="BC270" s="151"/>
      <c r="BD270" s="151"/>
      <c r="BE270" s="151"/>
      <c r="BF270" s="151"/>
      <c r="BG270" s="151"/>
      <c r="BH270" s="151"/>
    </row>
    <row r="271" spans="1:60" ht="22.5" outlineLevel="1" x14ac:dyDescent="0.2">
      <c r="A271" s="173">
        <v>87</v>
      </c>
      <c r="B271" s="174" t="s">
        <v>671</v>
      </c>
      <c r="C271" s="191" t="s">
        <v>672</v>
      </c>
      <c r="D271" s="175" t="s">
        <v>227</v>
      </c>
      <c r="E271" s="176">
        <v>14.7456</v>
      </c>
      <c r="F271" s="177"/>
      <c r="G271" s="178">
        <f>ROUND(E271*F271,2)</f>
        <v>0</v>
      </c>
      <c r="H271" s="177">
        <v>554.55999999999995</v>
      </c>
      <c r="I271" s="178">
        <f>ROUND(E271*H271,2)</f>
        <v>8177.32</v>
      </c>
      <c r="J271" s="177">
        <v>1645.44</v>
      </c>
      <c r="K271" s="178">
        <f>ROUND(E271*J271,2)</f>
        <v>24263</v>
      </c>
      <c r="L271" s="178">
        <v>21</v>
      </c>
      <c r="M271" s="178">
        <f>G271*(1+L271/100)</f>
        <v>0</v>
      </c>
      <c r="N271" s="178">
        <v>0.41224</v>
      </c>
      <c r="O271" s="178">
        <f>ROUND(E271*N271,2)</f>
        <v>6.08</v>
      </c>
      <c r="P271" s="178">
        <v>0</v>
      </c>
      <c r="Q271" s="178">
        <f>ROUND(E271*P271,2)</f>
        <v>0</v>
      </c>
      <c r="R271" s="178" t="s">
        <v>662</v>
      </c>
      <c r="S271" s="178" t="s">
        <v>330</v>
      </c>
      <c r="T271" s="179" t="s">
        <v>330</v>
      </c>
      <c r="U271" s="162">
        <v>2.34</v>
      </c>
      <c r="V271" s="162">
        <f>ROUND(E271*U271,2)</f>
        <v>34.5</v>
      </c>
      <c r="W271" s="162"/>
      <c r="X271" s="151"/>
      <c r="Y271" s="151"/>
      <c r="Z271" s="151"/>
      <c r="AA271" s="151"/>
      <c r="AB271" s="151"/>
      <c r="AC271" s="151"/>
      <c r="AD271" s="151"/>
      <c r="AE271" s="151"/>
      <c r="AF271" s="151"/>
      <c r="AG271" s="151" t="s">
        <v>331</v>
      </c>
      <c r="AH271" s="151"/>
      <c r="AI271" s="151"/>
      <c r="AJ271" s="151"/>
      <c r="AK271" s="151"/>
      <c r="AL271" s="151"/>
      <c r="AM271" s="151"/>
      <c r="AN271" s="151"/>
      <c r="AO271" s="151"/>
      <c r="AP271" s="151"/>
      <c r="AQ271" s="151"/>
      <c r="AR271" s="151"/>
      <c r="AS271" s="151"/>
      <c r="AT271" s="151"/>
      <c r="AU271" s="151"/>
      <c r="AV271" s="151"/>
      <c r="AW271" s="151"/>
      <c r="AX271" s="151"/>
      <c r="AY271" s="151"/>
      <c r="AZ271" s="151"/>
      <c r="BA271" s="151"/>
      <c r="BB271" s="151"/>
      <c r="BC271" s="151"/>
      <c r="BD271" s="151"/>
      <c r="BE271" s="151"/>
      <c r="BF271" s="151"/>
      <c r="BG271" s="151"/>
      <c r="BH271" s="151"/>
    </row>
    <row r="272" spans="1:60" outlineLevel="1" x14ac:dyDescent="0.2">
      <c r="A272" s="158"/>
      <c r="B272" s="159"/>
      <c r="C272" s="375" t="s">
        <v>670</v>
      </c>
      <c r="D272" s="376"/>
      <c r="E272" s="376"/>
      <c r="F272" s="376"/>
      <c r="G272" s="376"/>
      <c r="H272" s="162"/>
      <c r="I272" s="162"/>
      <c r="J272" s="162"/>
      <c r="K272" s="162"/>
      <c r="L272" s="162"/>
      <c r="M272" s="162"/>
      <c r="N272" s="162"/>
      <c r="O272" s="162"/>
      <c r="P272" s="162"/>
      <c r="Q272" s="162"/>
      <c r="R272" s="162"/>
      <c r="S272" s="162"/>
      <c r="T272" s="162"/>
      <c r="U272" s="162"/>
      <c r="V272" s="162"/>
      <c r="W272" s="162"/>
      <c r="X272" s="151"/>
      <c r="Y272" s="151"/>
      <c r="Z272" s="151"/>
      <c r="AA272" s="151"/>
      <c r="AB272" s="151"/>
      <c r="AC272" s="151"/>
      <c r="AD272" s="151"/>
      <c r="AE272" s="151"/>
      <c r="AF272" s="151"/>
      <c r="AG272" s="151" t="s">
        <v>333</v>
      </c>
      <c r="AH272" s="151"/>
      <c r="AI272" s="151"/>
      <c r="AJ272" s="151"/>
      <c r="AK272" s="151"/>
      <c r="AL272" s="151"/>
      <c r="AM272" s="151"/>
      <c r="AN272" s="151"/>
      <c r="AO272" s="151"/>
      <c r="AP272" s="151"/>
      <c r="AQ272" s="151"/>
      <c r="AR272" s="151"/>
      <c r="AS272" s="151"/>
      <c r="AT272" s="151"/>
      <c r="AU272" s="151"/>
      <c r="AV272" s="151"/>
      <c r="AW272" s="151"/>
      <c r="AX272" s="151"/>
      <c r="AY272" s="151"/>
      <c r="AZ272" s="151"/>
      <c r="BA272" s="151"/>
      <c r="BB272" s="151"/>
      <c r="BC272" s="151"/>
      <c r="BD272" s="151"/>
      <c r="BE272" s="151"/>
      <c r="BF272" s="151"/>
      <c r="BG272" s="151"/>
      <c r="BH272" s="151"/>
    </row>
    <row r="273" spans="1:60" outlineLevel="1" x14ac:dyDescent="0.2">
      <c r="A273" s="173">
        <v>88</v>
      </c>
      <c r="B273" s="174" t="s">
        <v>673</v>
      </c>
      <c r="C273" s="191" t="s">
        <v>674</v>
      </c>
      <c r="D273" s="175" t="s">
        <v>473</v>
      </c>
      <c r="E273" s="176">
        <v>0.21967999999999999</v>
      </c>
      <c r="F273" s="177"/>
      <c r="G273" s="178">
        <f>ROUND(E273*F273,2)</f>
        <v>0</v>
      </c>
      <c r="H273" s="177">
        <v>25.13</v>
      </c>
      <c r="I273" s="178">
        <f>ROUND(E273*H273,2)</f>
        <v>5.52</v>
      </c>
      <c r="J273" s="177">
        <v>9394.8700000000008</v>
      </c>
      <c r="K273" s="178">
        <f>ROUND(E273*J273,2)</f>
        <v>2063.87</v>
      </c>
      <c r="L273" s="178">
        <v>21</v>
      </c>
      <c r="M273" s="178">
        <f>G273*(1+L273/100)</f>
        <v>0</v>
      </c>
      <c r="N273" s="178">
        <v>1.9009999999999999E-2</v>
      </c>
      <c r="O273" s="178">
        <f>ROUND(E273*N273,2)</f>
        <v>0</v>
      </c>
      <c r="P273" s="178">
        <v>0</v>
      </c>
      <c r="Q273" s="178">
        <f>ROUND(E273*P273,2)</f>
        <v>0</v>
      </c>
      <c r="R273" s="178" t="s">
        <v>460</v>
      </c>
      <c r="S273" s="178" t="s">
        <v>330</v>
      </c>
      <c r="T273" s="179" t="s">
        <v>330</v>
      </c>
      <c r="U273" s="162">
        <v>18.175000000000001</v>
      </c>
      <c r="V273" s="162">
        <f>ROUND(E273*U273,2)</f>
        <v>3.99</v>
      </c>
      <c r="W273" s="162"/>
      <c r="X273" s="151"/>
      <c r="Y273" s="151"/>
      <c r="Z273" s="151"/>
      <c r="AA273" s="151"/>
      <c r="AB273" s="151"/>
      <c r="AC273" s="151"/>
      <c r="AD273" s="151"/>
      <c r="AE273" s="151"/>
      <c r="AF273" s="151"/>
      <c r="AG273" s="151" t="s">
        <v>331</v>
      </c>
      <c r="AH273" s="151"/>
      <c r="AI273" s="151"/>
      <c r="AJ273" s="151"/>
      <c r="AK273" s="151"/>
      <c r="AL273" s="151"/>
      <c r="AM273" s="151"/>
      <c r="AN273" s="151"/>
      <c r="AO273" s="151"/>
      <c r="AP273" s="151"/>
      <c r="AQ273" s="151"/>
      <c r="AR273" s="151"/>
      <c r="AS273" s="151"/>
      <c r="AT273" s="151"/>
      <c r="AU273" s="151"/>
      <c r="AV273" s="151"/>
      <c r="AW273" s="151"/>
      <c r="AX273" s="151"/>
      <c r="AY273" s="151"/>
      <c r="AZ273" s="151"/>
      <c r="BA273" s="151"/>
      <c r="BB273" s="151"/>
      <c r="BC273" s="151"/>
      <c r="BD273" s="151"/>
      <c r="BE273" s="151"/>
      <c r="BF273" s="151"/>
      <c r="BG273" s="151"/>
      <c r="BH273" s="151"/>
    </row>
    <row r="274" spans="1:60" outlineLevel="1" x14ac:dyDescent="0.2">
      <c r="A274" s="158"/>
      <c r="B274" s="159"/>
      <c r="C274" s="375" t="s">
        <v>675</v>
      </c>
      <c r="D274" s="376"/>
      <c r="E274" s="376"/>
      <c r="F274" s="376"/>
      <c r="G274" s="376"/>
      <c r="H274" s="162"/>
      <c r="I274" s="162"/>
      <c r="J274" s="162"/>
      <c r="K274" s="162"/>
      <c r="L274" s="162"/>
      <c r="M274" s="162"/>
      <c r="N274" s="162"/>
      <c r="O274" s="162"/>
      <c r="P274" s="162"/>
      <c r="Q274" s="162"/>
      <c r="R274" s="162"/>
      <c r="S274" s="162"/>
      <c r="T274" s="162"/>
      <c r="U274" s="162"/>
      <c r="V274" s="162"/>
      <c r="W274" s="162"/>
      <c r="X274" s="151"/>
      <c r="Y274" s="151"/>
      <c r="Z274" s="151"/>
      <c r="AA274" s="151"/>
      <c r="AB274" s="151"/>
      <c r="AC274" s="151"/>
      <c r="AD274" s="151"/>
      <c r="AE274" s="151"/>
      <c r="AF274" s="151"/>
      <c r="AG274" s="151" t="s">
        <v>333</v>
      </c>
      <c r="AH274" s="151"/>
      <c r="AI274" s="151"/>
      <c r="AJ274" s="151"/>
      <c r="AK274" s="151"/>
      <c r="AL274" s="151"/>
      <c r="AM274" s="151"/>
      <c r="AN274" s="151"/>
      <c r="AO274" s="151"/>
      <c r="AP274" s="151"/>
      <c r="AQ274" s="151"/>
      <c r="AR274" s="151"/>
      <c r="AS274" s="151"/>
      <c r="AT274" s="151"/>
      <c r="AU274" s="151"/>
      <c r="AV274" s="151"/>
      <c r="AW274" s="151"/>
      <c r="AX274" s="151"/>
      <c r="AY274" s="151"/>
      <c r="AZ274" s="151"/>
      <c r="BA274" s="151"/>
      <c r="BB274" s="151"/>
      <c r="BC274" s="151"/>
      <c r="BD274" s="151"/>
      <c r="BE274" s="151"/>
      <c r="BF274" s="151"/>
      <c r="BG274" s="151"/>
      <c r="BH274" s="151"/>
    </row>
    <row r="275" spans="1:60" outlineLevel="1" x14ac:dyDescent="0.2">
      <c r="A275" s="158"/>
      <c r="B275" s="159"/>
      <c r="C275" s="199" t="s">
        <v>676</v>
      </c>
      <c r="D275" s="195"/>
      <c r="E275" s="196">
        <v>2.2679999999999999E-2</v>
      </c>
      <c r="F275" s="162"/>
      <c r="G275" s="162"/>
      <c r="H275" s="162"/>
      <c r="I275" s="162"/>
      <c r="J275" s="162"/>
      <c r="K275" s="162"/>
      <c r="L275" s="162"/>
      <c r="M275" s="162"/>
      <c r="N275" s="162"/>
      <c r="O275" s="162"/>
      <c r="P275" s="162"/>
      <c r="Q275" s="162"/>
      <c r="R275" s="162"/>
      <c r="S275" s="162"/>
      <c r="T275" s="162"/>
      <c r="U275" s="162"/>
      <c r="V275" s="162"/>
      <c r="W275" s="162"/>
      <c r="X275" s="151"/>
      <c r="Y275" s="151"/>
      <c r="Z275" s="151"/>
      <c r="AA275" s="151"/>
      <c r="AB275" s="151"/>
      <c r="AC275" s="151"/>
      <c r="AD275" s="151"/>
      <c r="AE275" s="151"/>
      <c r="AF275" s="151"/>
      <c r="AG275" s="151" t="s">
        <v>346</v>
      </c>
      <c r="AH275" s="151">
        <v>0</v>
      </c>
      <c r="AI275" s="151"/>
      <c r="AJ275" s="151"/>
      <c r="AK275" s="151"/>
      <c r="AL275" s="151"/>
      <c r="AM275" s="151"/>
      <c r="AN275" s="151"/>
      <c r="AO275" s="151"/>
      <c r="AP275" s="151"/>
      <c r="AQ275" s="151"/>
      <c r="AR275" s="151"/>
      <c r="AS275" s="151"/>
      <c r="AT275" s="151"/>
      <c r="AU275" s="151"/>
      <c r="AV275" s="151"/>
      <c r="AW275" s="151"/>
      <c r="AX275" s="151"/>
      <c r="AY275" s="151"/>
      <c r="AZ275" s="151"/>
      <c r="BA275" s="151"/>
      <c r="BB275" s="151"/>
      <c r="BC275" s="151"/>
      <c r="BD275" s="151"/>
      <c r="BE275" s="151"/>
      <c r="BF275" s="151"/>
      <c r="BG275" s="151"/>
      <c r="BH275" s="151"/>
    </row>
    <row r="276" spans="1:60" outlineLevel="1" x14ac:dyDescent="0.2">
      <c r="A276" s="158"/>
      <c r="B276" s="159"/>
      <c r="C276" s="199" t="s">
        <v>677</v>
      </c>
      <c r="D276" s="195"/>
      <c r="E276" s="196">
        <v>0.1143</v>
      </c>
      <c r="F276" s="162"/>
      <c r="G276" s="162"/>
      <c r="H276" s="162"/>
      <c r="I276" s="162"/>
      <c r="J276" s="162"/>
      <c r="K276" s="162"/>
      <c r="L276" s="162"/>
      <c r="M276" s="162"/>
      <c r="N276" s="162"/>
      <c r="O276" s="162"/>
      <c r="P276" s="162"/>
      <c r="Q276" s="162"/>
      <c r="R276" s="162"/>
      <c r="S276" s="162"/>
      <c r="T276" s="162"/>
      <c r="U276" s="162"/>
      <c r="V276" s="162"/>
      <c r="W276" s="162"/>
      <c r="X276" s="151"/>
      <c r="Y276" s="151"/>
      <c r="Z276" s="151"/>
      <c r="AA276" s="151"/>
      <c r="AB276" s="151"/>
      <c r="AC276" s="151"/>
      <c r="AD276" s="151"/>
      <c r="AE276" s="151"/>
      <c r="AF276" s="151"/>
      <c r="AG276" s="151" t="s">
        <v>346</v>
      </c>
      <c r="AH276" s="151">
        <v>0</v>
      </c>
      <c r="AI276" s="151"/>
      <c r="AJ276" s="151"/>
      <c r="AK276" s="151"/>
      <c r="AL276" s="151"/>
      <c r="AM276" s="151"/>
      <c r="AN276" s="151"/>
      <c r="AO276" s="151"/>
      <c r="AP276" s="151"/>
      <c r="AQ276" s="151"/>
      <c r="AR276" s="151"/>
      <c r="AS276" s="151"/>
      <c r="AT276" s="151"/>
      <c r="AU276" s="151"/>
      <c r="AV276" s="151"/>
      <c r="AW276" s="151"/>
      <c r="AX276" s="151"/>
      <c r="AY276" s="151"/>
      <c r="AZ276" s="151"/>
      <c r="BA276" s="151"/>
      <c r="BB276" s="151"/>
      <c r="BC276" s="151"/>
      <c r="BD276" s="151"/>
      <c r="BE276" s="151"/>
      <c r="BF276" s="151"/>
      <c r="BG276" s="151"/>
      <c r="BH276" s="151"/>
    </row>
    <row r="277" spans="1:60" outlineLevel="1" x14ac:dyDescent="0.2">
      <c r="A277" s="158"/>
      <c r="B277" s="159"/>
      <c r="C277" s="199" t="s">
        <v>678</v>
      </c>
      <c r="D277" s="195"/>
      <c r="E277" s="196">
        <v>8.2699999999999996E-2</v>
      </c>
      <c r="F277" s="162"/>
      <c r="G277" s="162"/>
      <c r="H277" s="162"/>
      <c r="I277" s="162"/>
      <c r="J277" s="162"/>
      <c r="K277" s="162"/>
      <c r="L277" s="162"/>
      <c r="M277" s="162"/>
      <c r="N277" s="162"/>
      <c r="O277" s="162"/>
      <c r="P277" s="162"/>
      <c r="Q277" s="162"/>
      <c r="R277" s="162"/>
      <c r="S277" s="162"/>
      <c r="T277" s="162"/>
      <c r="U277" s="162"/>
      <c r="V277" s="162"/>
      <c r="W277" s="162"/>
      <c r="X277" s="151"/>
      <c r="Y277" s="151"/>
      <c r="Z277" s="151"/>
      <c r="AA277" s="151"/>
      <c r="AB277" s="151"/>
      <c r="AC277" s="151"/>
      <c r="AD277" s="151"/>
      <c r="AE277" s="151"/>
      <c r="AF277" s="151"/>
      <c r="AG277" s="151" t="s">
        <v>346</v>
      </c>
      <c r="AH277" s="151">
        <v>0</v>
      </c>
      <c r="AI277" s="151"/>
      <c r="AJ277" s="151"/>
      <c r="AK277" s="151"/>
      <c r="AL277" s="151"/>
      <c r="AM277" s="151"/>
      <c r="AN277" s="151"/>
      <c r="AO277" s="151"/>
      <c r="AP277" s="151"/>
      <c r="AQ277" s="151"/>
      <c r="AR277" s="151"/>
      <c r="AS277" s="151"/>
      <c r="AT277" s="151"/>
      <c r="AU277" s="151"/>
      <c r="AV277" s="151"/>
      <c r="AW277" s="151"/>
      <c r="AX277" s="151"/>
      <c r="AY277" s="151"/>
      <c r="AZ277" s="151"/>
      <c r="BA277" s="151"/>
      <c r="BB277" s="151"/>
      <c r="BC277" s="151"/>
      <c r="BD277" s="151"/>
      <c r="BE277" s="151"/>
      <c r="BF277" s="151"/>
      <c r="BG277" s="151"/>
      <c r="BH277" s="151"/>
    </row>
    <row r="278" spans="1:60" ht="22.5" outlineLevel="1" x14ac:dyDescent="0.2">
      <c r="A278" s="173">
        <v>89</v>
      </c>
      <c r="B278" s="174" t="s">
        <v>679</v>
      </c>
      <c r="C278" s="191" t="s">
        <v>680</v>
      </c>
      <c r="D278" s="175" t="s">
        <v>473</v>
      </c>
      <c r="E278" s="176">
        <v>2.7806999999999999</v>
      </c>
      <c r="F278" s="177"/>
      <c r="G278" s="178">
        <f>ROUND(E278*F278,2)</f>
        <v>0</v>
      </c>
      <c r="H278" s="177">
        <v>21.99</v>
      </c>
      <c r="I278" s="178">
        <f>ROUND(E278*H278,2)</f>
        <v>61.15</v>
      </c>
      <c r="J278" s="177">
        <v>8618.01</v>
      </c>
      <c r="K278" s="178">
        <f>ROUND(E278*J278,2)</f>
        <v>23964.1</v>
      </c>
      <c r="L278" s="178">
        <v>21</v>
      </c>
      <c r="M278" s="178">
        <f>G278*(1+L278/100)</f>
        <v>0</v>
      </c>
      <c r="N278" s="178">
        <v>1.6629999999999999E-2</v>
      </c>
      <c r="O278" s="178">
        <f>ROUND(E278*N278,2)</f>
        <v>0.05</v>
      </c>
      <c r="P278" s="178">
        <v>0</v>
      </c>
      <c r="Q278" s="178">
        <f>ROUND(E278*P278,2)</f>
        <v>0</v>
      </c>
      <c r="R278" s="178" t="s">
        <v>460</v>
      </c>
      <c r="S278" s="178" t="s">
        <v>330</v>
      </c>
      <c r="T278" s="179" t="s">
        <v>330</v>
      </c>
      <c r="U278" s="162">
        <v>16.582999999999998</v>
      </c>
      <c r="V278" s="162">
        <f>ROUND(E278*U278,2)</f>
        <v>46.11</v>
      </c>
      <c r="W278" s="162"/>
      <c r="X278" s="151"/>
      <c r="Y278" s="151"/>
      <c r="Z278" s="151"/>
      <c r="AA278" s="151"/>
      <c r="AB278" s="151"/>
      <c r="AC278" s="151"/>
      <c r="AD278" s="151"/>
      <c r="AE278" s="151"/>
      <c r="AF278" s="151"/>
      <c r="AG278" s="151" t="s">
        <v>331</v>
      </c>
      <c r="AH278" s="151"/>
      <c r="AI278" s="151"/>
      <c r="AJ278" s="151"/>
      <c r="AK278" s="151"/>
      <c r="AL278" s="151"/>
      <c r="AM278" s="151"/>
      <c r="AN278" s="151"/>
      <c r="AO278" s="151"/>
      <c r="AP278" s="151"/>
      <c r="AQ278" s="151"/>
      <c r="AR278" s="151"/>
      <c r="AS278" s="151"/>
      <c r="AT278" s="151"/>
      <c r="AU278" s="151"/>
      <c r="AV278" s="151"/>
      <c r="AW278" s="151"/>
      <c r="AX278" s="151"/>
      <c r="AY278" s="151"/>
      <c r="AZ278" s="151"/>
      <c r="BA278" s="151"/>
      <c r="BB278" s="151"/>
      <c r="BC278" s="151"/>
      <c r="BD278" s="151"/>
      <c r="BE278" s="151"/>
      <c r="BF278" s="151"/>
      <c r="BG278" s="151"/>
      <c r="BH278" s="151"/>
    </row>
    <row r="279" spans="1:60" outlineLevel="1" x14ac:dyDescent="0.2">
      <c r="A279" s="158"/>
      <c r="B279" s="159"/>
      <c r="C279" s="375" t="s">
        <v>675</v>
      </c>
      <c r="D279" s="376"/>
      <c r="E279" s="376"/>
      <c r="F279" s="376"/>
      <c r="G279" s="376"/>
      <c r="H279" s="162"/>
      <c r="I279" s="162"/>
      <c r="J279" s="162"/>
      <c r="K279" s="162"/>
      <c r="L279" s="162"/>
      <c r="M279" s="162"/>
      <c r="N279" s="162"/>
      <c r="O279" s="162"/>
      <c r="P279" s="162"/>
      <c r="Q279" s="162"/>
      <c r="R279" s="162"/>
      <c r="S279" s="162"/>
      <c r="T279" s="162"/>
      <c r="U279" s="162"/>
      <c r="V279" s="162"/>
      <c r="W279" s="162"/>
      <c r="X279" s="151"/>
      <c r="Y279" s="151"/>
      <c r="Z279" s="151"/>
      <c r="AA279" s="151"/>
      <c r="AB279" s="151"/>
      <c r="AC279" s="151"/>
      <c r="AD279" s="151"/>
      <c r="AE279" s="151"/>
      <c r="AF279" s="151"/>
      <c r="AG279" s="151" t="s">
        <v>333</v>
      </c>
      <c r="AH279" s="151"/>
      <c r="AI279" s="151"/>
      <c r="AJ279" s="151"/>
      <c r="AK279" s="151"/>
      <c r="AL279" s="151"/>
      <c r="AM279" s="151"/>
      <c r="AN279" s="151"/>
      <c r="AO279" s="151"/>
      <c r="AP279" s="151"/>
      <c r="AQ279" s="151"/>
      <c r="AR279" s="151"/>
      <c r="AS279" s="151"/>
      <c r="AT279" s="151"/>
      <c r="AU279" s="151"/>
      <c r="AV279" s="151"/>
      <c r="AW279" s="151"/>
      <c r="AX279" s="151"/>
      <c r="AY279" s="151"/>
      <c r="AZ279" s="151"/>
      <c r="BA279" s="151"/>
      <c r="BB279" s="151"/>
      <c r="BC279" s="151"/>
      <c r="BD279" s="151"/>
      <c r="BE279" s="151"/>
      <c r="BF279" s="151"/>
      <c r="BG279" s="151"/>
      <c r="BH279" s="151"/>
    </row>
    <row r="280" spans="1:60" outlineLevel="1" x14ac:dyDescent="0.2">
      <c r="A280" s="158"/>
      <c r="B280" s="159"/>
      <c r="C280" s="199" t="s">
        <v>681</v>
      </c>
      <c r="D280" s="195"/>
      <c r="E280" s="196">
        <v>0.25629999999999997</v>
      </c>
      <c r="F280" s="162"/>
      <c r="G280" s="162"/>
      <c r="H280" s="162"/>
      <c r="I280" s="162"/>
      <c r="J280" s="162"/>
      <c r="K280" s="162"/>
      <c r="L280" s="162"/>
      <c r="M280" s="162"/>
      <c r="N280" s="162"/>
      <c r="O280" s="162"/>
      <c r="P280" s="162"/>
      <c r="Q280" s="162"/>
      <c r="R280" s="162"/>
      <c r="S280" s="162"/>
      <c r="T280" s="162"/>
      <c r="U280" s="162"/>
      <c r="V280" s="162"/>
      <c r="W280" s="162"/>
      <c r="X280" s="151"/>
      <c r="Y280" s="151"/>
      <c r="Z280" s="151"/>
      <c r="AA280" s="151"/>
      <c r="AB280" s="151"/>
      <c r="AC280" s="151"/>
      <c r="AD280" s="151"/>
      <c r="AE280" s="151"/>
      <c r="AF280" s="151"/>
      <c r="AG280" s="151" t="s">
        <v>346</v>
      </c>
      <c r="AH280" s="151">
        <v>0</v>
      </c>
      <c r="AI280" s="151"/>
      <c r="AJ280" s="151"/>
      <c r="AK280" s="151"/>
      <c r="AL280" s="151"/>
      <c r="AM280" s="151"/>
      <c r="AN280" s="151"/>
      <c r="AO280" s="151"/>
      <c r="AP280" s="151"/>
      <c r="AQ280" s="151"/>
      <c r="AR280" s="151"/>
      <c r="AS280" s="151"/>
      <c r="AT280" s="151"/>
      <c r="AU280" s="151"/>
      <c r="AV280" s="151"/>
      <c r="AW280" s="151"/>
      <c r="AX280" s="151"/>
      <c r="AY280" s="151"/>
      <c r="AZ280" s="151"/>
      <c r="BA280" s="151"/>
      <c r="BB280" s="151"/>
      <c r="BC280" s="151"/>
      <c r="BD280" s="151"/>
      <c r="BE280" s="151"/>
      <c r="BF280" s="151"/>
      <c r="BG280" s="151"/>
      <c r="BH280" s="151"/>
    </row>
    <row r="281" spans="1:60" outlineLevel="1" x14ac:dyDescent="0.2">
      <c r="A281" s="158"/>
      <c r="B281" s="159"/>
      <c r="C281" s="199" t="s">
        <v>682</v>
      </c>
      <c r="D281" s="195"/>
      <c r="E281" s="196">
        <v>1.4107000000000001</v>
      </c>
      <c r="F281" s="162"/>
      <c r="G281" s="162"/>
      <c r="H281" s="162"/>
      <c r="I281" s="162"/>
      <c r="J281" s="162"/>
      <c r="K281" s="162"/>
      <c r="L281" s="162"/>
      <c r="M281" s="162"/>
      <c r="N281" s="162"/>
      <c r="O281" s="162"/>
      <c r="P281" s="162"/>
      <c r="Q281" s="162"/>
      <c r="R281" s="162"/>
      <c r="S281" s="162"/>
      <c r="T281" s="162"/>
      <c r="U281" s="162"/>
      <c r="V281" s="162"/>
      <c r="W281" s="162"/>
      <c r="X281" s="151"/>
      <c r="Y281" s="151"/>
      <c r="Z281" s="151"/>
      <c r="AA281" s="151"/>
      <c r="AB281" s="151"/>
      <c r="AC281" s="151"/>
      <c r="AD281" s="151"/>
      <c r="AE281" s="151"/>
      <c r="AF281" s="151"/>
      <c r="AG281" s="151" t="s">
        <v>346</v>
      </c>
      <c r="AH281" s="151">
        <v>0</v>
      </c>
      <c r="AI281" s="151"/>
      <c r="AJ281" s="151"/>
      <c r="AK281" s="151"/>
      <c r="AL281" s="151"/>
      <c r="AM281" s="151"/>
      <c r="AN281" s="151"/>
      <c r="AO281" s="151"/>
      <c r="AP281" s="151"/>
      <c r="AQ281" s="151"/>
      <c r="AR281" s="151"/>
      <c r="AS281" s="151"/>
      <c r="AT281" s="151"/>
      <c r="AU281" s="151"/>
      <c r="AV281" s="151"/>
      <c r="AW281" s="151"/>
      <c r="AX281" s="151"/>
      <c r="AY281" s="151"/>
      <c r="AZ281" s="151"/>
      <c r="BA281" s="151"/>
      <c r="BB281" s="151"/>
      <c r="BC281" s="151"/>
      <c r="BD281" s="151"/>
      <c r="BE281" s="151"/>
      <c r="BF281" s="151"/>
      <c r="BG281" s="151"/>
      <c r="BH281" s="151"/>
    </row>
    <row r="282" spans="1:60" outlineLevel="1" x14ac:dyDescent="0.2">
      <c r="A282" s="158"/>
      <c r="B282" s="159"/>
      <c r="C282" s="199" t="s">
        <v>683</v>
      </c>
      <c r="D282" s="195"/>
      <c r="E282" s="196">
        <v>1.1136999999999999</v>
      </c>
      <c r="F282" s="162"/>
      <c r="G282" s="162"/>
      <c r="H282" s="162"/>
      <c r="I282" s="162"/>
      <c r="J282" s="162"/>
      <c r="K282" s="162"/>
      <c r="L282" s="162"/>
      <c r="M282" s="162"/>
      <c r="N282" s="162"/>
      <c r="O282" s="162"/>
      <c r="P282" s="162"/>
      <c r="Q282" s="162"/>
      <c r="R282" s="162"/>
      <c r="S282" s="162"/>
      <c r="T282" s="162"/>
      <c r="U282" s="162"/>
      <c r="V282" s="162"/>
      <c r="W282" s="162"/>
      <c r="X282" s="151"/>
      <c r="Y282" s="151"/>
      <c r="Z282" s="151"/>
      <c r="AA282" s="151"/>
      <c r="AB282" s="151"/>
      <c r="AC282" s="151"/>
      <c r="AD282" s="151"/>
      <c r="AE282" s="151"/>
      <c r="AF282" s="151"/>
      <c r="AG282" s="151" t="s">
        <v>346</v>
      </c>
      <c r="AH282" s="151">
        <v>0</v>
      </c>
      <c r="AI282" s="151"/>
      <c r="AJ282" s="151"/>
      <c r="AK282" s="151"/>
      <c r="AL282" s="151"/>
      <c r="AM282" s="151"/>
      <c r="AN282" s="151"/>
      <c r="AO282" s="151"/>
      <c r="AP282" s="151"/>
      <c r="AQ282" s="151"/>
      <c r="AR282" s="151"/>
      <c r="AS282" s="151"/>
      <c r="AT282" s="151"/>
      <c r="AU282" s="151"/>
      <c r="AV282" s="151"/>
      <c r="AW282" s="151"/>
      <c r="AX282" s="151"/>
      <c r="AY282" s="151"/>
      <c r="AZ282" s="151"/>
      <c r="BA282" s="151"/>
      <c r="BB282" s="151"/>
      <c r="BC282" s="151"/>
      <c r="BD282" s="151"/>
      <c r="BE282" s="151"/>
      <c r="BF282" s="151"/>
      <c r="BG282" s="151"/>
      <c r="BH282" s="151"/>
    </row>
    <row r="283" spans="1:60" ht="22.5" outlineLevel="1" x14ac:dyDescent="0.2">
      <c r="A283" s="173">
        <v>90</v>
      </c>
      <c r="B283" s="174" t="s">
        <v>684</v>
      </c>
      <c r="C283" s="191" t="s">
        <v>685</v>
      </c>
      <c r="D283" s="175" t="s">
        <v>473</v>
      </c>
      <c r="E283" s="176">
        <v>0.66690000000000005</v>
      </c>
      <c r="F283" s="177"/>
      <c r="G283" s="178">
        <f>ROUND(E283*F283,2)</f>
        <v>0</v>
      </c>
      <c r="H283" s="177">
        <v>15.71</v>
      </c>
      <c r="I283" s="178">
        <f>ROUND(E283*H283,2)</f>
        <v>10.48</v>
      </c>
      <c r="J283" s="177">
        <v>7944.29</v>
      </c>
      <c r="K283" s="178">
        <f>ROUND(E283*J283,2)</f>
        <v>5298.05</v>
      </c>
      <c r="L283" s="178">
        <v>21</v>
      </c>
      <c r="M283" s="178">
        <f>G283*(1+L283/100)</f>
        <v>0</v>
      </c>
      <c r="N283" s="178">
        <v>1.188E-2</v>
      </c>
      <c r="O283" s="178">
        <f>ROUND(E283*N283,2)</f>
        <v>0.01</v>
      </c>
      <c r="P283" s="178">
        <v>0</v>
      </c>
      <c r="Q283" s="178">
        <f>ROUND(E283*P283,2)</f>
        <v>0</v>
      </c>
      <c r="R283" s="178" t="s">
        <v>460</v>
      </c>
      <c r="S283" s="178" t="s">
        <v>330</v>
      </c>
      <c r="T283" s="179" t="s">
        <v>330</v>
      </c>
      <c r="U283" s="162">
        <v>15.433</v>
      </c>
      <c r="V283" s="162">
        <f>ROUND(E283*U283,2)</f>
        <v>10.29</v>
      </c>
      <c r="W283" s="162"/>
      <c r="X283" s="151"/>
      <c r="Y283" s="151"/>
      <c r="Z283" s="151"/>
      <c r="AA283" s="151"/>
      <c r="AB283" s="151"/>
      <c r="AC283" s="151"/>
      <c r="AD283" s="151"/>
      <c r="AE283" s="151"/>
      <c r="AF283" s="151"/>
      <c r="AG283" s="151" t="s">
        <v>331</v>
      </c>
      <c r="AH283" s="151"/>
      <c r="AI283" s="151"/>
      <c r="AJ283" s="151"/>
      <c r="AK283" s="151"/>
      <c r="AL283" s="151"/>
      <c r="AM283" s="151"/>
      <c r="AN283" s="151"/>
      <c r="AO283" s="151"/>
      <c r="AP283" s="151"/>
      <c r="AQ283" s="151"/>
      <c r="AR283" s="151"/>
      <c r="AS283" s="151"/>
      <c r="AT283" s="151"/>
      <c r="AU283" s="151"/>
      <c r="AV283" s="151"/>
      <c r="AW283" s="151"/>
      <c r="AX283" s="151"/>
      <c r="AY283" s="151"/>
      <c r="AZ283" s="151"/>
      <c r="BA283" s="151"/>
      <c r="BB283" s="151"/>
      <c r="BC283" s="151"/>
      <c r="BD283" s="151"/>
      <c r="BE283" s="151"/>
      <c r="BF283" s="151"/>
      <c r="BG283" s="151"/>
      <c r="BH283" s="151"/>
    </row>
    <row r="284" spans="1:60" outlineLevel="1" x14ac:dyDescent="0.2">
      <c r="A284" s="158"/>
      <c r="B284" s="159"/>
      <c r="C284" s="375" t="s">
        <v>675</v>
      </c>
      <c r="D284" s="376"/>
      <c r="E284" s="376"/>
      <c r="F284" s="376"/>
      <c r="G284" s="376"/>
      <c r="H284" s="162"/>
      <c r="I284" s="162"/>
      <c r="J284" s="162"/>
      <c r="K284" s="162"/>
      <c r="L284" s="162"/>
      <c r="M284" s="162"/>
      <c r="N284" s="162"/>
      <c r="O284" s="162"/>
      <c r="P284" s="162"/>
      <c r="Q284" s="162"/>
      <c r="R284" s="162"/>
      <c r="S284" s="162"/>
      <c r="T284" s="162"/>
      <c r="U284" s="162"/>
      <c r="V284" s="162"/>
      <c r="W284" s="162"/>
      <c r="X284" s="151"/>
      <c r="Y284" s="151"/>
      <c r="Z284" s="151"/>
      <c r="AA284" s="151"/>
      <c r="AB284" s="151"/>
      <c r="AC284" s="151"/>
      <c r="AD284" s="151"/>
      <c r="AE284" s="151"/>
      <c r="AF284" s="151"/>
      <c r="AG284" s="151" t="s">
        <v>333</v>
      </c>
      <c r="AH284" s="151"/>
      <c r="AI284" s="151"/>
      <c r="AJ284" s="151"/>
      <c r="AK284" s="151"/>
      <c r="AL284" s="151"/>
      <c r="AM284" s="151"/>
      <c r="AN284" s="151"/>
      <c r="AO284" s="151"/>
      <c r="AP284" s="151"/>
      <c r="AQ284" s="151"/>
      <c r="AR284" s="151"/>
      <c r="AS284" s="151"/>
      <c r="AT284" s="151"/>
      <c r="AU284" s="151"/>
      <c r="AV284" s="151"/>
      <c r="AW284" s="151"/>
      <c r="AX284" s="151"/>
      <c r="AY284" s="151"/>
      <c r="AZ284" s="151"/>
      <c r="BA284" s="151"/>
      <c r="BB284" s="151"/>
      <c r="BC284" s="151"/>
      <c r="BD284" s="151"/>
      <c r="BE284" s="151"/>
      <c r="BF284" s="151"/>
      <c r="BG284" s="151"/>
      <c r="BH284" s="151"/>
    </row>
    <row r="285" spans="1:60" outlineLevel="1" x14ac:dyDescent="0.2">
      <c r="A285" s="158"/>
      <c r="B285" s="159"/>
      <c r="C285" s="199" t="s">
        <v>686</v>
      </c>
      <c r="D285" s="195"/>
      <c r="E285" s="196">
        <v>0.66690000000000005</v>
      </c>
      <c r="F285" s="162"/>
      <c r="G285" s="162"/>
      <c r="H285" s="162"/>
      <c r="I285" s="162"/>
      <c r="J285" s="162"/>
      <c r="K285" s="162"/>
      <c r="L285" s="162"/>
      <c r="M285" s="162"/>
      <c r="N285" s="162"/>
      <c r="O285" s="162"/>
      <c r="P285" s="162"/>
      <c r="Q285" s="162"/>
      <c r="R285" s="162"/>
      <c r="S285" s="162"/>
      <c r="T285" s="162"/>
      <c r="U285" s="162"/>
      <c r="V285" s="162"/>
      <c r="W285" s="162"/>
      <c r="X285" s="151"/>
      <c r="Y285" s="151"/>
      <c r="Z285" s="151"/>
      <c r="AA285" s="151"/>
      <c r="AB285" s="151"/>
      <c r="AC285" s="151"/>
      <c r="AD285" s="151"/>
      <c r="AE285" s="151"/>
      <c r="AF285" s="151"/>
      <c r="AG285" s="151" t="s">
        <v>346</v>
      </c>
      <c r="AH285" s="151">
        <v>0</v>
      </c>
      <c r="AI285" s="151"/>
      <c r="AJ285" s="151"/>
      <c r="AK285" s="151"/>
      <c r="AL285" s="151"/>
      <c r="AM285" s="151"/>
      <c r="AN285" s="151"/>
      <c r="AO285" s="151"/>
      <c r="AP285" s="151"/>
      <c r="AQ285" s="151"/>
      <c r="AR285" s="151"/>
      <c r="AS285" s="151"/>
      <c r="AT285" s="151"/>
      <c r="AU285" s="151"/>
      <c r="AV285" s="151"/>
      <c r="AW285" s="151"/>
      <c r="AX285" s="151"/>
      <c r="AY285" s="151"/>
      <c r="AZ285" s="151"/>
      <c r="BA285" s="151"/>
      <c r="BB285" s="151"/>
      <c r="BC285" s="151"/>
      <c r="BD285" s="151"/>
      <c r="BE285" s="151"/>
      <c r="BF285" s="151"/>
      <c r="BG285" s="151"/>
      <c r="BH285" s="151"/>
    </row>
    <row r="286" spans="1:60" ht="22.5" outlineLevel="1" x14ac:dyDescent="0.2">
      <c r="A286" s="173">
        <v>91</v>
      </c>
      <c r="B286" s="174" t="s">
        <v>687</v>
      </c>
      <c r="C286" s="191" t="s">
        <v>688</v>
      </c>
      <c r="D286" s="175" t="s">
        <v>340</v>
      </c>
      <c r="E286" s="176">
        <v>8.9160000000000004</v>
      </c>
      <c r="F286" s="177"/>
      <c r="G286" s="178">
        <f>ROUND(E286*F286,2)</f>
        <v>0</v>
      </c>
      <c r="H286" s="177">
        <v>2462.1</v>
      </c>
      <c r="I286" s="178">
        <f>ROUND(E286*H286,2)</f>
        <v>21952.080000000002</v>
      </c>
      <c r="J286" s="177">
        <v>402.4</v>
      </c>
      <c r="K286" s="178">
        <f>ROUND(E286*J286,2)</f>
        <v>3587.8</v>
      </c>
      <c r="L286" s="178">
        <v>21</v>
      </c>
      <c r="M286" s="178">
        <f>G286*(1+L286/100)</f>
        <v>0</v>
      </c>
      <c r="N286" s="178">
        <v>2.4220000000000002</v>
      </c>
      <c r="O286" s="178">
        <f>ROUND(E286*N286,2)</f>
        <v>21.59</v>
      </c>
      <c r="P286" s="178">
        <v>0</v>
      </c>
      <c r="Q286" s="178">
        <f>ROUND(E286*P286,2)</f>
        <v>0</v>
      </c>
      <c r="R286" s="178" t="s">
        <v>460</v>
      </c>
      <c r="S286" s="178" t="s">
        <v>228</v>
      </c>
      <c r="T286" s="179" t="s">
        <v>229</v>
      </c>
      <c r="U286" s="162">
        <v>1.448</v>
      </c>
      <c r="V286" s="162">
        <f>ROUND(E286*U286,2)</f>
        <v>12.91</v>
      </c>
      <c r="W286" s="162"/>
      <c r="X286" s="151"/>
      <c r="Y286" s="151"/>
      <c r="Z286" s="151"/>
      <c r="AA286" s="151"/>
      <c r="AB286" s="151"/>
      <c r="AC286" s="151"/>
      <c r="AD286" s="151"/>
      <c r="AE286" s="151"/>
      <c r="AF286" s="151"/>
      <c r="AG286" s="151" t="s">
        <v>341</v>
      </c>
      <c r="AH286" s="151"/>
      <c r="AI286" s="151"/>
      <c r="AJ286" s="151"/>
      <c r="AK286" s="151"/>
      <c r="AL286" s="151"/>
      <c r="AM286" s="151"/>
      <c r="AN286" s="151"/>
      <c r="AO286" s="151"/>
      <c r="AP286" s="151"/>
      <c r="AQ286" s="151"/>
      <c r="AR286" s="151"/>
      <c r="AS286" s="151"/>
      <c r="AT286" s="151"/>
      <c r="AU286" s="151"/>
      <c r="AV286" s="151"/>
      <c r="AW286" s="151"/>
      <c r="AX286" s="151"/>
      <c r="AY286" s="151"/>
      <c r="AZ286" s="151"/>
      <c r="BA286" s="151"/>
      <c r="BB286" s="151"/>
      <c r="BC286" s="151"/>
      <c r="BD286" s="151"/>
      <c r="BE286" s="151"/>
      <c r="BF286" s="151"/>
      <c r="BG286" s="151"/>
      <c r="BH286" s="151"/>
    </row>
    <row r="287" spans="1:60" outlineLevel="1" x14ac:dyDescent="0.2">
      <c r="A287" s="158"/>
      <c r="B287" s="159"/>
      <c r="C287" s="199" t="s">
        <v>689</v>
      </c>
      <c r="D287" s="195"/>
      <c r="E287" s="196">
        <v>2.1396199999999999</v>
      </c>
      <c r="F287" s="162"/>
      <c r="G287" s="162"/>
      <c r="H287" s="162"/>
      <c r="I287" s="162"/>
      <c r="J287" s="162"/>
      <c r="K287" s="162"/>
      <c r="L287" s="162"/>
      <c r="M287" s="162"/>
      <c r="N287" s="162"/>
      <c r="O287" s="162"/>
      <c r="P287" s="162"/>
      <c r="Q287" s="162"/>
      <c r="R287" s="162"/>
      <c r="S287" s="162"/>
      <c r="T287" s="162"/>
      <c r="U287" s="162"/>
      <c r="V287" s="162"/>
      <c r="W287" s="162"/>
      <c r="X287" s="151"/>
      <c r="Y287" s="151"/>
      <c r="Z287" s="151"/>
      <c r="AA287" s="151"/>
      <c r="AB287" s="151"/>
      <c r="AC287" s="151"/>
      <c r="AD287" s="151"/>
      <c r="AE287" s="151"/>
      <c r="AF287" s="151"/>
      <c r="AG287" s="151" t="s">
        <v>346</v>
      </c>
      <c r="AH287" s="151">
        <v>0</v>
      </c>
      <c r="AI287" s="151"/>
      <c r="AJ287" s="151"/>
      <c r="AK287" s="151"/>
      <c r="AL287" s="151"/>
      <c r="AM287" s="151"/>
      <c r="AN287" s="151"/>
      <c r="AO287" s="151"/>
      <c r="AP287" s="151"/>
      <c r="AQ287" s="151"/>
      <c r="AR287" s="151"/>
      <c r="AS287" s="151"/>
      <c r="AT287" s="151"/>
      <c r="AU287" s="151"/>
      <c r="AV287" s="151"/>
      <c r="AW287" s="151"/>
      <c r="AX287" s="151"/>
      <c r="AY287" s="151"/>
      <c r="AZ287" s="151"/>
      <c r="BA287" s="151"/>
      <c r="BB287" s="151"/>
      <c r="BC287" s="151"/>
      <c r="BD287" s="151"/>
      <c r="BE287" s="151"/>
      <c r="BF287" s="151"/>
      <c r="BG287" s="151"/>
      <c r="BH287" s="151"/>
    </row>
    <row r="288" spans="1:60" outlineLevel="1" x14ac:dyDescent="0.2">
      <c r="A288" s="158"/>
      <c r="B288" s="159"/>
      <c r="C288" s="199" t="s">
        <v>690</v>
      </c>
      <c r="D288" s="195"/>
      <c r="E288" s="196">
        <v>4.1205600000000002</v>
      </c>
      <c r="F288" s="162"/>
      <c r="G288" s="162"/>
      <c r="H288" s="162"/>
      <c r="I288" s="162"/>
      <c r="J288" s="162"/>
      <c r="K288" s="162"/>
      <c r="L288" s="162"/>
      <c r="M288" s="162"/>
      <c r="N288" s="162"/>
      <c r="O288" s="162"/>
      <c r="P288" s="162"/>
      <c r="Q288" s="162"/>
      <c r="R288" s="162"/>
      <c r="S288" s="162"/>
      <c r="T288" s="162"/>
      <c r="U288" s="162"/>
      <c r="V288" s="162"/>
      <c r="W288" s="162"/>
      <c r="X288" s="151"/>
      <c r="Y288" s="151"/>
      <c r="Z288" s="151"/>
      <c r="AA288" s="151"/>
      <c r="AB288" s="151"/>
      <c r="AC288" s="151"/>
      <c r="AD288" s="151"/>
      <c r="AE288" s="151"/>
      <c r="AF288" s="151"/>
      <c r="AG288" s="151" t="s">
        <v>346</v>
      </c>
      <c r="AH288" s="151">
        <v>0</v>
      </c>
      <c r="AI288" s="151"/>
      <c r="AJ288" s="151"/>
      <c r="AK288" s="151"/>
      <c r="AL288" s="151"/>
      <c r="AM288" s="151"/>
      <c r="AN288" s="151"/>
      <c r="AO288" s="151"/>
      <c r="AP288" s="151"/>
      <c r="AQ288" s="151"/>
      <c r="AR288" s="151"/>
      <c r="AS288" s="151"/>
      <c r="AT288" s="151"/>
      <c r="AU288" s="151"/>
      <c r="AV288" s="151"/>
      <c r="AW288" s="151"/>
      <c r="AX288" s="151"/>
      <c r="AY288" s="151"/>
      <c r="AZ288" s="151"/>
      <c r="BA288" s="151"/>
      <c r="BB288" s="151"/>
      <c r="BC288" s="151"/>
      <c r="BD288" s="151"/>
      <c r="BE288" s="151"/>
      <c r="BF288" s="151"/>
      <c r="BG288" s="151"/>
      <c r="BH288" s="151"/>
    </row>
    <row r="289" spans="1:60" outlineLevel="1" x14ac:dyDescent="0.2">
      <c r="A289" s="158"/>
      <c r="B289" s="159"/>
      <c r="C289" s="199" t="s">
        <v>691</v>
      </c>
      <c r="D289" s="195"/>
      <c r="E289" s="196">
        <v>2.6558199999999998</v>
      </c>
      <c r="F289" s="162"/>
      <c r="G289" s="162"/>
      <c r="H289" s="162"/>
      <c r="I289" s="162"/>
      <c r="J289" s="162"/>
      <c r="K289" s="162"/>
      <c r="L289" s="162"/>
      <c r="M289" s="162"/>
      <c r="N289" s="162"/>
      <c r="O289" s="162"/>
      <c r="P289" s="162"/>
      <c r="Q289" s="162"/>
      <c r="R289" s="162"/>
      <c r="S289" s="162"/>
      <c r="T289" s="162"/>
      <c r="U289" s="162"/>
      <c r="V289" s="162"/>
      <c r="W289" s="162"/>
      <c r="X289" s="151"/>
      <c r="Y289" s="151"/>
      <c r="Z289" s="151"/>
      <c r="AA289" s="151"/>
      <c r="AB289" s="151"/>
      <c r="AC289" s="151"/>
      <c r="AD289" s="151"/>
      <c r="AE289" s="151"/>
      <c r="AF289" s="151"/>
      <c r="AG289" s="151" t="s">
        <v>346</v>
      </c>
      <c r="AH289" s="151">
        <v>0</v>
      </c>
      <c r="AI289" s="151"/>
      <c r="AJ289" s="151"/>
      <c r="AK289" s="151"/>
      <c r="AL289" s="151"/>
      <c r="AM289" s="151"/>
      <c r="AN289" s="151"/>
      <c r="AO289" s="151"/>
      <c r="AP289" s="151"/>
      <c r="AQ289" s="151"/>
      <c r="AR289" s="151"/>
      <c r="AS289" s="151"/>
      <c r="AT289" s="151"/>
      <c r="AU289" s="151"/>
      <c r="AV289" s="151"/>
      <c r="AW289" s="151"/>
      <c r="AX289" s="151"/>
      <c r="AY289" s="151"/>
      <c r="AZ289" s="151"/>
      <c r="BA289" s="151"/>
      <c r="BB289" s="151"/>
      <c r="BC289" s="151"/>
      <c r="BD289" s="151"/>
      <c r="BE289" s="151"/>
      <c r="BF289" s="151"/>
      <c r="BG289" s="151"/>
      <c r="BH289" s="151"/>
    </row>
    <row r="290" spans="1:60" outlineLevel="1" x14ac:dyDescent="0.2">
      <c r="A290" s="173">
        <v>92</v>
      </c>
      <c r="B290" s="174" t="s">
        <v>692</v>
      </c>
      <c r="C290" s="191" t="s">
        <v>693</v>
      </c>
      <c r="D290" s="175" t="s">
        <v>375</v>
      </c>
      <c r="E290" s="176">
        <v>65.713999999999999</v>
      </c>
      <c r="F290" s="177"/>
      <c r="G290" s="178">
        <f>ROUND(E290*F290,2)</f>
        <v>0</v>
      </c>
      <c r="H290" s="177">
        <v>92.01</v>
      </c>
      <c r="I290" s="178">
        <f>ROUND(E290*H290,2)</f>
        <v>6046.35</v>
      </c>
      <c r="J290" s="177">
        <v>263.99</v>
      </c>
      <c r="K290" s="178">
        <f>ROUND(E290*J290,2)</f>
        <v>17347.84</v>
      </c>
      <c r="L290" s="178">
        <v>21</v>
      </c>
      <c r="M290" s="178">
        <f>G290*(1+L290/100)</f>
        <v>0</v>
      </c>
      <c r="N290" s="178">
        <v>3.4199999999999999E-3</v>
      </c>
      <c r="O290" s="178">
        <f>ROUND(E290*N290,2)</f>
        <v>0.22</v>
      </c>
      <c r="P290" s="178">
        <v>0</v>
      </c>
      <c r="Q290" s="178">
        <f>ROUND(E290*P290,2)</f>
        <v>0</v>
      </c>
      <c r="R290" s="178" t="s">
        <v>460</v>
      </c>
      <c r="S290" s="178" t="s">
        <v>330</v>
      </c>
      <c r="T290" s="179" t="s">
        <v>330</v>
      </c>
      <c r="U290" s="162">
        <v>0.65400000000000003</v>
      </c>
      <c r="V290" s="162">
        <f>ROUND(E290*U290,2)</f>
        <v>42.98</v>
      </c>
      <c r="W290" s="162"/>
      <c r="X290" s="151"/>
      <c r="Y290" s="151"/>
      <c r="Z290" s="151"/>
      <c r="AA290" s="151"/>
      <c r="AB290" s="151"/>
      <c r="AC290" s="151"/>
      <c r="AD290" s="151"/>
      <c r="AE290" s="151"/>
      <c r="AF290" s="151"/>
      <c r="AG290" s="151" t="s">
        <v>341</v>
      </c>
      <c r="AH290" s="151"/>
      <c r="AI290" s="151"/>
      <c r="AJ290" s="151"/>
      <c r="AK290" s="151"/>
      <c r="AL290" s="151"/>
      <c r="AM290" s="151"/>
      <c r="AN290" s="151"/>
      <c r="AO290" s="151"/>
      <c r="AP290" s="151"/>
      <c r="AQ290" s="151"/>
      <c r="AR290" s="151"/>
      <c r="AS290" s="151"/>
      <c r="AT290" s="151"/>
      <c r="AU290" s="151"/>
      <c r="AV290" s="151"/>
      <c r="AW290" s="151"/>
      <c r="AX290" s="151"/>
      <c r="AY290" s="151"/>
      <c r="AZ290" s="151"/>
      <c r="BA290" s="151"/>
      <c r="BB290" s="151"/>
      <c r="BC290" s="151"/>
      <c r="BD290" s="151"/>
      <c r="BE290" s="151"/>
      <c r="BF290" s="151"/>
      <c r="BG290" s="151"/>
      <c r="BH290" s="151"/>
    </row>
    <row r="291" spans="1:60" outlineLevel="1" x14ac:dyDescent="0.2">
      <c r="A291" s="158"/>
      <c r="B291" s="159"/>
      <c r="C291" s="199" t="s">
        <v>694</v>
      </c>
      <c r="D291" s="195"/>
      <c r="E291" s="196">
        <v>17.204000000000001</v>
      </c>
      <c r="F291" s="162"/>
      <c r="G291" s="162"/>
      <c r="H291" s="162"/>
      <c r="I291" s="162"/>
      <c r="J291" s="162"/>
      <c r="K291" s="162"/>
      <c r="L291" s="162"/>
      <c r="M291" s="162"/>
      <c r="N291" s="162"/>
      <c r="O291" s="162"/>
      <c r="P291" s="162"/>
      <c r="Q291" s="162"/>
      <c r="R291" s="162"/>
      <c r="S291" s="162"/>
      <c r="T291" s="162"/>
      <c r="U291" s="162"/>
      <c r="V291" s="162"/>
      <c r="W291" s="162"/>
      <c r="X291" s="151"/>
      <c r="Y291" s="151"/>
      <c r="Z291" s="151"/>
      <c r="AA291" s="151"/>
      <c r="AB291" s="151"/>
      <c r="AC291" s="151"/>
      <c r="AD291" s="151"/>
      <c r="AE291" s="151"/>
      <c r="AF291" s="151"/>
      <c r="AG291" s="151" t="s">
        <v>346</v>
      </c>
      <c r="AH291" s="151">
        <v>0</v>
      </c>
      <c r="AI291" s="151"/>
      <c r="AJ291" s="151"/>
      <c r="AK291" s="151"/>
      <c r="AL291" s="151"/>
      <c r="AM291" s="151"/>
      <c r="AN291" s="151"/>
      <c r="AO291" s="151"/>
      <c r="AP291" s="151"/>
      <c r="AQ291" s="151"/>
      <c r="AR291" s="151"/>
      <c r="AS291" s="151"/>
      <c r="AT291" s="151"/>
      <c r="AU291" s="151"/>
      <c r="AV291" s="151"/>
      <c r="AW291" s="151"/>
      <c r="AX291" s="151"/>
      <c r="AY291" s="151"/>
      <c r="AZ291" s="151"/>
      <c r="BA291" s="151"/>
      <c r="BB291" s="151"/>
      <c r="BC291" s="151"/>
      <c r="BD291" s="151"/>
      <c r="BE291" s="151"/>
      <c r="BF291" s="151"/>
      <c r="BG291" s="151"/>
      <c r="BH291" s="151"/>
    </row>
    <row r="292" spans="1:60" outlineLevel="1" x14ac:dyDescent="0.2">
      <c r="A292" s="158"/>
      <c r="B292" s="159"/>
      <c r="C292" s="199" t="s">
        <v>695</v>
      </c>
      <c r="D292" s="195"/>
      <c r="E292" s="196">
        <v>29.898</v>
      </c>
      <c r="F292" s="162"/>
      <c r="G292" s="162"/>
      <c r="H292" s="162"/>
      <c r="I292" s="162"/>
      <c r="J292" s="162"/>
      <c r="K292" s="162"/>
      <c r="L292" s="162"/>
      <c r="M292" s="162"/>
      <c r="N292" s="162"/>
      <c r="O292" s="162"/>
      <c r="P292" s="162"/>
      <c r="Q292" s="162"/>
      <c r="R292" s="162"/>
      <c r="S292" s="162"/>
      <c r="T292" s="162"/>
      <c r="U292" s="162"/>
      <c r="V292" s="162"/>
      <c r="W292" s="162"/>
      <c r="X292" s="151"/>
      <c r="Y292" s="151"/>
      <c r="Z292" s="151"/>
      <c r="AA292" s="151"/>
      <c r="AB292" s="151"/>
      <c r="AC292" s="151"/>
      <c r="AD292" s="151"/>
      <c r="AE292" s="151"/>
      <c r="AF292" s="151"/>
      <c r="AG292" s="151" t="s">
        <v>346</v>
      </c>
      <c r="AH292" s="151">
        <v>0</v>
      </c>
      <c r="AI292" s="151"/>
      <c r="AJ292" s="151"/>
      <c r="AK292" s="151"/>
      <c r="AL292" s="151"/>
      <c r="AM292" s="151"/>
      <c r="AN292" s="151"/>
      <c r="AO292" s="151"/>
      <c r="AP292" s="151"/>
      <c r="AQ292" s="151"/>
      <c r="AR292" s="151"/>
      <c r="AS292" s="151"/>
      <c r="AT292" s="151"/>
      <c r="AU292" s="151"/>
      <c r="AV292" s="151"/>
      <c r="AW292" s="151"/>
      <c r="AX292" s="151"/>
      <c r="AY292" s="151"/>
      <c r="AZ292" s="151"/>
      <c r="BA292" s="151"/>
      <c r="BB292" s="151"/>
      <c r="BC292" s="151"/>
      <c r="BD292" s="151"/>
      <c r="BE292" s="151"/>
      <c r="BF292" s="151"/>
      <c r="BG292" s="151"/>
      <c r="BH292" s="151"/>
    </row>
    <row r="293" spans="1:60" outlineLevel="1" x14ac:dyDescent="0.2">
      <c r="A293" s="158"/>
      <c r="B293" s="159"/>
      <c r="C293" s="199" t="s">
        <v>696</v>
      </c>
      <c r="D293" s="195"/>
      <c r="E293" s="196">
        <v>18.611999999999998</v>
      </c>
      <c r="F293" s="162"/>
      <c r="G293" s="162"/>
      <c r="H293" s="162"/>
      <c r="I293" s="162"/>
      <c r="J293" s="162"/>
      <c r="K293" s="162"/>
      <c r="L293" s="162"/>
      <c r="M293" s="162"/>
      <c r="N293" s="162"/>
      <c r="O293" s="162"/>
      <c r="P293" s="162"/>
      <c r="Q293" s="162"/>
      <c r="R293" s="162"/>
      <c r="S293" s="162"/>
      <c r="T293" s="162"/>
      <c r="U293" s="162"/>
      <c r="V293" s="162"/>
      <c r="W293" s="162"/>
      <c r="X293" s="151"/>
      <c r="Y293" s="151"/>
      <c r="Z293" s="151"/>
      <c r="AA293" s="151"/>
      <c r="AB293" s="151"/>
      <c r="AC293" s="151"/>
      <c r="AD293" s="151"/>
      <c r="AE293" s="151"/>
      <c r="AF293" s="151"/>
      <c r="AG293" s="151" t="s">
        <v>346</v>
      </c>
      <c r="AH293" s="151">
        <v>0</v>
      </c>
      <c r="AI293" s="151"/>
      <c r="AJ293" s="151"/>
      <c r="AK293" s="151"/>
      <c r="AL293" s="151"/>
      <c r="AM293" s="151"/>
      <c r="AN293" s="151"/>
      <c r="AO293" s="151"/>
      <c r="AP293" s="151"/>
      <c r="AQ293" s="151"/>
      <c r="AR293" s="151"/>
      <c r="AS293" s="151"/>
      <c r="AT293" s="151"/>
      <c r="AU293" s="151"/>
      <c r="AV293" s="151"/>
      <c r="AW293" s="151"/>
      <c r="AX293" s="151"/>
      <c r="AY293" s="151"/>
      <c r="AZ293" s="151"/>
      <c r="BA293" s="151"/>
      <c r="BB293" s="151"/>
      <c r="BC293" s="151"/>
      <c r="BD293" s="151"/>
      <c r="BE293" s="151"/>
      <c r="BF293" s="151"/>
      <c r="BG293" s="151"/>
      <c r="BH293" s="151"/>
    </row>
    <row r="294" spans="1:60" outlineLevel="1" x14ac:dyDescent="0.2">
      <c r="A294" s="180">
        <v>93</v>
      </c>
      <c r="B294" s="181" t="s">
        <v>697</v>
      </c>
      <c r="C294" s="190" t="s">
        <v>698</v>
      </c>
      <c r="D294" s="182" t="s">
        <v>375</v>
      </c>
      <c r="E294" s="183">
        <v>65.713999999999999</v>
      </c>
      <c r="F294" s="184"/>
      <c r="G294" s="185">
        <f>ROUND(E294*F294,2)</f>
        <v>0</v>
      </c>
      <c r="H294" s="184">
        <v>0</v>
      </c>
      <c r="I294" s="185">
        <f>ROUND(E294*H294,2)</f>
        <v>0</v>
      </c>
      <c r="J294" s="184">
        <v>80.400000000000006</v>
      </c>
      <c r="K294" s="185">
        <f>ROUND(E294*J294,2)</f>
        <v>5283.41</v>
      </c>
      <c r="L294" s="185">
        <v>21</v>
      </c>
      <c r="M294" s="185">
        <f>G294*(1+L294/100)</f>
        <v>0</v>
      </c>
      <c r="N294" s="185">
        <v>0</v>
      </c>
      <c r="O294" s="185">
        <f>ROUND(E294*N294,2)</f>
        <v>0</v>
      </c>
      <c r="P294" s="185">
        <v>0</v>
      </c>
      <c r="Q294" s="185">
        <f>ROUND(E294*P294,2)</f>
        <v>0</v>
      </c>
      <c r="R294" s="185" t="s">
        <v>460</v>
      </c>
      <c r="S294" s="185" t="s">
        <v>330</v>
      </c>
      <c r="T294" s="186" t="s">
        <v>330</v>
      </c>
      <c r="U294" s="162">
        <v>0.24</v>
      </c>
      <c r="V294" s="162">
        <f>ROUND(E294*U294,2)</f>
        <v>15.77</v>
      </c>
      <c r="W294" s="162"/>
      <c r="X294" s="151"/>
      <c r="Y294" s="151"/>
      <c r="Z294" s="151"/>
      <c r="AA294" s="151"/>
      <c r="AB294" s="151"/>
      <c r="AC294" s="151"/>
      <c r="AD294" s="151"/>
      <c r="AE294" s="151"/>
      <c r="AF294" s="151"/>
      <c r="AG294" s="151" t="s">
        <v>341</v>
      </c>
      <c r="AH294" s="151"/>
      <c r="AI294" s="151"/>
      <c r="AJ294" s="151"/>
      <c r="AK294" s="151"/>
      <c r="AL294" s="151"/>
      <c r="AM294" s="151"/>
      <c r="AN294" s="151"/>
      <c r="AO294" s="151"/>
      <c r="AP294" s="151"/>
      <c r="AQ294" s="151"/>
      <c r="AR294" s="151"/>
      <c r="AS294" s="151"/>
      <c r="AT294" s="151"/>
      <c r="AU294" s="151"/>
      <c r="AV294" s="151"/>
      <c r="AW294" s="151"/>
      <c r="AX294" s="151"/>
      <c r="AY294" s="151"/>
      <c r="AZ294" s="151"/>
      <c r="BA294" s="151"/>
      <c r="BB294" s="151"/>
      <c r="BC294" s="151"/>
      <c r="BD294" s="151"/>
      <c r="BE294" s="151"/>
      <c r="BF294" s="151"/>
      <c r="BG294" s="151"/>
      <c r="BH294" s="151"/>
    </row>
    <row r="295" spans="1:60" outlineLevel="1" x14ac:dyDescent="0.2">
      <c r="A295" s="173">
        <v>94</v>
      </c>
      <c r="B295" s="174" t="s">
        <v>699</v>
      </c>
      <c r="C295" s="191" t="s">
        <v>700</v>
      </c>
      <c r="D295" s="175" t="s">
        <v>473</v>
      </c>
      <c r="E295" s="176">
        <v>0.91752</v>
      </c>
      <c r="F295" s="177"/>
      <c r="G295" s="178">
        <f>ROUND(E295*F295,2)</f>
        <v>0</v>
      </c>
      <c r="H295" s="177">
        <v>22094.89</v>
      </c>
      <c r="I295" s="178">
        <f>ROUND(E295*H295,2)</f>
        <v>20272.5</v>
      </c>
      <c r="J295" s="177">
        <v>11915.11</v>
      </c>
      <c r="K295" s="178">
        <f>ROUND(E295*J295,2)</f>
        <v>10932.35</v>
      </c>
      <c r="L295" s="178">
        <v>21</v>
      </c>
      <c r="M295" s="178">
        <f>G295*(1+L295/100)</f>
        <v>0</v>
      </c>
      <c r="N295" s="178">
        <v>1.0166500000000001</v>
      </c>
      <c r="O295" s="178">
        <f>ROUND(E295*N295,2)</f>
        <v>0.93</v>
      </c>
      <c r="P295" s="178">
        <v>0</v>
      </c>
      <c r="Q295" s="178">
        <f>ROUND(E295*P295,2)</f>
        <v>0</v>
      </c>
      <c r="R295" s="178" t="s">
        <v>460</v>
      </c>
      <c r="S295" s="178" t="s">
        <v>330</v>
      </c>
      <c r="T295" s="179" t="s">
        <v>330</v>
      </c>
      <c r="U295" s="162">
        <v>27.672999999999998</v>
      </c>
      <c r="V295" s="162">
        <f>ROUND(E295*U295,2)</f>
        <v>25.39</v>
      </c>
      <c r="W295" s="162"/>
      <c r="X295" s="151"/>
      <c r="Y295" s="151"/>
      <c r="Z295" s="151"/>
      <c r="AA295" s="151"/>
      <c r="AB295" s="151"/>
      <c r="AC295" s="151"/>
      <c r="AD295" s="151"/>
      <c r="AE295" s="151"/>
      <c r="AF295" s="151"/>
      <c r="AG295" s="151" t="s">
        <v>341</v>
      </c>
      <c r="AH295" s="151"/>
      <c r="AI295" s="151"/>
      <c r="AJ295" s="151"/>
      <c r="AK295" s="151"/>
      <c r="AL295" s="151"/>
      <c r="AM295" s="151"/>
      <c r="AN295" s="151"/>
      <c r="AO295" s="151"/>
      <c r="AP295" s="151"/>
      <c r="AQ295" s="151"/>
      <c r="AR295" s="151"/>
      <c r="AS295" s="151"/>
      <c r="AT295" s="151"/>
      <c r="AU295" s="151"/>
      <c r="AV295" s="151"/>
      <c r="AW295" s="151"/>
      <c r="AX295" s="151"/>
      <c r="AY295" s="151"/>
      <c r="AZ295" s="151"/>
      <c r="BA295" s="151"/>
      <c r="BB295" s="151"/>
      <c r="BC295" s="151"/>
      <c r="BD295" s="151"/>
      <c r="BE295" s="151"/>
      <c r="BF295" s="151"/>
      <c r="BG295" s="151"/>
      <c r="BH295" s="151"/>
    </row>
    <row r="296" spans="1:60" outlineLevel="1" x14ac:dyDescent="0.2">
      <c r="A296" s="158"/>
      <c r="B296" s="159"/>
      <c r="C296" s="375" t="s">
        <v>701</v>
      </c>
      <c r="D296" s="376"/>
      <c r="E296" s="376"/>
      <c r="F296" s="376"/>
      <c r="G296" s="376"/>
      <c r="H296" s="162"/>
      <c r="I296" s="162"/>
      <c r="J296" s="162"/>
      <c r="K296" s="162"/>
      <c r="L296" s="162"/>
      <c r="M296" s="162"/>
      <c r="N296" s="162"/>
      <c r="O296" s="162"/>
      <c r="P296" s="162"/>
      <c r="Q296" s="162"/>
      <c r="R296" s="162"/>
      <c r="S296" s="162"/>
      <c r="T296" s="162"/>
      <c r="U296" s="162"/>
      <c r="V296" s="162"/>
      <c r="W296" s="162"/>
      <c r="X296" s="151"/>
      <c r="Y296" s="151"/>
      <c r="Z296" s="151"/>
      <c r="AA296" s="151"/>
      <c r="AB296" s="151"/>
      <c r="AC296" s="151"/>
      <c r="AD296" s="151"/>
      <c r="AE296" s="151"/>
      <c r="AF296" s="151"/>
      <c r="AG296" s="151" t="s">
        <v>333</v>
      </c>
      <c r="AH296" s="151"/>
      <c r="AI296" s="151"/>
      <c r="AJ296" s="151"/>
      <c r="AK296" s="151"/>
      <c r="AL296" s="151"/>
      <c r="AM296" s="151"/>
      <c r="AN296" s="151"/>
      <c r="AO296" s="151"/>
      <c r="AP296" s="151"/>
      <c r="AQ296" s="151"/>
      <c r="AR296" s="151"/>
      <c r="AS296" s="151"/>
      <c r="AT296" s="151"/>
      <c r="AU296" s="151"/>
      <c r="AV296" s="151"/>
      <c r="AW296" s="151"/>
      <c r="AX296" s="151"/>
      <c r="AY296" s="151"/>
      <c r="AZ296" s="151"/>
      <c r="BA296" s="151"/>
      <c r="BB296" s="151"/>
      <c r="BC296" s="151"/>
      <c r="BD296" s="151"/>
      <c r="BE296" s="151"/>
      <c r="BF296" s="151"/>
      <c r="BG296" s="151"/>
      <c r="BH296" s="151"/>
    </row>
    <row r="297" spans="1:60" outlineLevel="1" x14ac:dyDescent="0.2">
      <c r="A297" s="158"/>
      <c r="B297" s="159"/>
      <c r="C297" s="199" t="s">
        <v>702</v>
      </c>
      <c r="D297" s="195"/>
      <c r="E297" s="196">
        <v>0.91752</v>
      </c>
      <c r="F297" s="162"/>
      <c r="G297" s="162"/>
      <c r="H297" s="162"/>
      <c r="I297" s="162"/>
      <c r="J297" s="162"/>
      <c r="K297" s="162"/>
      <c r="L297" s="162"/>
      <c r="M297" s="162"/>
      <c r="N297" s="162"/>
      <c r="O297" s="162"/>
      <c r="P297" s="162"/>
      <c r="Q297" s="162"/>
      <c r="R297" s="162"/>
      <c r="S297" s="162"/>
      <c r="T297" s="162"/>
      <c r="U297" s="162"/>
      <c r="V297" s="162"/>
      <c r="W297" s="162"/>
      <c r="X297" s="151"/>
      <c r="Y297" s="151"/>
      <c r="Z297" s="151"/>
      <c r="AA297" s="151"/>
      <c r="AB297" s="151"/>
      <c r="AC297" s="151"/>
      <c r="AD297" s="151"/>
      <c r="AE297" s="151"/>
      <c r="AF297" s="151"/>
      <c r="AG297" s="151" t="s">
        <v>346</v>
      </c>
      <c r="AH297" s="151">
        <v>0</v>
      </c>
      <c r="AI297" s="151"/>
      <c r="AJ297" s="151"/>
      <c r="AK297" s="151"/>
      <c r="AL297" s="151"/>
      <c r="AM297" s="151"/>
      <c r="AN297" s="151"/>
      <c r="AO297" s="151"/>
      <c r="AP297" s="151"/>
      <c r="AQ297" s="151"/>
      <c r="AR297" s="151"/>
      <c r="AS297" s="151"/>
      <c r="AT297" s="151"/>
      <c r="AU297" s="151"/>
      <c r="AV297" s="151"/>
      <c r="AW297" s="151"/>
      <c r="AX297" s="151"/>
      <c r="AY297" s="151"/>
      <c r="AZ297" s="151"/>
      <c r="BA297" s="151"/>
      <c r="BB297" s="151"/>
      <c r="BC297" s="151"/>
      <c r="BD297" s="151"/>
      <c r="BE297" s="151"/>
      <c r="BF297" s="151"/>
      <c r="BG297" s="151"/>
      <c r="BH297" s="151"/>
    </row>
    <row r="298" spans="1:60" outlineLevel="1" x14ac:dyDescent="0.2">
      <c r="A298" s="180">
        <v>95</v>
      </c>
      <c r="B298" s="181" t="s">
        <v>703</v>
      </c>
      <c r="C298" s="190" t="s">
        <v>704</v>
      </c>
      <c r="D298" s="182" t="s">
        <v>227</v>
      </c>
      <c r="E298" s="183">
        <v>1</v>
      </c>
      <c r="F298" s="184"/>
      <c r="G298" s="185">
        <f>ROUND(E298*F298,2)</f>
        <v>0</v>
      </c>
      <c r="H298" s="184">
        <v>50.93</v>
      </c>
      <c r="I298" s="185">
        <f>ROUND(E298*H298,2)</f>
        <v>50.93</v>
      </c>
      <c r="J298" s="184">
        <v>741.07</v>
      </c>
      <c r="K298" s="185">
        <f>ROUND(E298*J298,2)</f>
        <v>741.07</v>
      </c>
      <c r="L298" s="185">
        <v>21</v>
      </c>
      <c r="M298" s="185">
        <f>G298*(1+L298/100)</f>
        <v>0</v>
      </c>
      <c r="N298" s="185">
        <v>3.4529999999999998E-2</v>
      </c>
      <c r="O298" s="185">
        <f>ROUND(E298*N298,2)</f>
        <v>0.03</v>
      </c>
      <c r="P298" s="185">
        <v>0</v>
      </c>
      <c r="Q298" s="185">
        <f>ROUND(E298*P298,2)</f>
        <v>0</v>
      </c>
      <c r="R298" s="185"/>
      <c r="S298" s="185" t="s">
        <v>330</v>
      </c>
      <c r="T298" s="186" t="s">
        <v>330</v>
      </c>
      <c r="U298" s="162">
        <v>1.3360000000000001</v>
      </c>
      <c r="V298" s="162">
        <f>ROUND(E298*U298,2)</f>
        <v>1.34</v>
      </c>
      <c r="W298" s="162"/>
      <c r="X298" s="151"/>
      <c r="Y298" s="151"/>
      <c r="Z298" s="151"/>
      <c r="AA298" s="151"/>
      <c r="AB298" s="151"/>
      <c r="AC298" s="151"/>
      <c r="AD298" s="151"/>
      <c r="AE298" s="151"/>
      <c r="AF298" s="151"/>
      <c r="AG298" s="151" t="s">
        <v>331</v>
      </c>
      <c r="AH298" s="151"/>
      <c r="AI298" s="151"/>
      <c r="AJ298" s="151"/>
      <c r="AK298" s="151"/>
      <c r="AL298" s="151"/>
      <c r="AM298" s="151"/>
      <c r="AN298" s="151"/>
      <c r="AO298" s="151"/>
      <c r="AP298" s="151"/>
      <c r="AQ298" s="151"/>
      <c r="AR298" s="151"/>
      <c r="AS298" s="151"/>
      <c r="AT298" s="151"/>
      <c r="AU298" s="151"/>
      <c r="AV298" s="151"/>
      <c r="AW298" s="151"/>
      <c r="AX298" s="151"/>
      <c r="AY298" s="151"/>
      <c r="AZ298" s="151"/>
      <c r="BA298" s="151"/>
      <c r="BB298" s="151"/>
      <c r="BC298" s="151"/>
      <c r="BD298" s="151"/>
      <c r="BE298" s="151"/>
      <c r="BF298" s="151"/>
      <c r="BG298" s="151"/>
      <c r="BH298" s="151"/>
    </row>
    <row r="299" spans="1:60" outlineLevel="1" x14ac:dyDescent="0.2">
      <c r="A299" s="180">
        <v>96</v>
      </c>
      <c r="B299" s="181" t="s">
        <v>705</v>
      </c>
      <c r="C299" s="190" t="s">
        <v>706</v>
      </c>
      <c r="D299" s="182" t="s">
        <v>227</v>
      </c>
      <c r="E299" s="183">
        <v>2</v>
      </c>
      <c r="F299" s="184"/>
      <c r="G299" s="185">
        <f>ROUND(E299*F299,2)</f>
        <v>0</v>
      </c>
      <c r="H299" s="184">
        <v>119.09</v>
      </c>
      <c r="I299" s="185">
        <f>ROUND(E299*H299,2)</f>
        <v>238.18</v>
      </c>
      <c r="J299" s="184">
        <v>837.91</v>
      </c>
      <c r="K299" s="185">
        <f>ROUND(E299*J299,2)</f>
        <v>1675.82</v>
      </c>
      <c r="L299" s="185">
        <v>21</v>
      </c>
      <c r="M299" s="185">
        <f>G299*(1+L299/100)</f>
        <v>0</v>
      </c>
      <c r="N299" s="185">
        <v>8.609E-2</v>
      </c>
      <c r="O299" s="185">
        <f>ROUND(E299*N299,2)</f>
        <v>0.17</v>
      </c>
      <c r="P299" s="185">
        <v>0</v>
      </c>
      <c r="Q299" s="185">
        <f>ROUND(E299*P299,2)</f>
        <v>0</v>
      </c>
      <c r="R299" s="185"/>
      <c r="S299" s="185" t="s">
        <v>330</v>
      </c>
      <c r="T299" s="186" t="s">
        <v>330</v>
      </c>
      <c r="U299" s="162">
        <v>1.4319999999999999</v>
      </c>
      <c r="V299" s="162">
        <f>ROUND(E299*U299,2)</f>
        <v>2.86</v>
      </c>
      <c r="W299" s="162"/>
      <c r="X299" s="151"/>
      <c r="Y299" s="151"/>
      <c r="Z299" s="151"/>
      <c r="AA299" s="151"/>
      <c r="AB299" s="151"/>
      <c r="AC299" s="151"/>
      <c r="AD299" s="151"/>
      <c r="AE299" s="151"/>
      <c r="AF299" s="151"/>
      <c r="AG299" s="151" t="s">
        <v>331</v>
      </c>
      <c r="AH299" s="151"/>
      <c r="AI299" s="151"/>
      <c r="AJ299" s="151"/>
      <c r="AK299" s="151"/>
      <c r="AL299" s="151"/>
      <c r="AM299" s="151"/>
      <c r="AN299" s="151"/>
      <c r="AO299" s="151"/>
      <c r="AP299" s="151"/>
      <c r="AQ299" s="151"/>
      <c r="AR299" s="151"/>
      <c r="AS299" s="151"/>
      <c r="AT299" s="151"/>
      <c r="AU299" s="151"/>
      <c r="AV299" s="151"/>
      <c r="AW299" s="151"/>
      <c r="AX299" s="151"/>
      <c r="AY299" s="151"/>
      <c r="AZ299" s="151"/>
      <c r="BA299" s="151"/>
      <c r="BB299" s="151"/>
      <c r="BC299" s="151"/>
      <c r="BD299" s="151"/>
      <c r="BE299" s="151"/>
      <c r="BF299" s="151"/>
      <c r="BG299" s="151"/>
      <c r="BH299" s="151"/>
    </row>
    <row r="300" spans="1:60" outlineLevel="1" x14ac:dyDescent="0.2">
      <c r="A300" s="180">
        <v>97</v>
      </c>
      <c r="B300" s="181" t="s">
        <v>707</v>
      </c>
      <c r="C300" s="190" t="s">
        <v>708</v>
      </c>
      <c r="D300" s="182" t="s">
        <v>427</v>
      </c>
      <c r="E300" s="183">
        <v>2.5</v>
      </c>
      <c r="F300" s="184"/>
      <c r="G300" s="185">
        <f>ROUND(E300*F300,2)</f>
        <v>0</v>
      </c>
      <c r="H300" s="184">
        <v>27.85</v>
      </c>
      <c r="I300" s="185">
        <f>ROUND(E300*H300,2)</f>
        <v>69.63</v>
      </c>
      <c r="J300" s="184">
        <v>47.05</v>
      </c>
      <c r="K300" s="185">
        <f>ROUND(E300*J300,2)</f>
        <v>117.63</v>
      </c>
      <c r="L300" s="185">
        <v>21</v>
      </c>
      <c r="M300" s="185">
        <f>G300*(1+L300/100)</f>
        <v>0</v>
      </c>
      <c r="N300" s="185">
        <v>3.8999999999999999E-4</v>
      </c>
      <c r="O300" s="185">
        <f>ROUND(E300*N300,2)</f>
        <v>0</v>
      </c>
      <c r="P300" s="185">
        <v>0</v>
      </c>
      <c r="Q300" s="185">
        <f>ROUND(E300*P300,2)</f>
        <v>0</v>
      </c>
      <c r="R300" s="185"/>
      <c r="S300" s="185" t="s">
        <v>228</v>
      </c>
      <c r="T300" s="186" t="s">
        <v>229</v>
      </c>
      <c r="U300" s="162">
        <v>0.15</v>
      </c>
      <c r="V300" s="162">
        <f>ROUND(E300*U300,2)</f>
        <v>0.38</v>
      </c>
      <c r="W300" s="162"/>
      <c r="X300" s="151"/>
      <c r="Y300" s="151"/>
      <c r="Z300" s="151"/>
      <c r="AA300" s="151"/>
      <c r="AB300" s="151"/>
      <c r="AC300" s="151"/>
      <c r="AD300" s="151"/>
      <c r="AE300" s="151"/>
      <c r="AF300" s="151"/>
      <c r="AG300" s="151" t="s">
        <v>331</v>
      </c>
      <c r="AH300" s="151"/>
      <c r="AI300" s="151"/>
      <c r="AJ300" s="151"/>
      <c r="AK300" s="151"/>
      <c r="AL300" s="151"/>
      <c r="AM300" s="151"/>
      <c r="AN300" s="151"/>
      <c r="AO300" s="151"/>
      <c r="AP300" s="151"/>
      <c r="AQ300" s="151"/>
      <c r="AR300" s="151"/>
      <c r="AS300" s="151"/>
      <c r="AT300" s="151"/>
      <c r="AU300" s="151"/>
      <c r="AV300" s="151"/>
      <c r="AW300" s="151"/>
      <c r="AX300" s="151"/>
      <c r="AY300" s="151"/>
      <c r="AZ300" s="151"/>
      <c r="BA300" s="151"/>
      <c r="BB300" s="151"/>
      <c r="BC300" s="151"/>
      <c r="BD300" s="151"/>
      <c r="BE300" s="151"/>
      <c r="BF300" s="151"/>
      <c r="BG300" s="151"/>
      <c r="BH300" s="151"/>
    </row>
    <row r="301" spans="1:60" outlineLevel="1" x14ac:dyDescent="0.2">
      <c r="A301" s="173">
        <v>98</v>
      </c>
      <c r="B301" s="174" t="s">
        <v>709</v>
      </c>
      <c r="C301" s="191" t="s">
        <v>710</v>
      </c>
      <c r="D301" s="175" t="s">
        <v>473</v>
      </c>
      <c r="E301" s="176">
        <v>2.495E-2</v>
      </c>
      <c r="F301" s="177"/>
      <c r="G301" s="178">
        <f>ROUND(E301*F301,2)</f>
        <v>0</v>
      </c>
      <c r="H301" s="177">
        <v>17120</v>
      </c>
      <c r="I301" s="178">
        <f>ROUND(E301*H301,2)</f>
        <v>427.14</v>
      </c>
      <c r="J301" s="177">
        <v>0</v>
      </c>
      <c r="K301" s="178">
        <f>ROUND(E301*J301,2)</f>
        <v>0</v>
      </c>
      <c r="L301" s="178">
        <v>21</v>
      </c>
      <c r="M301" s="178">
        <f>G301*(1+L301/100)</f>
        <v>0</v>
      </c>
      <c r="N301" s="178">
        <v>1</v>
      </c>
      <c r="O301" s="178">
        <f>ROUND(E301*N301,2)</f>
        <v>0.02</v>
      </c>
      <c r="P301" s="178">
        <v>0</v>
      </c>
      <c r="Q301" s="178">
        <f>ROUND(E301*P301,2)</f>
        <v>0</v>
      </c>
      <c r="R301" s="178" t="s">
        <v>438</v>
      </c>
      <c r="S301" s="178" t="s">
        <v>330</v>
      </c>
      <c r="T301" s="179" t="s">
        <v>330</v>
      </c>
      <c r="U301" s="162">
        <v>0</v>
      </c>
      <c r="V301" s="162">
        <f>ROUND(E301*U301,2)</f>
        <v>0</v>
      </c>
      <c r="W301" s="162"/>
      <c r="X301" s="151"/>
      <c r="Y301" s="151"/>
      <c r="Z301" s="151"/>
      <c r="AA301" s="151"/>
      <c r="AB301" s="151"/>
      <c r="AC301" s="151"/>
      <c r="AD301" s="151"/>
      <c r="AE301" s="151"/>
      <c r="AF301" s="151"/>
      <c r="AG301" s="151" t="s">
        <v>439</v>
      </c>
      <c r="AH301" s="151"/>
      <c r="AI301" s="151"/>
      <c r="AJ301" s="151"/>
      <c r="AK301" s="151"/>
      <c r="AL301" s="151"/>
      <c r="AM301" s="151"/>
      <c r="AN301" s="151"/>
      <c r="AO301" s="151"/>
      <c r="AP301" s="151"/>
      <c r="AQ301" s="151"/>
      <c r="AR301" s="151"/>
      <c r="AS301" s="151"/>
      <c r="AT301" s="151"/>
      <c r="AU301" s="151"/>
      <c r="AV301" s="151"/>
      <c r="AW301" s="151"/>
      <c r="AX301" s="151"/>
      <c r="AY301" s="151"/>
      <c r="AZ301" s="151"/>
      <c r="BA301" s="151"/>
      <c r="BB301" s="151"/>
      <c r="BC301" s="151"/>
      <c r="BD301" s="151"/>
      <c r="BE301" s="151"/>
      <c r="BF301" s="151"/>
      <c r="BG301" s="151"/>
      <c r="BH301" s="151"/>
    </row>
    <row r="302" spans="1:60" outlineLevel="1" x14ac:dyDescent="0.2">
      <c r="A302" s="158"/>
      <c r="B302" s="159"/>
      <c r="C302" s="199" t="s">
        <v>711</v>
      </c>
      <c r="D302" s="195"/>
      <c r="E302" s="196">
        <v>2.495E-2</v>
      </c>
      <c r="F302" s="162"/>
      <c r="G302" s="162"/>
      <c r="H302" s="162"/>
      <c r="I302" s="162"/>
      <c r="J302" s="162"/>
      <c r="K302" s="162"/>
      <c r="L302" s="162"/>
      <c r="M302" s="162"/>
      <c r="N302" s="162"/>
      <c r="O302" s="162"/>
      <c r="P302" s="162"/>
      <c r="Q302" s="162"/>
      <c r="R302" s="162"/>
      <c r="S302" s="162"/>
      <c r="T302" s="162"/>
      <c r="U302" s="162"/>
      <c r="V302" s="162"/>
      <c r="W302" s="162"/>
      <c r="X302" s="151"/>
      <c r="Y302" s="151"/>
      <c r="Z302" s="151"/>
      <c r="AA302" s="151"/>
      <c r="AB302" s="151"/>
      <c r="AC302" s="151"/>
      <c r="AD302" s="151"/>
      <c r="AE302" s="151"/>
      <c r="AF302" s="151"/>
      <c r="AG302" s="151" t="s">
        <v>346</v>
      </c>
      <c r="AH302" s="151">
        <v>0</v>
      </c>
      <c r="AI302" s="151"/>
      <c r="AJ302" s="151"/>
      <c r="AK302" s="151"/>
      <c r="AL302" s="151"/>
      <c r="AM302" s="151"/>
      <c r="AN302" s="151"/>
      <c r="AO302" s="151"/>
      <c r="AP302" s="151"/>
      <c r="AQ302" s="151"/>
      <c r="AR302" s="151"/>
      <c r="AS302" s="151"/>
      <c r="AT302" s="151"/>
      <c r="AU302" s="151"/>
      <c r="AV302" s="151"/>
      <c r="AW302" s="151"/>
      <c r="AX302" s="151"/>
      <c r="AY302" s="151"/>
      <c r="AZ302" s="151"/>
      <c r="BA302" s="151"/>
      <c r="BB302" s="151"/>
      <c r="BC302" s="151"/>
      <c r="BD302" s="151"/>
      <c r="BE302" s="151"/>
      <c r="BF302" s="151"/>
      <c r="BG302" s="151"/>
      <c r="BH302" s="151"/>
    </row>
    <row r="303" spans="1:60" outlineLevel="1" x14ac:dyDescent="0.2">
      <c r="A303" s="173">
        <v>99</v>
      </c>
      <c r="B303" s="174" t="s">
        <v>712</v>
      </c>
      <c r="C303" s="191" t="s">
        <v>713</v>
      </c>
      <c r="D303" s="175" t="s">
        <v>473</v>
      </c>
      <c r="E303" s="176">
        <v>0.12576000000000001</v>
      </c>
      <c r="F303" s="177"/>
      <c r="G303" s="178">
        <f>ROUND(E303*F303,2)</f>
        <v>0</v>
      </c>
      <c r="H303" s="177">
        <v>17120</v>
      </c>
      <c r="I303" s="178">
        <f>ROUND(E303*H303,2)</f>
        <v>2153.0100000000002</v>
      </c>
      <c r="J303" s="177">
        <v>0</v>
      </c>
      <c r="K303" s="178">
        <f>ROUND(E303*J303,2)</f>
        <v>0</v>
      </c>
      <c r="L303" s="178">
        <v>21</v>
      </c>
      <c r="M303" s="178">
        <f>G303*(1+L303/100)</f>
        <v>0</v>
      </c>
      <c r="N303" s="178">
        <v>1</v>
      </c>
      <c r="O303" s="178">
        <f>ROUND(E303*N303,2)</f>
        <v>0.13</v>
      </c>
      <c r="P303" s="178">
        <v>0</v>
      </c>
      <c r="Q303" s="178">
        <f>ROUND(E303*P303,2)</f>
        <v>0</v>
      </c>
      <c r="R303" s="178" t="s">
        <v>438</v>
      </c>
      <c r="S303" s="178" t="s">
        <v>330</v>
      </c>
      <c r="T303" s="179" t="s">
        <v>330</v>
      </c>
      <c r="U303" s="162">
        <v>0</v>
      </c>
      <c r="V303" s="162">
        <f>ROUND(E303*U303,2)</f>
        <v>0</v>
      </c>
      <c r="W303" s="162"/>
      <c r="X303" s="151"/>
      <c r="Y303" s="151"/>
      <c r="Z303" s="151"/>
      <c r="AA303" s="151"/>
      <c r="AB303" s="151"/>
      <c r="AC303" s="151"/>
      <c r="AD303" s="151"/>
      <c r="AE303" s="151"/>
      <c r="AF303" s="151"/>
      <c r="AG303" s="151" t="s">
        <v>439</v>
      </c>
      <c r="AH303" s="151"/>
      <c r="AI303" s="151"/>
      <c r="AJ303" s="151"/>
      <c r="AK303" s="151"/>
      <c r="AL303" s="151"/>
      <c r="AM303" s="151"/>
      <c r="AN303" s="151"/>
      <c r="AO303" s="151"/>
      <c r="AP303" s="151"/>
      <c r="AQ303" s="151"/>
      <c r="AR303" s="151"/>
      <c r="AS303" s="151"/>
      <c r="AT303" s="151"/>
      <c r="AU303" s="151"/>
      <c r="AV303" s="151"/>
      <c r="AW303" s="151"/>
      <c r="AX303" s="151"/>
      <c r="AY303" s="151"/>
      <c r="AZ303" s="151"/>
      <c r="BA303" s="151"/>
      <c r="BB303" s="151"/>
      <c r="BC303" s="151"/>
      <c r="BD303" s="151"/>
      <c r="BE303" s="151"/>
      <c r="BF303" s="151"/>
      <c r="BG303" s="151"/>
      <c r="BH303" s="151"/>
    </row>
    <row r="304" spans="1:60" outlineLevel="1" x14ac:dyDescent="0.2">
      <c r="A304" s="158"/>
      <c r="B304" s="159"/>
      <c r="C304" s="199" t="s">
        <v>714</v>
      </c>
      <c r="D304" s="195"/>
      <c r="E304" s="196">
        <v>0.12576000000000001</v>
      </c>
      <c r="F304" s="162"/>
      <c r="G304" s="162"/>
      <c r="H304" s="162"/>
      <c r="I304" s="162"/>
      <c r="J304" s="162"/>
      <c r="K304" s="162"/>
      <c r="L304" s="162"/>
      <c r="M304" s="162"/>
      <c r="N304" s="162"/>
      <c r="O304" s="162"/>
      <c r="P304" s="162"/>
      <c r="Q304" s="162"/>
      <c r="R304" s="162"/>
      <c r="S304" s="162"/>
      <c r="T304" s="162"/>
      <c r="U304" s="162"/>
      <c r="V304" s="162"/>
      <c r="W304" s="162"/>
      <c r="X304" s="151"/>
      <c r="Y304" s="151"/>
      <c r="Z304" s="151"/>
      <c r="AA304" s="151"/>
      <c r="AB304" s="151"/>
      <c r="AC304" s="151"/>
      <c r="AD304" s="151"/>
      <c r="AE304" s="151"/>
      <c r="AF304" s="151"/>
      <c r="AG304" s="151" t="s">
        <v>346</v>
      </c>
      <c r="AH304" s="151">
        <v>0</v>
      </c>
      <c r="AI304" s="151"/>
      <c r="AJ304" s="151"/>
      <c r="AK304" s="151"/>
      <c r="AL304" s="151"/>
      <c r="AM304" s="151"/>
      <c r="AN304" s="151"/>
      <c r="AO304" s="151"/>
      <c r="AP304" s="151"/>
      <c r="AQ304" s="151"/>
      <c r="AR304" s="151"/>
      <c r="AS304" s="151"/>
      <c r="AT304" s="151"/>
      <c r="AU304" s="151"/>
      <c r="AV304" s="151"/>
      <c r="AW304" s="151"/>
      <c r="AX304" s="151"/>
      <c r="AY304" s="151"/>
      <c r="AZ304" s="151"/>
      <c r="BA304" s="151"/>
      <c r="BB304" s="151"/>
      <c r="BC304" s="151"/>
      <c r="BD304" s="151"/>
      <c r="BE304" s="151"/>
      <c r="BF304" s="151"/>
      <c r="BG304" s="151"/>
      <c r="BH304" s="151"/>
    </row>
    <row r="305" spans="1:60" outlineLevel="1" x14ac:dyDescent="0.2">
      <c r="A305" s="173">
        <v>100</v>
      </c>
      <c r="B305" s="174" t="s">
        <v>715</v>
      </c>
      <c r="C305" s="191" t="s">
        <v>716</v>
      </c>
      <c r="D305" s="175" t="s">
        <v>473</v>
      </c>
      <c r="E305" s="176">
        <v>0.28195999999999999</v>
      </c>
      <c r="F305" s="177"/>
      <c r="G305" s="178">
        <f>ROUND(E305*F305,2)</f>
        <v>0</v>
      </c>
      <c r="H305" s="177">
        <v>17120</v>
      </c>
      <c r="I305" s="178">
        <f>ROUND(E305*H305,2)</f>
        <v>4827.16</v>
      </c>
      <c r="J305" s="177">
        <v>0</v>
      </c>
      <c r="K305" s="178">
        <f>ROUND(E305*J305,2)</f>
        <v>0</v>
      </c>
      <c r="L305" s="178">
        <v>21</v>
      </c>
      <c r="M305" s="178">
        <f>G305*(1+L305/100)</f>
        <v>0</v>
      </c>
      <c r="N305" s="178">
        <v>1</v>
      </c>
      <c r="O305" s="178">
        <f>ROUND(E305*N305,2)</f>
        <v>0.28000000000000003</v>
      </c>
      <c r="P305" s="178">
        <v>0</v>
      </c>
      <c r="Q305" s="178">
        <f>ROUND(E305*P305,2)</f>
        <v>0</v>
      </c>
      <c r="R305" s="178" t="s">
        <v>438</v>
      </c>
      <c r="S305" s="178" t="s">
        <v>330</v>
      </c>
      <c r="T305" s="179" t="s">
        <v>330</v>
      </c>
      <c r="U305" s="162">
        <v>0</v>
      </c>
      <c r="V305" s="162">
        <f>ROUND(E305*U305,2)</f>
        <v>0</v>
      </c>
      <c r="W305" s="162"/>
      <c r="X305" s="151"/>
      <c r="Y305" s="151"/>
      <c r="Z305" s="151"/>
      <c r="AA305" s="151"/>
      <c r="AB305" s="151"/>
      <c r="AC305" s="151"/>
      <c r="AD305" s="151"/>
      <c r="AE305" s="151"/>
      <c r="AF305" s="151"/>
      <c r="AG305" s="151" t="s">
        <v>439</v>
      </c>
      <c r="AH305" s="151"/>
      <c r="AI305" s="151"/>
      <c r="AJ305" s="151"/>
      <c r="AK305" s="151"/>
      <c r="AL305" s="151"/>
      <c r="AM305" s="151"/>
      <c r="AN305" s="151"/>
      <c r="AO305" s="151"/>
      <c r="AP305" s="151"/>
      <c r="AQ305" s="151"/>
      <c r="AR305" s="151"/>
      <c r="AS305" s="151"/>
      <c r="AT305" s="151"/>
      <c r="AU305" s="151"/>
      <c r="AV305" s="151"/>
      <c r="AW305" s="151"/>
      <c r="AX305" s="151"/>
      <c r="AY305" s="151"/>
      <c r="AZ305" s="151"/>
      <c r="BA305" s="151"/>
      <c r="BB305" s="151"/>
      <c r="BC305" s="151"/>
      <c r="BD305" s="151"/>
      <c r="BE305" s="151"/>
      <c r="BF305" s="151"/>
      <c r="BG305" s="151"/>
      <c r="BH305" s="151"/>
    </row>
    <row r="306" spans="1:60" outlineLevel="1" x14ac:dyDescent="0.2">
      <c r="A306" s="158"/>
      <c r="B306" s="159"/>
      <c r="C306" s="199" t="s">
        <v>717</v>
      </c>
      <c r="D306" s="195"/>
      <c r="E306" s="196">
        <v>0.28195999999999999</v>
      </c>
      <c r="F306" s="162"/>
      <c r="G306" s="162"/>
      <c r="H306" s="162"/>
      <c r="I306" s="162"/>
      <c r="J306" s="162"/>
      <c r="K306" s="162"/>
      <c r="L306" s="162"/>
      <c r="M306" s="162"/>
      <c r="N306" s="162"/>
      <c r="O306" s="162"/>
      <c r="P306" s="162"/>
      <c r="Q306" s="162"/>
      <c r="R306" s="162"/>
      <c r="S306" s="162"/>
      <c r="T306" s="162"/>
      <c r="U306" s="162"/>
      <c r="V306" s="162"/>
      <c r="W306" s="162"/>
      <c r="X306" s="151"/>
      <c r="Y306" s="151"/>
      <c r="Z306" s="151"/>
      <c r="AA306" s="151"/>
      <c r="AB306" s="151"/>
      <c r="AC306" s="151"/>
      <c r="AD306" s="151"/>
      <c r="AE306" s="151"/>
      <c r="AF306" s="151"/>
      <c r="AG306" s="151" t="s">
        <v>346</v>
      </c>
      <c r="AH306" s="151">
        <v>0</v>
      </c>
      <c r="AI306" s="151"/>
      <c r="AJ306" s="151"/>
      <c r="AK306" s="151"/>
      <c r="AL306" s="151"/>
      <c r="AM306" s="151"/>
      <c r="AN306" s="151"/>
      <c r="AO306" s="151"/>
      <c r="AP306" s="151"/>
      <c r="AQ306" s="151"/>
      <c r="AR306" s="151"/>
      <c r="AS306" s="151"/>
      <c r="AT306" s="151"/>
      <c r="AU306" s="151"/>
      <c r="AV306" s="151"/>
      <c r="AW306" s="151"/>
      <c r="AX306" s="151"/>
      <c r="AY306" s="151"/>
      <c r="AZ306" s="151"/>
      <c r="BA306" s="151"/>
      <c r="BB306" s="151"/>
      <c r="BC306" s="151"/>
      <c r="BD306" s="151"/>
      <c r="BE306" s="151"/>
      <c r="BF306" s="151"/>
      <c r="BG306" s="151"/>
      <c r="BH306" s="151"/>
    </row>
    <row r="307" spans="1:60" outlineLevel="1" x14ac:dyDescent="0.2">
      <c r="A307" s="173">
        <v>101</v>
      </c>
      <c r="B307" s="174" t="s">
        <v>718</v>
      </c>
      <c r="C307" s="191" t="s">
        <v>719</v>
      </c>
      <c r="D307" s="175" t="s">
        <v>473</v>
      </c>
      <c r="E307" s="176">
        <v>9.0880000000000002E-2</v>
      </c>
      <c r="F307" s="177"/>
      <c r="G307" s="178">
        <f>ROUND(E307*F307,2)</f>
        <v>0</v>
      </c>
      <c r="H307" s="177">
        <v>17440</v>
      </c>
      <c r="I307" s="178">
        <f>ROUND(E307*H307,2)</f>
        <v>1584.95</v>
      </c>
      <c r="J307" s="177">
        <v>0</v>
      </c>
      <c r="K307" s="178">
        <f>ROUND(E307*J307,2)</f>
        <v>0</v>
      </c>
      <c r="L307" s="178">
        <v>21</v>
      </c>
      <c r="M307" s="178">
        <f>G307*(1+L307/100)</f>
        <v>0</v>
      </c>
      <c r="N307" s="178">
        <v>1</v>
      </c>
      <c r="O307" s="178">
        <f>ROUND(E307*N307,2)</f>
        <v>0.09</v>
      </c>
      <c r="P307" s="178">
        <v>0</v>
      </c>
      <c r="Q307" s="178">
        <f>ROUND(E307*P307,2)</f>
        <v>0</v>
      </c>
      <c r="R307" s="178" t="s">
        <v>438</v>
      </c>
      <c r="S307" s="178" t="s">
        <v>330</v>
      </c>
      <c r="T307" s="179" t="s">
        <v>330</v>
      </c>
      <c r="U307" s="162">
        <v>0</v>
      </c>
      <c r="V307" s="162">
        <f>ROUND(E307*U307,2)</f>
        <v>0</v>
      </c>
      <c r="W307" s="162"/>
      <c r="X307" s="151"/>
      <c r="Y307" s="151"/>
      <c r="Z307" s="151"/>
      <c r="AA307" s="151"/>
      <c r="AB307" s="151"/>
      <c r="AC307" s="151"/>
      <c r="AD307" s="151"/>
      <c r="AE307" s="151"/>
      <c r="AF307" s="151"/>
      <c r="AG307" s="151" t="s">
        <v>439</v>
      </c>
      <c r="AH307" s="151"/>
      <c r="AI307" s="151"/>
      <c r="AJ307" s="151"/>
      <c r="AK307" s="151"/>
      <c r="AL307" s="151"/>
      <c r="AM307" s="151"/>
      <c r="AN307" s="151"/>
      <c r="AO307" s="151"/>
      <c r="AP307" s="151"/>
      <c r="AQ307" s="151"/>
      <c r="AR307" s="151"/>
      <c r="AS307" s="151"/>
      <c r="AT307" s="151"/>
      <c r="AU307" s="151"/>
      <c r="AV307" s="151"/>
      <c r="AW307" s="151"/>
      <c r="AX307" s="151"/>
      <c r="AY307" s="151"/>
      <c r="AZ307" s="151"/>
      <c r="BA307" s="151"/>
      <c r="BB307" s="151"/>
      <c r="BC307" s="151"/>
      <c r="BD307" s="151"/>
      <c r="BE307" s="151"/>
      <c r="BF307" s="151"/>
      <c r="BG307" s="151"/>
      <c r="BH307" s="151"/>
    </row>
    <row r="308" spans="1:60" outlineLevel="1" x14ac:dyDescent="0.2">
      <c r="A308" s="158"/>
      <c r="B308" s="159"/>
      <c r="C308" s="199" t="s">
        <v>720</v>
      </c>
      <c r="D308" s="195"/>
      <c r="E308" s="196">
        <v>9.0880000000000002E-2</v>
      </c>
      <c r="F308" s="162"/>
      <c r="G308" s="162"/>
      <c r="H308" s="162"/>
      <c r="I308" s="162"/>
      <c r="J308" s="162"/>
      <c r="K308" s="162"/>
      <c r="L308" s="162"/>
      <c r="M308" s="162"/>
      <c r="N308" s="162"/>
      <c r="O308" s="162"/>
      <c r="P308" s="162"/>
      <c r="Q308" s="162"/>
      <c r="R308" s="162"/>
      <c r="S308" s="162"/>
      <c r="T308" s="162"/>
      <c r="U308" s="162"/>
      <c r="V308" s="162"/>
      <c r="W308" s="162"/>
      <c r="X308" s="151"/>
      <c r="Y308" s="151"/>
      <c r="Z308" s="151"/>
      <c r="AA308" s="151"/>
      <c r="AB308" s="151"/>
      <c r="AC308" s="151"/>
      <c r="AD308" s="151"/>
      <c r="AE308" s="151"/>
      <c r="AF308" s="151"/>
      <c r="AG308" s="151" t="s">
        <v>346</v>
      </c>
      <c r="AH308" s="151">
        <v>0</v>
      </c>
      <c r="AI308" s="151"/>
      <c r="AJ308" s="151"/>
      <c r="AK308" s="151"/>
      <c r="AL308" s="151"/>
      <c r="AM308" s="151"/>
      <c r="AN308" s="151"/>
      <c r="AO308" s="151"/>
      <c r="AP308" s="151"/>
      <c r="AQ308" s="151"/>
      <c r="AR308" s="151"/>
      <c r="AS308" s="151"/>
      <c r="AT308" s="151"/>
      <c r="AU308" s="151"/>
      <c r="AV308" s="151"/>
      <c r="AW308" s="151"/>
      <c r="AX308" s="151"/>
      <c r="AY308" s="151"/>
      <c r="AZ308" s="151"/>
      <c r="BA308" s="151"/>
      <c r="BB308" s="151"/>
      <c r="BC308" s="151"/>
      <c r="BD308" s="151"/>
      <c r="BE308" s="151"/>
      <c r="BF308" s="151"/>
      <c r="BG308" s="151"/>
      <c r="BH308" s="151"/>
    </row>
    <row r="309" spans="1:60" outlineLevel="1" x14ac:dyDescent="0.2">
      <c r="A309" s="173">
        <v>102</v>
      </c>
      <c r="B309" s="174" t="s">
        <v>721</v>
      </c>
      <c r="C309" s="191" t="s">
        <v>722</v>
      </c>
      <c r="D309" s="175" t="s">
        <v>473</v>
      </c>
      <c r="E309" s="176">
        <v>1.5517700000000001</v>
      </c>
      <c r="F309" s="177"/>
      <c r="G309" s="178">
        <f>ROUND(E309*F309,2)</f>
        <v>0</v>
      </c>
      <c r="H309" s="177">
        <v>17440</v>
      </c>
      <c r="I309" s="178">
        <f>ROUND(E309*H309,2)</f>
        <v>27062.87</v>
      </c>
      <c r="J309" s="177">
        <v>0</v>
      </c>
      <c r="K309" s="178">
        <f>ROUND(E309*J309,2)</f>
        <v>0</v>
      </c>
      <c r="L309" s="178">
        <v>21</v>
      </c>
      <c r="M309" s="178">
        <f>G309*(1+L309/100)</f>
        <v>0</v>
      </c>
      <c r="N309" s="178">
        <v>1</v>
      </c>
      <c r="O309" s="178">
        <f>ROUND(E309*N309,2)</f>
        <v>1.55</v>
      </c>
      <c r="P309" s="178">
        <v>0</v>
      </c>
      <c r="Q309" s="178">
        <f>ROUND(E309*P309,2)</f>
        <v>0</v>
      </c>
      <c r="R309" s="178" t="s">
        <v>438</v>
      </c>
      <c r="S309" s="178" t="s">
        <v>330</v>
      </c>
      <c r="T309" s="179" t="s">
        <v>330</v>
      </c>
      <c r="U309" s="162">
        <v>0</v>
      </c>
      <c r="V309" s="162">
        <f>ROUND(E309*U309,2)</f>
        <v>0</v>
      </c>
      <c r="W309" s="162"/>
      <c r="X309" s="151"/>
      <c r="Y309" s="151"/>
      <c r="Z309" s="151"/>
      <c r="AA309" s="151"/>
      <c r="AB309" s="151"/>
      <c r="AC309" s="151"/>
      <c r="AD309" s="151"/>
      <c r="AE309" s="151"/>
      <c r="AF309" s="151"/>
      <c r="AG309" s="151" t="s">
        <v>439</v>
      </c>
      <c r="AH309" s="151"/>
      <c r="AI309" s="151"/>
      <c r="AJ309" s="151"/>
      <c r="AK309" s="151"/>
      <c r="AL309" s="151"/>
      <c r="AM309" s="151"/>
      <c r="AN309" s="151"/>
      <c r="AO309" s="151"/>
      <c r="AP309" s="151"/>
      <c r="AQ309" s="151"/>
      <c r="AR309" s="151"/>
      <c r="AS309" s="151"/>
      <c r="AT309" s="151"/>
      <c r="AU309" s="151"/>
      <c r="AV309" s="151"/>
      <c r="AW309" s="151"/>
      <c r="AX309" s="151"/>
      <c r="AY309" s="151"/>
      <c r="AZ309" s="151"/>
      <c r="BA309" s="151"/>
      <c r="BB309" s="151"/>
      <c r="BC309" s="151"/>
      <c r="BD309" s="151"/>
      <c r="BE309" s="151"/>
      <c r="BF309" s="151"/>
      <c r="BG309" s="151"/>
      <c r="BH309" s="151"/>
    </row>
    <row r="310" spans="1:60" outlineLevel="1" x14ac:dyDescent="0.2">
      <c r="A310" s="158"/>
      <c r="B310" s="159"/>
      <c r="C310" s="199" t="s">
        <v>723</v>
      </c>
      <c r="D310" s="195"/>
      <c r="E310" s="196">
        <v>1.5517700000000001</v>
      </c>
      <c r="F310" s="162"/>
      <c r="G310" s="162"/>
      <c r="H310" s="162"/>
      <c r="I310" s="162"/>
      <c r="J310" s="162"/>
      <c r="K310" s="162"/>
      <c r="L310" s="162"/>
      <c r="M310" s="162"/>
      <c r="N310" s="162"/>
      <c r="O310" s="162"/>
      <c r="P310" s="162"/>
      <c r="Q310" s="162"/>
      <c r="R310" s="162"/>
      <c r="S310" s="162"/>
      <c r="T310" s="162"/>
      <c r="U310" s="162"/>
      <c r="V310" s="162"/>
      <c r="W310" s="162"/>
      <c r="X310" s="151"/>
      <c r="Y310" s="151"/>
      <c r="Z310" s="151"/>
      <c r="AA310" s="151"/>
      <c r="AB310" s="151"/>
      <c r="AC310" s="151"/>
      <c r="AD310" s="151"/>
      <c r="AE310" s="151"/>
      <c r="AF310" s="151"/>
      <c r="AG310" s="151" t="s">
        <v>346</v>
      </c>
      <c r="AH310" s="151">
        <v>0</v>
      </c>
      <c r="AI310" s="151"/>
      <c r="AJ310" s="151"/>
      <c r="AK310" s="151"/>
      <c r="AL310" s="151"/>
      <c r="AM310" s="151"/>
      <c r="AN310" s="151"/>
      <c r="AO310" s="151"/>
      <c r="AP310" s="151"/>
      <c r="AQ310" s="151"/>
      <c r="AR310" s="151"/>
      <c r="AS310" s="151"/>
      <c r="AT310" s="151"/>
      <c r="AU310" s="151"/>
      <c r="AV310" s="151"/>
      <c r="AW310" s="151"/>
      <c r="AX310" s="151"/>
      <c r="AY310" s="151"/>
      <c r="AZ310" s="151"/>
      <c r="BA310" s="151"/>
      <c r="BB310" s="151"/>
      <c r="BC310" s="151"/>
      <c r="BD310" s="151"/>
      <c r="BE310" s="151"/>
      <c r="BF310" s="151"/>
      <c r="BG310" s="151"/>
      <c r="BH310" s="151"/>
    </row>
    <row r="311" spans="1:60" outlineLevel="1" x14ac:dyDescent="0.2">
      <c r="A311" s="173">
        <v>103</v>
      </c>
      <c r="B311" s="174" t="s">
        <v>724</v>
      </c>
      <c r="C311" s="191" t="s">
        <v>725</v>
      </c>
      <c r="D311" s="175" t="s">
        <v>473</v>
      </c>
      <c r="E311" s="176">
        <v>1.2250399999999999</v>
      </c>
      <c r="F311" s="177"/>
      <c r="G311" s="178">
        <f>ROUND(E311*F311,2)</f>
        <v>0</v>
      </c>
      <c r="H311" s="177">
        <v>17440</v>
      </c>
      <c r="I311" s="178">
        <f>ROUND(E311*H311,2)</f>
        <v>21364.7</v>
      </c>
      <c r="J311" s="177">
        <v>0</v>
      </c>
      <c r="K311" s="178">
        <f>ROUND(E311*J311,2)</f>
        <v>0</v>
      </c>
      <c r="L311" s="178">
        <v>21</v>
      </c>
      <c r="M311" s="178">
        <f>G311*(1+L311/100)</f>
        <v>0</v>
      </c>
      <c r="N311" s="178">
        <v>1</v>
      </c>
      <c r="O311" s="178">
        <f>ROUND(E311*N311,2)</f>
        <v>1.23</v>
      </c>
      <c r="P311" s="178">
        <v>0</v>
      </c>
      <c r="Q311" s="178">
        <f>ROUND(E311*P311,2)</f>
        <v>0</v>
      </c>
      <c r="R311" s="178" t="s">
        <v>438</v>
      </c>
      <c r="S311" s="178" t="s">
        <v>330</v>
      </c>
      <c r="T311" s="179" t="s">
        <v>330</v>
      </c>
      <c r="U311" s="162">
        <v>0</v>
      </c>
      <c r="V311" s="162">
        <f>ROUND(E311*U311,2)</f>
        <v>0</v>
      </c>
      <c r="W311" s="162"/>
      <c r="X311" s="151"/>
      <c r="Y311" s="151"/>
      <c r="Z311" s="151"/>
      <c r="AA311" s="151"/>
      <c r="AB311" s="151"/>
      <c r="AC311" s="151"/>
      <c r="AD311" s="151"/>
      <c r="AE311" s="151"/>
      <c r="AF311" s="151"/>
      <c r="AG311" s="151" t="s">
        <v>439</v>
      </c>
      <c r="AH311" s="151"/>
      <c r="AI311" s="151"/>
      <c r="AJ311" s="151"/>
      <c r="AK311" s="151"/>
      <c r="AL311" s="151"/>
      <c r="AM311" s="151"/>
      <c r="AN311" s="151"/>
      <c r="AO311" s="151"/>
      <c r="AP311" s="151"/>
      <c r="AQ311" s="151"/>
      <c r="AR311" s="151"/>
      <c r="AS311" s="151"/>
      <c r="AT311" s="151"/>
      <c r="AU311" s="151"/>
      <c r="AV311" s="151"/>
      <c r="AW311" s="151"/>
      <c r="AX311" s="151"/>
      <c r="AY311" s="151"/>
      <c r="AZ311" s="151"/>
      <c r="BA311" s="151"/>
      <c r="BB311" s="151"/>
      <c r="BC311" s="151"/>
      <c r="BD311" s="151"/>
      <c r="BE311" s="151"/>
      <c r="BF311" s="151"/>
      <c r="BG311" s="151"/>
      <c r="BH311" s="151"/>
    </row>
    <row r="312" spans="1:60" outlineLevel="1" x14ac:dyDescent="0.2">
      <c r="A312" s="158"/>
      <c r="B312" s="159"/>
      <c r="C312" s="199" t="s">
        <v>726</v>
      </c>
      <c r="D312" s="195"/>
      <c r="E312" s="196">
        <v>1.2250399999999999</v>
      </c>
      <c r="F312" s="162"/>
      <c r="G312" s="162"/>
      <c r="H312" s="162"/>
      <c r="I312" s="162"/>
      <c r="J312" s="162"/>
      <c r="K312" s="162"/>
      <c r="L312" s="162"/>
      <c r="M312" s="162"/>
      <c r="N312" s="162"/>
      <c r="O312" s="162"/>
      <c r="P312" s="162"/>
      <c r="Q312" s="162"/>
      <c r="R312" s="162"/>
      <c r="S312" s="162"/>
      <c r="T312" s="162"/>
      <c r="U312" s="162"/>
      <c r="V312" s="162"/>
      <c r="W312" s="162"/>
      <c r="X312" s="151"/>
      <c r="Y312" s="151"/>
      <c r="Z312" s="151"/>
      <c r="AA312" s="151"/>
      <c r="AB312" s="151"/>
      <c r="AC312" s="151"/>
      <c r="AD312" s="151"/>
      <c r="AE312" s="151"/>
      <c r="AF312" s="151"/>
      <c r="AG312" s="151" t="s">
        <v>346</v>
      </c>
      <c r="AH312" s="151">
        <v>0</v>
      </c>
      <c r="AI312" s="151"/>
      <c r="AJ312" s="151"/>
      <c r="AK312" s="151"/>
      <c r="AL312" s="151"/>
      <c r="AM312" s="151"/>
      <c r="AN312" s="151"/>
      <c r="AO312" s="151"/>
      <c r="AP312" s="151"/>
      <c r="AQ312" s="151"/>
      <c r="AR312" s="151"/>
      <c r="AS312" s="151"/>
      <c r="AT312" s="151"/>
      <c r="AU312" s="151"/>
      <c r="AV312" s="151"/>
      <c r="AW312" s="151"/>
      <c r="AX312" s="151"/>
      <c r="AY312" s="151"/>
      <c r="AZ312" s="151"/>
      <c r="BA312" s="151"/>
      <c r="BB312" s="151"/>
      <c r="BC312" s="151"/>
      <c r="BD312" s="151"/>
      <c r="BE312" s="151"/>
      <c r="BF312" s="151"/>
      <c r="BG312" s="151"/>
      <c r="BH312" s="151"/>
    </row>
    <row r="313" spans="1:60" outlineLevel="1" x14ac:dyDescent="0.2">
      <c r="A313" s="173">
        <v>104</v>
      </c>
      <c r="B313" s="174" t="s">
        <v>727</v>
      </c>
      <c r="C313" s="191" t="s">
        <v>728</v>
      </c>
      <c r="D313" s="175" t="s">
        <v>473</v>
      </c>
      <c r="E313" s="176">
        <v>0.73358999999999996</v>
      </c>
      <c r="F313" s="177"/>
      <c r="G313" s="178">
        <f>ROUND(E313*F313,2)</f>
        <v>0</v>
      </c>
      <c r="H313" s="177">
        <v>18530</v>
      </c>
      <c r="I313" s="178">
        <f>ROUND(E313*H313,2)</f>
        <v>13593.42</v>
      </c>
      <c r="J313" s="177">
        <v>0</v>
      </c>
      <c r="K313" s="178">
        <f>ROUND(E313*J313,2)</f>
        <v>0</v>
      </c>
      <c r="L313" s="178">
        <v>21</v>
      </c>
      <c r="M313" s="178">
        <f>G313*(1+L313/100)</f>
        <v>0</v>
      </c>
      <c r="N313" s="178">
        <v>1</v>
      </c>
      <c r="O313" s="178">
        <f>ROUND(E313*N313,2)</f>
        <v>0.73</v>
      </c>
      <c r="P313" s="178">
        <v>0</v>
      </c>
      <c r="Q313" s="178">
        <f>ROUND(E313*P313,2)</f>
        <v>0</v>
      </c>
      <c r="R313" s="178" t="s">
        <v>438</v>
      </c>
      <c r="S313" s="178" t="s">
        <v>330</v>
      </c>
      <c r="T313" s="179" t="s">
        <v>330</v>
      </c>
      <c r="U313" s="162">
        <v>0</v>
      </c>
      <c r="V313" s="162">
        <f>ROUND(E313*U313,2)</f>
        <v>0</v>
      </c>
      <c r="W313" s="162"/>
      <c r="X313" s="151"/>
      <c r="Y313" s="151"/>
      <c r="Z313" s="151"/>
      <c r="AA313" s="151"/>
      <c r="AB313" s="151"/>
      <c r="AC313" s="151"/>
      <c r="AD313" s="151"/>
      <c r="AE313" s="151"/>
      <c r="AF313" s="151"/>
      <c r="AG313" s="151" t="s">
        <v>439</v>
      </c>
      <c r="AH313" s="151"/>
      <c r="AI313" s="151"/>
      <c r="AJ313" s="151"/>
      <c r="AK313" s="151"/>
      <c r="AL313" s="151"/>
      <c r="AM313" s="151"/>
      <c r="AN313" s="151"/>
      <c r="AO313" s="151"/>
      <c r="AP313" s="151"/>
      <c r="AQ313" s="151"/>
      <c r="AR313" s="151"/>
      <c r="AS313" s="151"/>
      <c r="AT313" s="151"/>
      <c r="AU313" s="151"/>
      <c r="AV313" s="151"/>
      <c r="AW313" s="151"/>
      <c r="AX313" s="151"/>
      <c r="AY313" s="151"/>
      <c r="AZ313" s="151"/>
      <c r="BA313" s="151"/>
      <c r="BB313" s="151"/>
      <c r="BC313" s="151"/>
      <c r="BD313" s="151"/>
      <c r="BE313" s="151"/>
      <c r="BF313" s="151"/>
      <c r="BG313" s="151"/>
      <c r="BH313" s="151"/>
    </row>
    <row r="314" spans="1:60" outlineLevel="1" x14ac:dyDescent="0.2">
      <c r="A314" s="158"/>
      <c r="B314" s="159"/>
      <c r="C314" s="199" t="s">
        <v>729</v>
      </c>
      <c r="D314" s="195"/>
      <c r="E314" s="196">
        <v>0.73358999999999996</v>
      </c>
      <c r="F314" s="162"/>
      <c r="G314" s="162"/>
      <c r="H314" s="162"/>
      <c r="I314" s="162"/>
      <c r="J314" s="162"/>
      <c r="K314" s="162"/>
      <c r="L314" s="162"/>
      <c r="M314" s="162"/>
      <c r="N314" s="162"/>
      <c r="O314" s="162"/>
      <c r="P314" s="162"/>
      <c r="Q314" s="162"/>
      <c r="R314" s="162"/>
      <c r="S314" s="162"/>
      <c r="T314" s="162"/>
      <c r="U314" s="162"/>
      <c r="V314" s="162"/>
      <c r="W314" s="162"/>
      <c r="X314" s="151"/>
      <c r="Y314" s="151"/>
      <c r="Z314" s="151"/>
      <c r="AA314" s="151"/>
      <c r="AB314" s="151"/>
      <c r="AC314" s="151"/>
      <c r="AD314" s="151"/>
      <c r="AE314" s="151"/>
      <c r="AF314" s="151"/>
      <c r="AG314" s="151" t="s">
        <v>346</v>
      </c>
      <c r="AH314" s="151">
        <v>0</v>
      </c>
      <c r="AI314" s="151"/>
      <c r="AJ314" s="151"/>
      <c r="AK314" s="151"/>
      <c r="AL314" s="151"/>
      <c r="AM314" s="151"/>
      <c r="AN314" s="151"/>
      <c r="AO314" s="151"/>
      <c r="AP314" s="151"/>
      <c r="AQ314" s="151"/>
      <c r="AR314" s="151"/>
      <c r="AS314" s="151"/>
      <c r="AT314" s="151"/>
      <c r="AU314" s="151"/>
      <c r="AV314" s="151"/>
      <c r="AW314" s="151"/>
      <c r="AX314" s="151"/>
      <c r="AY314" s="151"/>
      <c r="AZ314" s="151"/>
      <c r="BA314" s="151"/>
      <c r="BB314" s="151"/>
      <c r="BC314" s="151"/>
      <c r="BD314" s="151"/>
      <c r="BE314" s="151"/>
      <c r="BF314" s="151"/>
      <c r="BG314" s="151"/>
      <c r="BH314" s="151"/>
    </row>
    <row r="315" spans="1:60" outlineLevel="1" x14ac:dyDescent="0.2">
      <c r="A315" s="173">
        <v>105</v>
      </c>
      <c r="B315" s="174" t="s">
        <v>730</v>
      </c>
      <c r="C315" s="191" t="s">
        <v>731</v>
      </c>
      <c r="D315" s="175" t="s">
        <v>473</v>
      </c>
      <c r="E315" s="176">
        <v>8.1680000000000003E-2</v>
      </c>
      <c r="F315" s="177"/>
      <c r="G315" s="178">
        <f>ROUND(E315*F315,2)</f>
        <v>0</v>
      </c>
      <c r="H315" s="177">
        <v>19110</v>
      </c>
      <c r="I315" s="178">
        <f>ROUND(E315*H315,2)</f>
        <v>1560.9</v>
      </c>
      <c r="J315" s="177">
        <v>0</v>
      </c>
      <c r="K315" s="178">
        <f>ROUND(E315*J315,2)</f>
        <v>0</v>
      </c>
      <c r="L315" s="178">
        <v>21</v>
      </c>
      <c r="M315" s="178">
        <f>G315*(1+L315/100)</f>
        <v>0</v>
      </c>
      <c r="N315" s="178">
        <v>1</v>
      </c>
      <c r="O315" s="178">
        <f>ROUND(E315*N315,2)</f>
        <v>0.08</v>
      </c>
      <c r="P315" s="178">
        <v>0</v>
      </c>
      <c r="Q315" s="178">
        <f>ROUND(E315*P315,2)</f>
        <v>0</v>
      </c>
      <c r="R315" s="178" t="s">
        <v>438</v>
      </c>
      <c r="S315" s="178" t="s">
        <v>330</v>
      </c>
      <c r="T315" s="179" t="s">
        <v>330</v>
      </c>
      <c r="U315" s="162">
        <v>0</v>
      </c>
      <c r="V315" s="162">
        <f>ROUND(E315*U315,2)</f>
        <v>0</v>
      </c>
      <c r="W315" s="162"/>
      <c r="X315" s="151"/>
      <c r="Y315" s="151"/>
      <c r="Z315" s="151"/>
      <c r="AA315" s="151"/>
      <c r="AB315" s="151"/>
      <c r="AC315" s="151"/>
      <c r="AD315" s="151"/>
      <c r="AE315" s="151"/>
      <c r="AF315" s="151"/>
      <c r="AG315" s="151" t="s">
        <v>439</v>
      </c>
      <c r="AH315" s="151"/>
      <c r="AI315" s="151"/>
      <c r="AJ315" s="151"/>
      <c r="AK315" s="151"/>
      <c r="AL315" s="151"/>
      <c r="AM315" s="151"/>
      <c r="AN315" s="151"/>
      <c r="AO315" s="151"/>
      <c r="AP315" s="151"/>
      <c r="AQ315" s="151"/>
      <c r="AR315" s="151"/>
      <c r="AS315" s="151"/>
      <c r="AT315" s="151"/>
      <c r="AU315" s="151"/>
      <c r="AV315" s="151"/>
      <c r="AW315" s="151"/>
      <c r="AX315" s="151"/>
      <c r="AY315" s="151"/>
      <c r="AZ315" s="151"/>
      <c r="BA315" s="151"/>
      <c r="BB315" s="151"/>
      <c r="BC315" s="151"/>
      <c r="BD315" s="151"/>
      <c r="BE315" s="151"/>
      <c r="BF315" s="151"/>
      <c r="BG315" s="151"/>
      <c r="BH315" s="151"/>
    </row>
    <row r="316" spans="1:60" outlineLevel="1" x14ac:dyDescent="0.2">
      <c r="A316" s="158"/>
      <c r="B316" s="159"/>
      <c r="C316" s="199" t="s">
        <v>732</v>
      </c>
      <c r="D316" s="195"/>
      <c r="E316" s="196">
        <v>8.1680000000000003E-2</v>
      </c>
      <c r="F316" s="162"/>
      <c r="G316" s="162"/>
      <c r="H316" s="162"/>
      <c r="I316" s="162"/>
      <c r="J316" s="162"/>
      <c r="K316" s="162"/>
      <c r="L316" s="162"/>
      <c r="M316" s="162"/>
      <c r="N316" s="162"/>
      <c r="O316" s="162"/>
      <c r="P316" s="162"/>
      <c r="Q316" s="162"/>
      <c r="R316" s="162"/>
      <c r="S316" s="162"/>
      <c r="T316" s="162"/>
      <c r="U316" s="162"/>
      <c r="V316" s="162"/>
      <c r="W316" s="162"/>
      <c r="X316" s="151"/>
      <c r="Y316" s="151"/>
      <c r="Z316" s="151"/>
      <c r="AA316" s="151"/>
      <c r="AB316" s="151"/>
      <c r="AC316" s="151"/>
      <c r="AD316" s="151"/>
      <c r="AE316" s="151"/>
      <c r="AF316" s="151"/>
      <c r="AG316" s="151" t="s">
        <v>346</v>
      </c>
      <c r="AH316" s="151">
        <v>0</v>
      </c>
      <c r="AI316" s="151"/>
      <c r="AJ316" s="151"/>
      <c r="AK316" s="151"/>
      <c r="AL316" s="151"/>
      <c r="AM316" s="151"/>
      <c r="AN316" s="151"/>
      <c r="AO316" s="151"/>
      <c r="AP316" s="151"/>
      <c r="AQ316" s="151"/>
      <c r="AR316" s="151"/>
      <c r="AS316" s="151"/>
      <c r="AT316" s="151"/>
      <c r="AU316" s="151"/>
      <c r="AV316" s="151"/>
      <c r="AW316" s="151"/>
      <c r="AX316" s="151"/>
      <c r="AY316" s="151"/>
      <c r="AZ316" s="151"/>
      <c r="BA316" s="151"/>
      <c r="BB316" s="151"/>
      <c r="BC316" s="151"/>
      <c r="BD316" s="151"/>
      <c r="BE316" s="151"/>
      <c r="BF316" s="151"/>
      <c r="BG316" s="151"/>
      <c r="BH316" s="151"/>
    </row>
    <row r="317" spans="1:60" ht="22.5" outlineLevel="1" x14ac:dyDescent="0.2">
      <c r="A317" s="180">
        <v>106</v>
      </c>
      <c r="B317" s="181" t="s">
        <v>733</v>
      </c>
      <c r="C317" s="190" t="s">
        <v>734</v>
      </c>
      <c r="D317" s="182" t="s">
        <v>427</v>
      </c>
      <c r="E317" s="183">
        <v>152.19705999999999</v>
      </c>
      <c r="F317" s="184"/>
      <c r="G317" s="185">
        <f>ROUND(E317*F317,2)</f>
        <v>0</v>
      </c>
      <c r="H317" s="184">
        <v>1028</v>
      </c>
      <c r="I317" s="185">
        <f>ROUND(E317*H317,2)</f>
        <v>156458.57999999999</v>
      </c>
      <c r="J317" s="184">
        <v>0</v>
      </c>
      <c r="K317" s="185">
        <f>ROUND(E317*J317,2)</f>
        <v>0</v>
      </c>
      <c r="L317" s="185">
        <v>21</v>
      </c>
      <c r="M317" s="185">
        <f>G317*(1+L317/100)</f>
        <v>0</v>
      </c>
      <c r="N317" s="185">
        <v>0.29599999999999999</v>
      </c>
      <c r="O317" s="185">
        <f>ROUND(E317*N317,2)</f>
        <v>45.05</v>
      </c>
      <c r="P317" s="185">
        <v>0</v>
      </c>
      <c r="Q317" s="185">
        <f>ROUND(E317*P317,2)</f>
        <v>0</v>
      </c>
      <c r="R317" s="185" t="s">
        <v>438</v>
      </c>
      <c r="S317" s="185" t="s">
        <v>330</v>
      </c>
      <c r="T317" s="186" t="s">
        <v>330</v>
      </c>
      <c r="U317" s="162">
        <v>0</v>
      </c>
      <c r="V317" s="162">
        <f>ROUND(E317*U317,2)</f>
        <v>0</v>
      </c>
      <c r="W317" s="162"/>
      <c r="X317" s="151"/>
      <c r="Y317" s="151"/>
      <c r="Z317" s="151"/>
      <c r="AA317" s="151"/>
      <c r="AB317" s="151"/>
      <c r="AC317" s="151"/>
      <c r="AD317" s="151"/>
      <c r="AE317" s="151"/>
      <c r="AF317" s="151"/>
      <c r="AG317" s="151" t="s">
        <v>439</v>
      </c>
      <c r="AH317" s="151"/>
      <c r="AI317" s="151"/>
      <c r="AJ317" s="151"/>
      <c r="AK317" s="151"/>
      <c r="AL317" s="151"/>
      <c r="AM317" s="151"/>
      <c r="AN317" s="151"/>
      <c r="AO317" s="151"/>
      <c r="AP317" s="151"/>
      <c r="AQ317" s="151"/>
      <c r="AR317" s="151"/>
      <c r="AS317" s="151"/>
      <c r="AT317" s="151"/>
      <c r="AU317" s="151"/>
      <c r="AV317" s="151"/>
      <c r="AW317" s="151"/>
      <c r="AX317" s="151"/>
      <c r="AY317" s="151"/>
      <c r="AZ317" s="151"/>
      <c r="BA317" s="151"/>
      <c r="BB317" s="151"/>
      <c r="BC317" s="151"/>
      <c r="BD317" s="151"/>
      <c r="BE317" s="151"/>
      <c r="BF317" s="151"/>
      <c r="BG317" s="151"/>
      <c r="BH317" s="151"/>
    </row>
    <row r="318" spans="1:60" ht="22.5" outlineLevel="1" x14ac:dyDescent="0.2">
      <c r="A318" s="180">
        <v>107</v>
      </c>
      <c r="B318" s="181" t="s">
        <v>735</v>
      </c>
      <c r="C318" s="190" t="s">
        <v>736</v>
      </c>
      <c r="D318" s="182" t="s">
        <v>427</v>
      </c>
      <c r="E318" s="183">
        <v>21.420480000000001</v>
      </c>
      <c r="F318" s="184"/>
      <c r="G318" s="185">
        <f>ROUND(E318*F318,2)</f>
        <v>0</v>
      </c>
      <c r="H318" s="184">
        <v>1164</v>
      </c>
      <c r="I318" s="185">
        <f>ROUND(E318*H318,2)</f>
        <v>24933.439999999999</v>
      </c>
      <c r="J318" s="184">
        <v>0</v>
      </c>
      <c r="K318" s="185">
        <f>ROUND(E318*J318,2)</f>
        <v>0</v>
      </c>
      <c r="L318" s="185">
        <v>21</v>
      </c>
      <c r="M318" s="185">
        <f>G318*(1+L318/100)</f>
        <v>0</v>
      </c>
      <c r="N318" s="185">
        <v>0.41299999999999998</v>
      </c>
      <c r="O318" s="185">
        <f>ROUND(E318*N318,2)</f>
        <v>8.85</v>
      </c>
      <c r="P318" s="185">
        <v>0</v>
      </c>
      <c r="Q318" s="185">
        <f>ROUND(E318*P318,2)</f>
        <v>0</v>
      </c>
      <c r="R318" s="185" t="s">
        <v>438</v>
      </c>
      <c r="S318" s="185" t="s">
        <v>330</v>
      </c>
      <c r="T318" s="186" t="s">
        <v>330</v>
      </c>
      <c r="U318" s="162">
        <v>0</v>
      </c>
      <c r="V318" s="162">
        <f>ROUND(E318*U318,2)</f>
        <v>0</v>
      </c>
      <c r="W318" s="162"/>
      <c r="X318" s="151"/>
      <c r="Y318" s="151"/>
      <c r="Z318" s="151"/>
      <c r="AA318" s="151"/>
      <c r="AB318" s="151"/>
      <c r="AC318" s="151"/>
      <c r="AD318" s="151"/>
      <c r="AE318" s="151"/>
      <c r="AF318" s="151"/>
      <c r="AG318" s="151" t="s">
        <v>439</v>
      </c>
      <c r="AH318" s="151"/>
      <c r="AI318" s="151"/>
      <c r="AJ318" s="151"/>
      <c r="AK318" s="151"/>
      <c r="AL318" s="151"/>
      <c r="AM318" s="151"/>
      <c r="AN318" s="151"/>
      <c r="AO318" s="151"/>
      <c r="AP318" s="151"/>
      <c r="AQ318" s="151"/>
      <c r="AR318" s="151"/>
      <c r="AS318" s="151"/>
      <c r="AT318" s="151"/>
      <c r="AU318" s="151"/>
      <c r="AV318" s="151"/>
      <c r="AW318" s="151"/>
      <c r="AX318" s="151"/>
      <c r="AY318" s="151"/>
      <c r="AZ318" s="151"/>
      <c r="BA318" s="151"/>
      <c r="BB318" s="151"/>
      <c r="BC318" s="151"/>
      <c r="BD318" s="151"/>
      <c r="BE318" s="151"/>
      <c r="BF318" s="151"/>
      <c r="BG318" s="151"/>
      <c r="BH318" s="151"/>
    </row>
    <row r="319" spans="1:60" ht="22.5" outlineLevel="1" x14ac:dyDescent="0.2">
      <c r="A319" s="180">
        <v>108</v>
      </c>
      <c r="B319" s="181" t="s">
        <v>737</v>
      </c>
      <c r="C319" s="190" t="s">
        <v>738</v>
      </c>
      <c r="D319" s="182" t="s">
        <v>427</v>
      </c>
      <c r="E319" s="183">
        <v>130.36032</v>
      </c>
      <c r="F319" s="184"/>
      <c r="G319" s="185">
        <f>ROUND(E319*F319,2)</f>
        <v>0</v>
      </c>
      <c r="H319" s="184">
        <v>1440</v>
      </c>
      <c r="I319" s="185">
        <f>ROUND(E319*H319,2)</f>
        <v>187718.86</v>
      </c>
      <c r="J319" s="184">
        <v>0</v>
      </c>
      <c r="K319" s="185">
        <f>ROUND(E319*J319,2)</f>
        <v>0</v>
      </c>
      <c r="L319" s="185">
        <v>21</v>
      </c>
      <c r="M319" s="185">
        <f>G319*(1+L319/100)</f>
        <v>0</v>
      </c>
      <c r="N319" s="185">
        <v>0.45800000000000002</v>
      </c>
      <c r="O319" s="185">
        <f>ROUND(E319*N319,2)</f>
        <v>59.71</v>
      </c>
      <c r="P319" s="185">
        <v>0</v>
      </c>
      <c r="Q319" s="185">
        <f>ROUND(E319*P319,2)</f>
        <v>0</v>
      </c>
      <c r="R319" s="185" t="s">
        <v>438</v>
      </c>
      <c r="S319" s="185" t="s">
        <v>330</v>
      </c>
      <c r="T319" s="186" t="s">
        <v>330</v>
      </c>
      <c r="U319" s="162">
        <v>0</v>
      </c>
      <c r="V319" s="162">
        <f>ROUND(E319*U319,2)</f>
        <v>0</v>
      </c>
      <c r="W319" s="162"/>
      <c r="X319" s="151"/>
      <c r="Y319" s="151"/>
      <c r="Z319" s="151"/>
      <c r="AA319" s="151"/>
      <c r="AB319" s="151"/>
      <c r="AC319" s="151"/>
      <c r="AD319" s="151"/>
      <c r="AE319" s="151"/>
      <c r="AF319" s="151"/>
      <c r="AG319" s="151" t="s">
        <v>439</v>
      </c>
      <c r="AH319" s="151"/>
      <c r="AI319" s="151"/>
      <c r="AJ319" s="151"/>
      <c r="AK319" s="151"/>
      <c r="AL319" s="151"/>
      <c r="AM319" s="151"/>
      <c r="AN319" s="151"/>
      <c r="AO319" s="151"/>
      <c r="AP319" s="151"/>
      <c r="AQ319" s="151"/>
      <c r="AR319" s="151"/>
      <c r="AS319" s="151"/>
      <c r="AT319" s="151"/>
      <c r="AU319" s="151"/>
      <c r="AV319" s="151"/>
      <c r="AW319" s="151"/>
      <c r="AX319" s="151"/>
      <c r="AY319" s="151"/>
      <c r="AZ319" s="151"/>
      <c r="BA319" s="151"/>
      <c r="BB319" s="151"/>
      <c r="BC319" s="151"/>
      <c r="BD319" s="151"/>
      <c r="BE319" s="151"/>
      <c r="BF319" s="151"/>
      <c r="BG319" s="151"/>
      <c r="BH319" s="151"/>
    </row>
    <row r="320" spans="1:60" outlineLevel="1" x14ac:dyDescent="0.2">
      <c r="A320" s="173">
        <v>109</v>
      </c>
      <c r="B320" s="174" t="s">
        <v>739</v>
      </c>
      <c r="C320" s="191" t="s">
        <v>740</v>
      </c>
      <c r="D320" s="175" t="s">
        <v>227</v>
      </c>
      <c r="E320" s="176">
        <v>1</v>
      </c>
      <c r="F320" s="177"/>
      <c r="G320" s="178">
        <f>ROUND(E320*F320,2)</f>
        <v>0</v>
      </c>
      <c r="H320" s="177">
        <v>9950</v>
      </c>
      <c r="I320" s="178">
        <f>ROUND(E320*H320,2)</f>
        <v>9950</v>
      </c>
      <c r="J320" s="177">
        <v>0</v>
      </c>
      <c r="K320" s="178">
        <f>ROUND(E320*J320,2)</f>
        <v>0</v>
      </c>
      <c r="L320" s="178">
        <v>21</v>
      </c>
      <c r="M320" s="178">
        <f>G320*(1+L320/100)</f>
        <v>0</v>
      </c>
      <c r="N320" s="178">
        <v>1.2</v>
      </c>
      <c r="O320" s="178">
        <f>ROUND(E320*N320,2)</f>
        <v>1.2</v>
      </c>
      <c r="P320" s="178">
        <v>0</v>
      </c>
      <c r="Q320" s="178">
        <f>ROUND(E320*P320,2)</f>
        <v>0</v>
      </c>
      <c r="R320" s="178"/>
      <c r="S320" s="178" t="s">
        <v>228</v>
      </c>
      <c r="T320" s="179" t="s">
        <v>229</v>
      </c>
      <c r="U320" s="162">
        <v>0</v>
      </c>
      <c r="V320" s="162">
        <f>ROUND(E320*U320,2)</f>
        <v>0</v>
      </c>
      <c r="W320" s="162"/>
      <c r="X320" s="151"/>
      <c r="Y320" s="151"/>
      <c r="Z320" s="151"/>
      <c r="AA320" s="151"/>
      <c r="AB320" s="151"/>
      <c r="AC320" s="151"/>
      <c r="AD320" s="151"/>
      <c r="AE320" s="151"/>
      <c r="AF320" s="151"/>
      <c r="AG320" s="151" t="s">
        <v>439</v>
      </c>
      <c r="AH320" s="151"/>
      <c r="AI320" s="151"/>
      <c r="AJ320" s="151"/>
      <c r="AK320" s="151"/>
      <c r="AL320" s="151"/>
      <c r="AM320" s="151"/>
      <c r="AN320" s="151"/>
      <c r="AO320" s="151"/>
      <c r="AP320" s="151"/>
      <c r="AQ320" s="151"/>
      <c r="AR320" s="151"/>
      <c r="AS320" s="151"/>
      <c r="AT320" s="151"/>
      <c r="AU320" s="151"/>
      <c r="AV320" s="151"/>
      <c r="AW320" s="151"/>
      <c r="AX320" s="151"/>
      <c r="AY320" s="151"/>
      <c r="AZ320" s="151"/>
      <c r="BA320" s="151"/>
      <c r="BB320" s="151"/>
      <c r="BC320" s="151"/>
      <c r="BD320" s="151"/>
      <c r="BE320" s="151"/>
      <c r="BF320" s="151"/>
      <c r="BG320" s="151"/>
      <c r="BH320" s="151"/>
    </row>
    <row r="321" spans="1:60" outlineLevel="1" x14ac:dyDescent="0.2">
      <c r="A321" s="158"/>
      <c r="B321" s="159"/>
      <c r="C321" s="199" t="s">
        <v>741</v>
      </c>
      <c r="D321" s="195"/>
      <c r="E321" s="196">
        <v>1</v>
      </c>
      <c r="F321" s="162"/>
      <c r="G321" s="162"/>
      <c r="H321" s="162"/>
      <c r="I321" s="162"/>
      <c r="J321" s="162"/>
      <c r="K321" s="162"/>
      <c r="L321" s="162"/>
      <c r="M321" s="162"/>
      <c r="N321" s="162"/>
      <c r="O321" s="162"/>
      <c r="P321" s="162"/>
      <c r="Q321" s="162"/>
      <c r="R321" s="162"/>
      <c r="S321" s="162"/>
      <c r="T321" s="162"/>
      <c r="U321" s="162"/>
      <c r="V321" s="162"/>
      <c r="W321" s="162"/>
      <c r="X321" s="151"/>
      <c r="Y321" s="151"/>
      <c r="Z321" s="151"/>
      <c r="AA321" s="151"/>
      <c r="AB321" s="151"/>
      <c r="AC321" s="151"/>
      <c r="AD321" s="151"/>
      <c r="AE321" s="151"/>
      <c r="AF321" s="151"/>
      <c r="AG321" s="151" t="s">
        <v>346</v>
      </c>
      <c r="AH321" s="151">
        <v>0</v>
      </c>
      <c r="AI321" s="151"/>
      <c r="AJ321" s="151"/>
      <c r="AK321" s="151"/>
      <c r="AL321" s="151"/>
      <c r="AM321" s="151"/>
      <c r="AN321" s="151"/>
      <c r="AO321" s="151"/>
      <c r="AP321" s="151"/>
      <c r="AQ321" s="151"/>
      <c r="AR321" s="151"/>
      <c r="AS321" s="151"/>
      <c r="AT321" s="151"/>
      <c r="AU321" s="151"/>
      <c r="AV321" s="151"/>
      <c r="AW321" s="151"/>
      <c r="AX321" s="151"/>
      <c r="AY321" s="151"/>
      <c r="AZ321" s="151"/>
      <c r="BA321" s="151"/>
      <c r="BB321" s="151"/>
      <c r="BC321" s="151"/>
      <c r="BD321" s="151"/>
      <c r="BE321" s="151"/>
      <c r="BF321" s="151"/>
      <c r="BG321" s="151"/>
      <c r="BH321" s="151"/>
    </row>
    <row r="322" spans="1:60" outlineLevel="1" x14ac:dyDescent="0.2">
      <c r="A322" s="173">
        <v>110</v>
      </c>
      <c r="B322" s="174" t="s">
        <v>742</v>
      </c>
      <c r="C322" s="191" t="s">
        <v>740</v>
      </c>
      <c r="D322" s="175" t="s">
        <v>227</v>
      </c>
      <c r="E322" s="176">
        <v>1</v>
      </c>
      <c r="F322" s="177"/>
      <c r="G322" s="178">
        <f>ROUND(E322*F322,2)</f>
        <v>0</v>
      </c>
      <c r="H322" s="177">
        <v>11925</v>
      </c>
      <c r="I322" s="178">
        <f>ROUND(E322*H322,2)</f>
        <v>11925</v>
      </c>
      <c r="J322" s="177">
        <v>0</v>
      </c>
      <c r="K322" s="178">
        <f>ROUND(E322*J322,2)</f>
        <v>0</v>
      </c>
      <c r="L322" s="178">
        <v>21</v>
      </c>
      <c r="M322" s="178">
        <f>G322*(1+L322/100)</f>
        <v>0</v>
      </c>
      <c r="N322" s="178">
        <v>1.4079999999999999</v>
      </c>
      <c r="O322" s="178">
        <f>ROUND(E322*N322,2)</f>
        <v>1.41</v>
      </c>
      <c r="P322" s="178">
        <v>0</v>
      </c>
      <c r="Q322" s="178">
        <f>ROUND(E322*P322,2)</f>
        <v>0</v>
      </c>
      <c r="R322" s="178"/>
      <c r="S322" s="178" t="s">
        <v>228</v>
      </c>
      <c r="T322" s="179" t="s">
        <v>229</v>
      </c>
      <c r="U322" s="162">
        <v>0</v>
      </c>
      <c r="V322" s="162">
        <f>ROUND(E322*U322,2)</f>
        <v>0</v>
      </c>
      <c r="W322" s="162"/>
      <c r="X322" s="151"/>
      <c r="Y322" s="151"/>
      <c r="Z322" s="151"/>
      <c r="AA322" s="151"/>
      <c r="AB322" s="151"/>
      <c r="AC322" s="151"/>
      <c r="AD322" s="151"/>
      <c r="AE322" s="151"/>
      <c r="AF322" s="151"/>
      <c r="AG322" s="151" t="s">
        <v>439</v>
      </c>
      <c r="AH322" s="151"/>
      <c r="AI322" s="151"/>
      <c r="AJ322" s="151"/>
      <c r="AK322" s="151"/>
      <c r="AL322" s="151"/>
      <c r="AM322" s="151"/>
      <c r="AN322" s="151"/>
      <c r="AO322" s="151"/>
      <c r="AP322" s="151"/>
      <c r="AQ322" s="151"/>
      <c r="AR322" s="151"/>
      <c r="AS322" s="151"/>
      <c r="AT322" s="151"/>
      <c r="AU322" s="151"/>
      <c r="AV322" s="151"/>
      <c r="AW322" s="151"/>
      <c r="AX322" s="151"/>
      <c r="AY322" s="151"/>
      <c r="AZ322" s="151"/>
      <c r="BA322" s="151"/>
      <c r="BB322" s="151"/>
      <c r="BC322" s="151"/>
      <c r="BD322" s="151"/>
      <c r="BE322" s="151"/>
      <c r="BF322" s="151"/>
      <c r="BG322" s="151"/>
      <c r="BH322" s="151"/>
    </row>
    <row r="323" spans="1:60" outlineLevel="1" x14ac:dyDescent="0.2">
      <c r="A323" s="158"/>
      <c r="B323" s="159"/>
      <c r="C323" s="199" t="s">
        <v>743</v>
      </c>
      <c r="D323" s="195"/>
      <c r="E323" s="196">
        <v>1</v>
      </c>
      <c r="F323" s="162"/>
      <c r="G323" s="162"/>
      <c r="H323" s="162"/>
      <c r="I323" s="162"/>
      <c r="J323" s="162"/>
      <c r="K323" s="162"/>
      <c r="L323" s="162"/>
      <c r="M323" s="162"/>
      <c r="N323" s="162"/>
      <c r="O323" s="162"/>
      <c r="P323" s="162"/>
      <c r="Q323" s="162"/>
      <c r="R323" s="162"/>
      <c r="S323" s="162"/>
      <c r="T323" s="162"/>
      <c r="U323" s="162"/>
      <c r="V323" s="162"/>
      <c r="W323" s="162"/>
      <c r="X323" s="151"/>
      <c r="Y323" s="151"/>
      <c r="Z323" s="151"/>
      <c r="AA323" s="151"/>
      <c r="AB323" s="151"/>
      <c r="AC323" s="151"/>
      <c r="AD323" s="151"/>
      <c r="AE323" s="151"/>
      <c r="AF323" s="151"/>
      <c r="AG323" s="151" t="s">
        <v>346</v>
      </c>
      <c r="AH323" s="151">
        <v>0</v>
      </c>
      <c r="AI323" s="151"/>
      <c r="AJ323" s="151"/>
      <c r="AK323" s="151"/>
      <c r="AL323" s="151"/>
      <c r="AM323" s="151"/>
      <c r="AN323" s="151"/>
      <c r="AO323" s="151"/>
      <c r="AP323" s="151"/>
      <c r="AQ323" s="151"/>
      <c r="AR323" s="151"/>
      <c r="AS323" s="151"/>
      <c r="AT323" s="151"/>
      <c r="AU323" s="151"/>
      <c r="AV323" s="151"/>
      <c r="AW323" s="151"/>
      <c r="AX323" s="151"/>
      <c r="AY323" s="151"/>
      <c r="AZ323" s="151"/>
      <c r="BA323" s="151"/>
      <c r="BB323" s="151"/>
      <c r="BC323" s="151"/>
      <c r="BD323" s="151"/>
      <c r="BE323" s="151"/>
      <c r="BF323" s="151"/>
      <c r="BG323" s="151"/>
      <c r="BH323" s="151"/>
    </row>
    <row r="324" spans="1:60" outlineLevel="1" x14ac:dyDescent="0.2">
      <c r="A324" s="173">
        <v>111</v>
      </c>
      <c r="B324" s="174" t="s">
        <v>744</v>
      </c>
      <c r="C324" s="191" t="s">
        <v>740</v>
      </c>
      <c r="D324" s="175" t="s">
        <v>227</v>
      </c>
      <c r="E324" s="176">
        <v>1</v>
      </c>
      <c r="F324" s="177"/>
      <c r="G324" s="178">
        <f>ROUND(E324*F324,2)</f>
        <v>0</v>
      </c>
      <c r="H324" s="177">
        <v>13500</v>
      </c>
      <c r="I324" s="178">
        <f>ROUND(E324*H324,2)</f>
        <v>13500</v>
      </c>
      <c r="J324" s="177">
        <v>0</v>
      </c>
      <c r="K324" s="178">
        <f>ROUND(E324*J324,2)</f>
        <v>0</v>
      </c>
      <c r="L324" s="178">
        <v>21</v>
      </c>
      <c r="M324" s="178">
        <f>G324*(1+L324/100)</f>
        <v>0</v>
      </c>
      <c r="N324" s="178">
        <v>1.6</v>
      </c>
      <c r="O324" s="178">
        <f>ROUND(E324*N324,2)</f>
        <v>1.6</v>
      </c>
      <c r="P324" s="178">
        <v>0</v>
      </c>
      <c r="Q324" s="178">
        <f>ROUND(E324*P324,2)</f>
        <v>0</v>
      </c>
      <c r="R324" s="178"/>
      <c r="S324" s="178" t="s">
        <v>228</v>
      </c>
      <c r="T324" s="179" t="s">
        <v>229</v>
      </c>
      <c r="U324" s="162">
        <v>0</v>
      </c>
      <c r="V324" s="162">
        <f>ROUND(E324*U324,2)</f>
        <v>0</v>
      </c>
      <c r="W324" s="162"/>
      <c r="X324" s="151"/>
      <c r="Y324" s="151"/>
      <c r="Z324" s="151"/>
      <c r="AA324" s="151"/>
      <c r="AB324" s="151"/>
      <c r="AC324" s="151"/>
      <c r="AD324" s="151"/>
      <c r="AE324" s="151"/>
      <c r="AF324" s="151"/>
      <c r="AG324" s="151" t="s">
        <v>439</v>
      </c>
      <c r="AH324" s="151"/>
      <c r="AI324" s="151"/>
      <c r="AJ324" s="151"/>
      <c r="AK324" s="151"/>
      <c r="AL324" s="151"/>
      <c r="AM324" s="151"/>
      <c r="AN324" s="151"/>
      <c r="AO324" s="151"/>
      <c r="AP324" s="151"/>
      <c r="AQ324" s="151"/>
      <c r="AR324" s="151"/>
      <c r="AS324" s="151"/>
      <c r="AT324" s="151"/>
      <c r="AU324" s="151"/>
      <c r="AV324" s="151"/>
      <c r="AW324" s="151"/>
      <c r="AX324" s="151"/>
      <c r="AY324" s="151"/>
      <c r="AZ324" s="151"/>
      <c r="BA324" s="151"/>
      <c r="BB324" s="151"/>
      <c r="BC324" s="151"/>
      <c r="BD324" s="151"/>
      <c r="BE324" s="151"/>
      <c r="BF324" s="151"/>
      <c r="BG324" s="151"/>
      <c r="BH324" s="151"/>
    </row>
    <row r="325" spans="1:60" outlineLevel="1" x14ac:dyDescent="0.2">
      <c r="A325" s="158"/>
      <c r="B325" s="159"/>
      <c r="C325" s="199" t="s">
        <v>745</v>
      </c>
      <c r="D325" s="195"/>
      <c r="E325" s="196">
        <v>1</v>
      </c>
      <c r="F325" s="162"/>
      <c r="G325" s="162"/>
      <c r="H325" s="162"/>
      <c r="I325" s="162"/>
      <c r="J325" s="162"/>
      <c r="K325" s="162"/>
      <c r="L325" s="162"/>
      <c r="M325" s="162"/>
      <c r="N325" s="162"/>
      <c r="O325" s="162"/>
      <c r="P325" s="162"/>
      <c r="Q325" s="162"/>
      <c r="R325" s="162"/>
      <c r="S325" s="162"/>
      <c r="T325" s="162"/>
      <c r="U325" s="162"/>
      <c r="V325" s="162"/>
      <c r="W325" s="162"/>
      <c r="X325" s="151"/>
      <c r="Y325" s="151"/>
      <c r="Z325" s="151"/>
      <c r="AA325" s="151"/>
      <c r="AB325" s="151"/>
      <c r="AC325" s="151"/>
      <c r="AD325" s="151"/>
      <c r="AE325" s="151"/>
      <c r="AF325" s="151"/>
      <c r="AG325" s="151" t="s">
        <v>346</v>
      </c>
      <c r="AH325" s="151">
        <v>0</v>
      </c>
      <c r="AI325" s="151"/>
      <c r="AJ325" s="151"/>
      <c r="AK325" s="151"/>
      <c r="AL325" s="151"/>
      <c r="AM325" s="151"/>
      <c r="AN325" s="151"/>
      <c r="AO325" s="151"/>
      <c r="AP325" s="151"/>
      <c r="AQ325" s="151"/>
      <c r="AR325" s="151"/>
      <c r="AS325" s="151"/>
      <c r="AT325" s="151"/>
      <c r="AU325" s="151"/>
      <c r="AV325" s="151"/>
      <c r="AW325" s="151"/>
      <c r="AX325" s="151"/>
      <c r="AY325" s="151"/>
      <c r="AZ325" s="151"/>
      <c r="BA325" s="151"/>
      <c r="BB325" s="151"/>
      <c r="BC325" s="151"/>
      <c r="BD325" s="151"/>
      <c r="BE325" s="151"/>
      <c r="BF325" s="151"/>
      <c r="BG325" s="151"/>
      <c r="BH325" s="151"/>
    </row>
    <row r="326" spans="1:60" x14ac:dyDescent="0.2">
      <c r="A326" s="167" t="s">
        <v>223</v>
      </c>
      <c r="B326" s="168" t="s">
        <v>101</v>
      </c>
      <c r="C326" s="189" t="s">
        <v>102</v>
      </c>
      <c r="D326" s="169"/>
      <c r="E326" s="170"/>
      <c r="F326" s="171"/>
      <c r="G326" s="171">
        <f>SUMIF(AG327:AG343,"&lt;&gt;NOR",G327:G343)</f>
        <v>0</v>
      </c>
      <c r="H326" s="171"/>
      <c r="I326" s="171">
        <f>SUM(I327:I343)</f>
        <v>2241.2800000000002</v>
      </c>
      <c r="J326" s="171"/>
      <c r="K326" s="171">
        <f>SUM(K327:K343)</f>
        <v>220661.26000000004</v>
      </c>
      <c r="L326" s="171"/>
      <c r="M326" s="171">
        <f>SUM(M327:M343)</f>
        <v>0</v>
      </c>
      <c r="N326" s="171"/>
      <c r="O326" s="171">
        <f>SUM(O327:O343)</f>
        <v>0</v>
      </c>
      <c r="P326" s="171"/>
      <c r="Q326" s="171">
        <f>SUM(Q327:Q343)</f>
        <v>74.22</v>
      </c>
      <c r="R326" s="171"/>
      <c r="S326" s="171"/>
      <c r="T326" s="172"/>
      <c r="U326" s="166"/>
      <c r="V326" s="166">
        <f>SUM(V327:V343)</f>
        <v>407.69000000000005</v>
      </c>
      <c r="W326" s="166"/>
      <c r="AG326" t="s">
        <v>224</v>
      </c>
    </row>
    <row r="327" spans="1:60" ht="22.5" outlineLevel="1" x14ac:dyDescent="0.2">
      <c r="A327" s="173">
        <v>112</v>
      </c>
      <c r="B327" s="174" t="s">
        <v>746</v>
      </c>
      <c r="C327" s="191" t="s">
        <v>747</v>
      </c>
      <c r="D327" s="175" t="s">
        <v>375</v>
      </c>
      <c r="E327" s="176">
        <v>123.7</v>
      </c>
      <c r="F327" s="177"/>
      <c r="G327" s="178">
        <f>ROUND(E327*F327,2)</f>
        <v>0</v>
      </c>
      <c r="H327" s="177">
        <v>0</v>
      </c>
      <c r="I327" s="178">
        <f>ROUND(E327*H327,2)</f>
        <v>0</v>
      </c>
      <c r="J327" s="177">
        <v>861</v>
      </c>
      <c r="K327" s="178">
        <f>ROUND(E327*J327,2)</f>
        <v>106505.7</v>
      </c>
      <c r="L327" s="178">
        <v>21</v>
      </c>
      <c r="M327" s="178">
        <f>G327*(1+L327/100)</f>
        <v>0</v>
      </c>
      <c r="N327" s="178">
        <v>0</v>
      </c>
      <c r="O327" s="178">
        <f>ROUND(E327*N327,2)</f>
        <v>0</v>
      </c>
      <c r="P327" s="178">
        <v>0.6</v>
      </c>
      <c r="Q327" s="178">
        <f>ROUND(E327*P327,2)</f>
        <v>74.22</v>
      </c>
      <c r="R327" s="178" t="s">
        <v>520</v>
      </c>
      <c r="S327" s="178" t="s">
        <v>330</v>
      </c>
      <c r="T327" s="179" t="s">
        <v>330</v>
      </c>
      <c r="U327" s="162">
        <v>1.7869999999999999</v>
      </c>
      <c r="V327" s="162">
        <f>ROUND(E327*U327,2)</f>
        <v>221.05</v>
      </c>
      <c r="W327" s="162"/>
      <c r="X327" s="151"/>
      <c r="Y327" s="151"/>
      <c r="Z327" s="151"/>
      <c r="AA327" s="151"/>
      <c r="AB327" s="151"/>
      <c r="AC327" s="151"/>
      <c r="AD327" s="151"/>
      <c r="AE327" s="151"/>
      <c r="AF327" s="151"/>
      <c r="AG327" s="151" t="s">
        <v>331</v>
      </c>
      <c r="AH327" s="151"/>
      <c r="AI327" s="151"/>
      <c r="AJ327" s="151"/>
      <c r="AK327" s="151"/>
      <c r="AL327" s="151"/>
      <c r="AM327" s="151"/>
      <c r="AN327" s="151"/>
      <c r="AO327" s="151"/>
      <c r="AP327" s="151"/>
      <c r="AQ327" s="151"/>
      <c r="AR327" s="151"/>
      <c r="AS327" s="151"/>
      <c r="AT327" s="151"/>
      <c r="AU327" s="151"/>
      <c r="AV327" s="151"/>
      <c r="AW327" s="151"/>
      <c r="AX327" s="151"/>
      <c r="AY327" s="151"/>
      <c r="AZ327" s="151"/>
      <c r="BA327" s="151"/>
      <c r="BB327" s="151"/>
      <c r="BC327" s="151"/>
      <c r="BD327" s="151"/>
      <c r="BE327" s="151"/>
      <c r="BF327" s="151"/>
      <c r="BG327" s="151"/>
      <c r="BH327" s="151"/>
    </row>
    <row r="328" spans="1:60" outlineLevel="1" x14ac:dyDescent="0.2">
      <c r="A328" s="158"/>
      <c r="B328" s="159"/>
      <c r="C328" s="199" t="s">
        <v>748</v>
      </c>
      <c r="D328" s="195"/>
      <c r="E328" s="196">
        <v>123.7</v>
      </c>
      <c r="F328" s="162"/>
      <c r="G328" s="162"/>
      <c r="H328" s="162"/>
      <c r="I328" s="162"/>
      <c r="J328" s="162"/>
      <c r="K328" s="162"/>
      <c r="L328" s="162"/>
      <c r="M328" s="162"/>
      <c r="N328" s="162"/>
      <c r="O328" s="162"/>
      <c r="P328" s="162"/>
      <c r="Q328" s="162"/>
      <c r="R328" s="162"/>
      <c r="S328" s="162"/>
      <c r="T328" s="162"/>
      <c r="U328" s="162"/>
      <c r="V328" s="162"/>
      <c r="W328" s="162"/>
      <c r="X328" s="151"/>
      <c r="Y328" s="151"/>
      <c r="Z328" s="151"/>
      <c r="AA328" s="151"/>
      <c r="AB328" s="151"/>
      <c r="AC328" s="151"/>
      <c r="AD328" s="151"/>
      <c r="AE328" s="151"/>
      <c r="AF328" s="151"/>
      <c r="AG328" s="151" t="s">
        <v>346</v>
      </c>
      <c r="AH328" s="151">
        <v>0</v>
      </c>
      <c r="AI328" s="151"/>
      <c r="AJ328" s="151"/>
      <c r="AK328" s="151"/>
      <c r="AL328" s="151"/>
      <c r="AM328" s="151"/>
      <c r="AN328" s="151"/>
      <c r="AO328" s="151"/>
      <c r="AP328" s="151"/>
      <c r="AQ328" s="151"/>
      <c r="AR328" s="151"/>
      <c r="AS328" s="151"/>
      <c r="AT328" s="151"/>
      <c r="AU328" s="151"/>
      <c r="AV328" s="151"/>
      <c r="AW328" s="151"/>
      <c r="AX328" s="151"/>
      <c r="AY328" s="151"/>
      <c r="AZ328" s="151"/>
      <c r="BA328" s="151"/>
      <c r="BB328" s="151"/>
      <c r="BC328" s="151"/>
      <c r="BD328" s="151"/>
      <c r="BE328" s="151"/>
      <c r="BF328" s="151"/>
      <c r="BG328" s="151"/>
      <c r="BH328" s="151"/>
    </row>
    <row r="329" spans="1:60" ht="22.5" outlineLevel="1" x14ac:dyDescent="0.2">
      <c r="A329" s="173">
        <v>113</v>
      </c>
      <c r="B329" s="174" t="s">
        <v>351</v>
      </c>
      <c r="C329" s="191" t="s">
        <v>352</v>
      </c>
      <c r="D329" s="175" t="s">
        <v>340</v>
      </c>
      <c r="E329" s="176">
        <v>700</v>
      </c>
      <c r="F329" s="177"/>
      <c r="G329" s="178">
        <f>ROUND(E329*F329,2)</f>
        <v>0</v>
      </c>
      <c r="H329" s="177">
        <v>0</v>
      </c>
      <c r="I329" s="178">
        <f>ROUND(E329*H329,2)</f>
        <v>0</v>
      </c>
      <c r="J329" s="177">
        <v>99.7</v>
      </c>
      <c r="K329" s="178">
        <f>ROUND(E329*J329,2)</f>
        <v>69790</v>
      </c>
      <c r="L329" s="178">
        <v>21</v>
      </c>
      <c r="M329" s="178">
        <f>G329*(1+L329/100)</f>
        <v>0</v>
      </c>
      <c r="N329" s="178">
        <v>0</v>
      </c>
      <c r="O329" s="178">
        <f>ROUND(E329*N329,2)</f>
        <v>0</v>
      </c>
      <c r="P329" s="178">
        <v>0</v>
      </c>
      <c r="Q329" s="178">
        <f>ROUND(E329*P329,2)</f>
        <v>0</v>
      </c>
      <c r="R329" s="178" t="s">
        <v>329</v>
      </c>
      <c r="S329" s="178" t="s">
        <v>330</v>
      </c>
      <c r="T329" s="179" t="s">
        <v>330</v>
      </c>
      <c r="U329" s="162">
        <v>0.187</v>
      </c>
      <c r="V329" s="162">
        <f>ROUND(E329*U329,2)</f>
        <v>130.9</v>
      </c>
      <c r="W329" s="162"/>
      <c r="X329" s="151"/>
      <c r="Y329" s="151"/>
      <c r="Z329" s="151"/>
      <c r="AA329" s="151"/>
      <c r="AB329" s="151"/>
      <c r="AC329" s="151"/>
      <c r="AD329" s="151"/>
      <c r="AE329" s="151"/>
      <c r="AF329" s="151"/>
      <c r="AG329" s="151" t="s">
        <v>331</v>
      </c>
      <c r="AH329" s="151"/>
      <c r="AI329" s="151"/>
      <c r="AJ329" s="151"/>
      <c r="AK329" s="151"/>
      <c r="AL329" s="151"/>
      <c r="AM329" s="151"/>
      <c r="AN329" s="151"/>
      <c r="AO329" s="151"/>
      <c r="AP329" s="151"/>
      <c r="AQ329" s="151"/>
      <c r="AR329" s="151"/>
      <c r="AS329" s="151"/>
      <c r="AT329" s="151"/>
      <c r="AU329" s="151"/>
      <c r="AV329" s="151"/>
      <c r="AW329" s="151"/>
      <c r="AX329" s="151"/>
      <c r="AY329" s="151"/>
      <c r="AZ329" s="151"/>
      <c r="BA329" s="151"/>
      <c r="BB329" s="151"/>
      <c r="BC329" s="151"/>
      <c r="BD329" s="151"/>
      <c r="BE329" s="151"/>
      <c r="BF329" s="151"/>
      <c r="BG329" s="151"/>
      <c r="BH329" s="151"/>
    </row>
    <row r="330" spans="1:60" outlineLevel="1" x14ac:dyDescent="0.2">
      <c r="A330" s="158"/>
      <c r="B330" s="159"/>
      <c r="C330" s="375" t="s">
        <v>349</v>
      </c>
      <c r="D330" s="376"/>
      <c r="E330" s="376"/>
      <c r="F330" s="376"/>
      <c r="G330" s="376"/>
      <c r="H330" s="162"/>
      <c r="I330" s="162"/>
      <c r="J330" s="162"/>
      <c r="K330" s="162"/>
      <c r="L330" s="162"/>
      <c r="M330" s="162"/>
      <c r="N330" s="162"/>
      <c r="O330" s="162"/>
      <c r="P330" s="162"/>
      <c r="Q330" s="162"/>
      <c r="R330" s="162"/>
      <c r="S330" s="162"/>
      <c r="T330" s="162"/>
      <c r="U330" s="162"/>
      <c r="V330" s="162"/>
      <c r="W330" s="162"/>
      <c r="X330" s="151"/>
      <c r="Y330" s="151"/>
      <c r="Z330" s="151"/>
      <c r="AA330" s="151"/>
      <c r="AB330" s="151"/>
      <c r="AC330" s="151"/>
      <c r="AD330" s="151"/>
      <c r="AE330" s="151"/>
      <c r="AF330" s="151"/>
      <c r="AG330" s="151" t="s">
        <v>333</v>
      </c>
      <c r="AH330" s="151"/>
      <c r="AI330" s="151"/>
      <c r="AJ330" s="151"/>
      <c r="AK330" s="151"/>
      <c r="AL330" s="151"/>
      <c r="AM330" s="151"/>
      <c r="AN330" s="151"/>
      <c r="AO330" s="151"/>
      <c r="AP330" s="151"/>
      <c r="AQ330" s="151"/>
      <c r="AR330" s="151"/>
      <c r="AS330" s="151"/>
      <c r="AT330" s="151"/>
      <c r="AU330" s="151"/>
      <c r="AV330" s="151"/>
      <c r="AW330" s="151"/>
      <c r="AX330" s="151"/>
      <c r="AY330" s="151"/>
      <c r="AZ330" s="151"/>
      <c r="BA330" s="151"/>
      <c r="BB330" s="151"/>
      <c r="BC330" s="151"/>
      <c r="BD330" s="151"/>
      <c r="BE330" s="151"/>
      <c r="BF330" s="151"/>
      <c r="BG330" s="151"/>
      <c r="BH330" s="151"/>
    </row>
    <row r="331" spans="1:60" outlineLevel="1" x14ac:dyDescent="0.2">
      <c r="A331" s="158"/>
      <c r="B331" s="159"/>
      <c r="C331" s="366" t="s">
        <v>749</v>
      </c>
      <c r="D331" s="367"/>
      <c r="E331" s="367"/>
      <c r="F331" s="367"/>
      <c r="G331" s="367"/>
      <c r="H331" s="162"/>
      <c r="I331" s="162"/>
      <c r="J331" s="162"/>
      <c r="K331" s="162"/>
      <c r="L331" s="162"/>
      <c r="M331" s="162"/>
      <c r="N331" s="162"/>
      <c r="O331" s="162"/>
      <c r="P331" s="162"/>
      <c r="Q331" s="162"/>
      <c r="R331" s="162"/>
      <c r="S331" s="162"/>
      <c r="T331" s="162"/>
      <c r="U331" s="162"/>
      <c r="V331" s="162"/>
      <c r="W331" s="162"/>
      <c r="X331" s="151"/>
      <c r="Y331" s="151"/>
      <c r="Z331" s="151"/>
      <c r="AA331" s="151"/>
      <c r="AB331" s="151"/>
      <c r="AC331" s="151"/>
      <c r="AD331" s="151"/>
      <c r="AE331" s="151"/>
      <c r="AF331" s="151"/>
      <c r="AG331" s="151" t="s">
        <v>236</v>
      </c>
      <c r="AH331" s="151"/>
      <c r="AI331" s="151"/>
      <c r="AJ331" s="151"/>
      <c r="AK331" s="151"/>
      <c r="AL331" s="151"/>
      <c r="AM331" s="151"/>
      <c r="AN331" s="151"/>
      <c r="AO331" s="151"/>
      <c r="AP331" s="151"/>
      <c r="AQ331" s="151"/>
      <c r="AR331" s="151"/>
      <c r="AS331" s="151"/>
      <c r="AT331" s="151"/>
      <c r="AU331" s="151"/>
      <c r="AV331" s="151"/>
      <c r="AW331" s="151"/>
      <c r="AX331" s="151"/>
      <c r="AY331" s="151"/>
      <c r="AZ331" s="151"/>
      <c r="BA331" s="151"/>
      <c r="BB331" s="151"/>
      <c r="BC331" s="151"/>
      <c r="BD331" s="151"/>
      <c r="BE331" s="151"/>
      <c r="BF331" s="151"/>
      <c r="BG331" s="151"/>
      <c r="BH331" s="151"/>
    </row>
    <row r="332" spans="1:60" outlineLevel="1" x14ac:dyDescent="0.2">
      <c r="A332" s="158"/>
      <c r="B332" s="159"/>
      <c r="C332" s="366" t="s">
        <v>750</v>
      </c>
      <c r="D332" s="367"/>
      <c r="E332" s="367"/>
      <c r="F332" s="367"/>
      <c r="G332" s="367"/>
      <c r="H332" s="162"/>
      <c r="I332" s="162"/>
      <c r="J332" s="162"/>
      <c r="K332" s="162"/>
      <c r="L332" s="162"/>
      <c r="M332" s="162"/>
      <c r="N332" s="162"/>
      <c r="O332" s="162"/>
      <c r="P332" s="162"/>
      <c r="Q332" s="162"/>
      <c r="R332" s="162"/>
      <c r="S332" s="162"/>
      <c r="T332" s="162"/>
      <c r="U332" s="162"/>
      <c r="V332" s="162"/>
      <c r="W332" s="162"/>
      <c r="X332" s="151"/>
      <c r="Y332" s="151"/>
      <c r="Z332" s="151"/>
      <c r="AA332" s="151"/>
      <c r="AB332" s="151"/>
      <c r="AC332" s="151"/>
      <c r="AD332" s="151"/>
      <c r="AE332" s="151"/>
      <c r="AF332" s="151"/>
      <c r="AG332" s="151" t="s">
        <v>236</v>
      </c>
      <c r="AH332" s="151"/>
      <c r="AI332" s="151"/>
      <c r="AJ332" s="151"/>
      <c r="AK332" s="151"/>
      <c r="AL332" s="151"/>
      <c r="AM332" s="151"/>
      <c r="AN332" s="151"/>
      <c r="AO332" s="151"/>
      <c r="AP332" s="151"/>
      <c r="AQ332" s="151"/>
      <c r="AR332" s="151"/>
      <c r="AS332" s="151"/>
      <c r="AT332" s="151"/>
      <c r="AU332" s="151"/>
      <c r="AV332" s="151"/>
      <c r="AW332" s="151"/>
      <c r="AX332" s="151"/>
      <c r="AY332" s="151"/>
      <c r="AZ332" s="151"/>
      <c r="BA332" s="151"/>
      <c r="BB332" s="151"/>
      <c r="BC332" s="151"/>
      <c r="BD332" s="151"/>
      <c r="BE332" s="151"/>
      <c r="BF332" s="151"/>
      <c r="BG332" s="151"/>
      <c r="BH332" s="151"/>
    </row>
    <row r="333" spans="1:60" outlineLevel="1" x14ac:dyDescent="0.2">
      <c r="A333" s="173">
        <v>114</v>
      </c>
      <c r="B333" s="174" t="s">
        <v>751</v>
      </c>
      <c r="C333" s="191" t="s">
        <v>752</v>
      </c>
      <c r="D333" s="175" t="s">
        <v>427</v>
      </c>
      <c r="E333" s="176">
        <v>34</v>
      </c>
      <c r="F333" s="177"/>
      <c r="G333" s="178">
        <f>ROUND(E333*F333,2)</f>
        <v>0</v>
      </c>
      <c r="H333" s="177">
        <v>65.92</v>
      </c>
      <c r="I333" s="178">
        <f>ROUND(E333*H333,2)</f>
        <v>2241.2800000000002</v>
      </c>
      <c r="J333" s="177">
        <v>42.58</v>
      </c>
      <c r="K333" s="178">
        <f>ROUND(E333*J333,2)</f>
        <v>1447.72</v>
      </c>
      <c r="L333" s="178">
        <v>21</v>
      </c>
      <c r="M333" s="178">
        <f>G333*(1+L333/100)</f>
        <v>0</v>
      </c>
      <c r="N333" s="178">
        <v>0</v>
      </c>
      <c r="O333" s="178">
        <f>ROUND(E333*N333,2)</f>
        <v>0</v>
      </c>
      <c r="P333" s="178">
        <v>0</v>
      </c>
      <c r="Q333" s="178">
        <f>ROUND(E333*P333,2)</f>
        <v>0</v>
      </c>
      <c r="R333" s="178" t="s">
        <v>520</v>
      </c>
      <c r="S333" s="178" t="s">
        <v>330</v>
      </c>
      <c r="T333" s="179" t="s">
        <v>330</v>
      </c>
      <c r="U333" s="162">
        <v>5.5E-2</v>
      </c>
      <c r="V333" s="162">
        <f>ROUND(E333*U333,2)</f>
        <v>1.87</v>
      </c>
      <c r="W333" s="162"/>
      <c r="X333" s="151"/>
      <c r="Y333" s="151"/>
      <c r="Z333" s="151"/>
      <c r="AA333" s="151"/>
      <c r="AB333" s="151"/>
      <c r="AC333" s="151"/>
      <c r="AD333" s="151"/>
      <c r="AE333" s="151"/>
      <c r="AF333" s="151"/>
      <c r="AG333" s="151" t="s">
        <v>331</v>
      </c>
      <c r="AH333" s="151"/>
      <c r="AI333" s="151"/>
      <c r="AJ333" s="151"/>
      <c r="AK333" s="151"/>
      <c r="AL333" s="151"/>
      <c r="AM333" s="151"/>
      <c r="AN333" s="151"/>
      <c r="AO333" s="151"/>
      <c r="AP333" s="151"/>
      <c r="AQ333" s="151"/>
      <c r="AR333" s="151"/>
      <c r="AS333" s="151"/>
      <c r="AT333" s="151"/>
      <c r="AU333" s="151"/>
      <c r="AV333" s="151"/>
      <c r="AW333" s="151"/>
      <c r="AX333" s="151"/>
      <c r="AY333" s="151"/>
      <c r="AZ333" s="151"/>
      <c r="BA333" s="151"/>
      <c r="BB333" s="151"/>
      <c r="BC333" s="151"/>
      <c r="BD333" s="151"/>
      <c r="BE333" s="151"/>
      <c r="BF333" s="151"/>
      <c r="BG333" s="151"/>
      <c r="BH333" s="151"/>
    </row>
    <row r="334" spans="1:60" outlineLevel="1" x14ac:dyDescent="0.2">
      <c r="A334" s="158"/>
      <c r="B334" s="159"/>
      <c r="C334" s="375" t="s">
        <v>753</v>
      </c>
      <c r="D334" s="376"/>
      <c r="E334" s="376"/>
      <c r="F334" s="376"/>
      <c r="G334" s="376"/>
      <c r="H334" s="162"/>
      <c r="I334" s="162"/>
      <c r="J334" s="162"/>
      <c r="K334" s="162"/>
      <c r="L334" s="162"/>
      <c r="M334" s="162"/>
      <c r="N334" s="162"/>
      <c r="O334" s="162"/>
      <c r="P334" s="162"/>
      <c r="Q334" s="162"/>
      <c r="R334" s="162"/>
      <c r="S334" s="162"/>
      <c r="T334" s="162"/>
      <c r="U334" s="162"/>
      <c r="V334" s="162"/>
      <c r="W334" s="162"/>
      <c r="X334" s="151"/>
      <c r="Y334" s="151"/>
      <c r="Z334" s="151"/>
      <c r="AA334" s="151"/>
      <c r="AB334" s="151"/>
      <c r="AC334" s="151"/>
      <c r="AD334" s="151"/>
      <c r="AE334" s="151"/>
      <c r="AF334" s="151"/>
      <c r="AG334" s="151" t="s">
        <v>333</v>
      </c>
      <c r="AH334" s="151"/>
      <c r="AI334" s="151"/>
      <c r="AJ334" s="151"/>
      <c r="AK334" s="151"/>
      <c r="AL334" s="151"/>
      <c r="AM334" s="151"/>
      <c r="AN334" s="151"/>
      <c r="AO334" s="151"/>
      <c r="AP334" s="151"/>
      <c r="AQ334" s="151"/>
      <c r="AR334" s="151"/>
      <c r="AS334" s="151"/>
      <c r="AT334" s="151"/>
      <c r="AU334" s="151"/>
      <c r="AV334" s="151"/>
      <c r="AW334" s="151"/>
      <c r="AX334" s="151"/>
      <c r="AY334" s="151"/>
      <c r="AZ334" s="151"/>
      <c r="BA334" s="151"/>
      <c r="BB334" s="151"/>
      <c r="BC334" s="151"/>
      <c r="BD334" s="151"/>
      <c r="BE334" s="151"/>
      <c r="BF334" s="151"/>
      <c r="BG334" s="151"/>
      <c r="BH334" s="151"/>
    </row>
    <row r="335" spans="1:60" outlineLevel="1" x14ac:dyDescent="0.2">
      <c r="A335" s="158"/>
      <c r="B335" s="159"/>
      <c r="C335" s="199" t="s">
        <v>754</v>
      </c>
      <c r="D335" s="195"/>
      <c r="E335" s="196">
        <v>34</v>
      </c>
      <c r="F335" s="162"/>
      <c r="G335" s="162"/>
      <c r="H335" s="162"/>
      <c r="I335" s="162"/>
      <c r="J335" s="162"/>
      <c r="K335" s="162"/>
      <c r="L335" s="162"/>
      <c r="M335" s="162"/>
      <c r="N335" s="162"/>
      <c r="O335" s="162"/>
      <c r="P335" s="162"/>
      <c r="Q335" s="162"/>
      <c r="R335" s="162"/>
      <c r="S335" s="162"/>
      <c r="T335" s="162"/>
      <c r="U335" s="162"/>
      <c r="V335" s="162"/>
      <c r="W335" s="162"/>
      <c r="X335" s="151"/>
      <c r="Y335" s="151"/>
      <c r="Z335" s="151"/>
      <c r="AA335" s="151"/>
      <c r="AB335" s="151"/>
      <c r="AC335" s="151"/>
      <c r="AD335" s="151"/>
      <c r="AE335" s="151"/>
      <c r="AF335" s="151"/>
      <c r="AG335" s="151" t="s">
        <v>346</v>
      </c>
      <c r="AH335" s="151">
        <v>0</v>
      </c>
      <c r="AI335" s="151"/>
      <c r="AJ335" s="151"/>
      <c r="AK335" s="151"/>
      <c r="AL335" s="151"/>
      <c r="AM335" s="151"/>
      <c r="AN335" s="151"/>
      <c r="AO335" s="151"/>
      <c r="AP335" s="151"/>
      <c r="AQ335" s="151"/>
      <c r="AR335" s="151"/>
      <c r="AS335" s="151"/>
      <c r="AT335" s="151"/>
      <c r="AU335" s="151"/>
      <c r="AV335" s="151"/>
      <c r="AW335" s="151"/>
      <c r="AX335" s="151"/>
      <c r="AY335" s="151"/>
      <c r="AZ335" s="151"/>
      <c r="BA335" s="151"/>
      <c r="BB335" s="151"/>
      <c r="BC335" s="151"/>
      <c r="BD335" s="151"/>
      <c r="BE335" s="151"/>
      <c r="BF335" s="151"/>
      <c r="BG335" s="151"/>
      <c r="BH335" s="151"/>
    </row>
    <row r="336" spans="1:60" outlineLevel="1" x14ac:dyDescent="0.2">
      <c r="A336" s="173">
        <v>115</v>
      </c>
      <c r="B336" s="174" t="s">
        <v>755</v>
      </c>
      <c r="C336" s="191" t="s">
        <v>756</v>
      </c>
      <c r="D336" s="175" t="s">
        <v>375</v>
      </c>
      <c r="E336" s="176">
        <v>10.199999999999999</v>
      </c>
      <c r="F336" s="177"/>
      <c r="G336" s="178">
        <f>ROUND(E336*F336,2)</f>
        <v>0</v>
      </c>
      <c r="H336" s="177">
        <v>0</v>
      </c>
      <c r="I336" s="178">
        <f>ROUND(E336*H336,2)</f>
        <v>0</v>
      </c>
      <c r="J336" s="177">
        <v>240.5</v>
      </c>
      <c r="K336" s="178">
        <f>ROUND(E336*J336,2)</f>
        <v>2453.1</v>
      </c>
      <c r="L336" s="178">
        <v>21</v>
      </c>
      <c r="M336" s="178">
        <f>G336*(1+L336/100)</f>
        <v>0</v>
      </c>
      <c r="N336" s="178">
        <v>0</v>
      </c>
      <c r="O336" s="178">
        <f>ROUND(E336*N336,2)</f>
        <v>0</v>
      </c>
      <c r="P336" s="178">
        <v>0</v>
      </c>
      <c r="Q336" s="178">
        <f>ROUND(E336*P336,2)</f>
        <v>0</v>
      </c>
      <c r="R336" s="178"/>
      <c r="S336" s="178" t="s">
        <v>330</v>
      </c>
      <c r="T336" s="179" t="s">
        <v>330</v>
      </c>
      <c r="U336" s="162">
        <v>0.59499999999999997</v>
      </c>
      <c r="V336" s="162">
        <f>ROUND(E336*U336,2)</f>
        <v>6.07</v>
      </c>
      <c r="W336" s="162"/>
      <c r="X336" s="151"/>
      <c r="Y336" s="151"/>
      <c r="Z336" s="151"/>
      <c r="AA336" s="151"/>
      <c r="AB336" s="151"/>
      <c r="AC336" s="151"/>
      <c r="AD336" s="151"/>
      <c r="AE336" s="151"/>
      <c r="AF336" s="151"/>
      <c r="AG336" s="151" t="s">
        <v>331</v>
      </c>
      <c r="AH336" s="151"/>
      <c r="AI336" s="151"/>
      <c r="AJ336" s="151"/>
      <c r="AK336" s="151"/>
      <c r="AL336" s="151"/>
      <c r="AM336" s="151"/>
      <c r="AN336" s="151"/>
      <c r="AO336" s="151"/>
      <c r="AP336" s="151"/>
      <c r="AQ336" s="151"/>
      <c r="AR336" s="151"/>
      <c r="AS336" s="151"/>
      <c r="AT336" s="151"/>
      <c r="AU336" s="151"/>
      <c r="AV336" s="151"/>
      <c r="AW336" s="151"/>
      <c r="AX336" s="151"/>
      <c r="AY336" s="151"/>
      <c r="AZ336" s="151"/>
      <c r="BA336" s="151"/>
      <c r="BB336" s="151"/>
      <c r="BC336" s="151"/>
      <c r="BD336" s="151"/>
      <c r="BE336" s="151"/>
      <c r="BF336" s="151"/>
      <c r="BG336" s="151"/>
      <c r="BH336" s="151"/>
    </row>
    <row r="337" spans="1:60" outlineLevel="1" x14ac:dyDescent="0.2">
      <c r="A337" s="158"/>
      <c r="B337" s="159"/>
      <c r="C337" s="199" t="s">
        <v>757</v>
      </c>
      <c r="D337" s="195"/>
      <c r="E337" s="196">
        <v>10.199999999999999</v>
      </c>
      <c r="F337" s="162"/>
      <c r="G337" s="162"/>
      <c r="H337" s="162"/>
      <c r="I337" s="162"/>
      <c r="J337" s="162"/>
      <c r="K337" s="162"/>
      <c r="L337" s="162"/>
      <c r="M337" s="162"/>
      <c r="N337" s="162"/>
      <c r="O337" s="162"/>
      <c r="P337" s="162"/>
      <c r="Q337" s="162"/>
      <c r="R337" s="162"/>
      <c r="S337" s="162"/>
      <c r="T337" s="162"/>
      <c r="U337" s="162"/>
      <c r="V337" s="162"/>
      <c r="W337" s="162"/>
      <c r="X337" s="151"/>
      <c r="Y337" s="151"/>
      <c r="Z337" s="151"/>
      <c r="AA337" s="151"/>
      <c r="AB337" s="151"/>
      <c r="AC337" s="151"/>
      <c r="AD337" s="151"/>
      <c r="AE337" s="151"/>
      <c r="AF337" s="151"/>
      <c r="AG337" s="151" t="s">
        <v>346</v>
      </c>
      <c r="AH337" s="151">
        <v>0</v>
      </c>
      <c r="AI337" s="151"/>
      <c r="AJ337" s="151"/>
      <c r="AK337" s="151"/>
      <c r="AL337" s="151"/>
      <c r="AM337" s="151"/>
      <c r="AN337" s="151"/>
      <c r="AO337" s="151"/>
      <c r="AP337" s="151"/>
      <c r="AQ337" s="151"/>
      <c r="AR337" s="151"/>
      <c r="AS337" s="151"/>
      <c r="AT337" s="151"/>
      <c r="AU337" s="151"/>
      <c r="AV337" s="151"/>
      <c r="AW337" s="151"/>
      <c r="AX337" s="151"/>
      <c r="AY337" s="151"/>
      <c r="AZ337" s="151"/>
      <c r="BA337" s="151"/>
      <c r="BB337" s="151"/>
      <c r="BC337" s="151"/>
      <c r="BD337" s="151"/>
      <c r="BE337" s="151"/>
      <c r="BF337" s="151"/>
      <c r="BG337" s="151"/>
      <c r="BH337" s="151"/>
    </row>
    <row r="338" spans="1:60" outlineLevel="1" x14ac:dyDescent="0.2">
      <c r="A338" s="173">
        <v>116</v>
      </c>
      <c r="B338" s="174" t="s">
        <v>758</v>
      </c>
      <c r="C338" s="191" t="s">
        <v>759</v>
      </c>
      <c r="D338" s="175" t="s">
        <v>473</v>
      </c>
      <c r="E338" s="176">
        <v>74.22</v>
      </c>
      <c r="F338" s="177"/>
      <c r="G338" s="178">
        <f>ROUND(E338*F338,2)</f>
        <v>0</v>
      </c>
      <c r="H338" s="177">
        <v>0</v>
      </c>
      <c r="I338" s="178">
        <f>ROUND(E338*H338,2)</f>
        <v>0</v>
      </c>
      <c r="J338" s="177">
        <v>91.1</v>
      </c>
      <c r="K338" s="178">
        <f>ROUND(E338*J338,2)</f>
        <v>6761.44</v>
      </c>
      <c r="L338" s="178">
        <v>21</v>
      </c>
      <c r="M338" s="178">
        <f>G338*(1+L338/100)</f>
        <v>0</v>
      </c>
      <c r="N338" s="178">
        <v>0</v>
      </c>
      <c r="O338" s="178">
        <f>ROUND(E338*N338,2)</f>
        <v>0</v>
      </c>
      <c r="P338" s="178">
        <v>0</v>
      </c>
      <c r="Q338" s="178">
        <f>ROUND(E338*P338,2)</f>
        <v>0</v>
      </c>
      <c r="R338" s="178"/>
      <c r="S338" s="178" t="s">
        <v>330</v>
      </c>
      <c r="T338" s="179" t="s">
        <v>330</v>
      </c>
      <c r="U338" s="162">
        <v>0</v>
      </c>
      <c r="V338" s="162">
        <f>ROUND(E338*U338,2)</f>
        <v>0</v>
      </c>
      <c r="W338" s="162"/>
      <c r="X338" s="151"/>
      <c r="Y338" s="151"/>
      <c r="Z338" s="151"/>
      <c r="AA338" s="151"/>
      <c r="AB338" s="151"/>
      <c r="AC338" s="151"/>
      <c r="AD338" s="151"/>
      <c r="AE338" s="151"/>
      <c r="AF338" s="151"/>
      <c r="AG338" s="151" t="s">
        <v>760</v>
      </c>
      <c r="AH338" s="151"/>
      <c r="AI338" s="151"/>
      <c r="AJ338" s="151"/>
      <c r="AK338" s="151"/>
      <c r="AL338" s="151"/>
      <c r="AM338" s="151"/>
      <c r="AN338" s="151"/>
      <c r="AO338" s="151"/>
      <c r="AP338" s="151"/>
      <c r="AQ338" s="151"/>
      <c r="AR338" s="151"/>
      <c r="AS338" s="151"/>
      <c r="AT338" s="151"/>
      <c r="AU338" s="151"/>
      <c r="AV338" s="151"/>
      <c r="AW338" s="151"/>
      <c r="AX338" s="151"/>
      <c r="AY338" s="151"/>
      <c r="AZ338" s="151"/>
      <c r="BA338" s="151"/>
      <c r="BB338" s="151"/>
      <c r="BC338" s="151"/>
      <c r="BD338" s="151"/>
      <c r="BE338" s="151"/>
      <c r="BF338" s="151"/>
      <c r="BG338" s="151"/>
      <c r="BH338" s="151"/>
    </row>
    <row r="339" spans="1:60" outlineLevel="1" x14ac:dyDescent="0.2">
      <c r="A339" s="158"/>
      <c r="B339" s="159"/>
      <c r="C339" s="364" t="s">
        <v>761</v>
      </c>
      <c r="D339" s="365"/>
      <c r="E339" s="365"/>
      <c r="F339" s="365"/>
      <c r="G339" s="365"/>
      <c r="H339" s="162"/>
      <c r="I339" s="162"/>
      <c r="J339" s="162"/>
      <c r="K339" s="162"/>
      <c r="L339" s="162"/>
      <c r="M339" s="162"/>
      <c r="N339" s="162"/>
      <c r="O339" s="162"/>
      <c r="P339" s="162"/>
      <c r="Q339" s="162"/>
      <c r="R339" s="162"/>
      <c r="S339" s="162"/>
      <c r="T339" s="162"/>
      <c r="U339" s="162"/>
      <c r="V339" s="162"/>
      <c r="W339" s="162"/>
      <c r="X339" s="151"/>
      <c r="Y339" s="151"/>
      <c r="Z339" s="151"/>
      <c r="AA339" s="151"/>
      <c r="AB339" s="151"/>
      <c r="AC339" s="151"/>
      <c r="AD339" s="151"/>
      <c r="AE339" s="151"/>
      <c r="AF339" s="151"/>
      <c r="AG339" s="151" t="s">
        <v>236</v>
      </c>
      <c r="AH339" s="151"/>
      <c r="AI339" s="151"/>
      <c r="AJ339" s="151"/>
      <c r="AK339" s="151"/>
      <c r="AL339" s="151"/>
      <c r="AM339" s="151"/>
      <c r="AN339" s="151"/>
      <c r="AO339" s="151"/>
      <c r="AP339" s="151"/>
      <c r="AQ339" s="151"/>
      <c r="AR339" s="151"/>
      <c r="AS339" s="151"/>
      <c r="AT339" s="151"/>
      <c r="AU339" s="151"/>
      <c r="AV339" s="151"/>
      <c r="AW339" s="151"/>
      <c r="AX339" s="151"/>
      <c r="AY339" s="151"/>
      <c r="AZ339" s="151"/>
      <c r="BA339" s="151"/>
      <c r="BB339" s="151"/>
      <c r="BC339" s="151"/>
      <c r="BD339" s="151"/>
      <c r="BE339" s="151"/>
      <c r="BF339" s="151"/>
      <c r="BG339" s="151"/>
      <c r="BH339" s="151"/>
    </row>
    <row r="340" spans="1:60" ht="22.5" outlineLevel="1" x14ac:dyDescent="0.2">
      <c r="A340" s="173">
        <v>117</v>
      </c>
      <c r="B340" s="174" t="s">
        <v>762</v>
      </c>
      <c r="C340" s="191" t="s">
        <v>763</v>
      </c>
      <c r="D340" s="175" t="s">
        <v>473</v>
      </c>
      <c r="E340" s="176">
        <v>74.22</v>
      </c>
      <c r="F340" s="177"/>
      <c r="G340" s="178">
        <f>ROUND(E340*F340,2)</f>
        <v>0</v>
      </c>
      <c r="H340" s="177">
        <v>0</v>
      </c>
      <c r="I340" s="178">
        <f>ROUND(E340*H340,2)</f>
        <v>0</v>
      </c>
      <c r="J340" s="177">
        <v>444.5</v>
      </c>
      <c r="K340" s="178">
        <f>ROUND(E340*J340,2)</f>
        <v>32990.79</v>
      </c>
      <c r="L340" s="178">
        <v>21</v>
      </c>
      <c r="M340" s="178">
        <f>G340*(1+L340/100)</f>
        <v>0</v>
      </c>
      <c r="N340" s="178">
        <v>0</v>
      </c>
      <c r="O340" s="178">
        <f>ROUND(E340*N340,2)</f>
        <v>0</v>
      </c>
      <c r="P340" s="178">
        <v>0</v>
      </c>
      <c r="Q340" s="178">
        <f>ROUND(E340*P340,2)</f>
        <v>0</v>
      </c>
      <c r="R340" s="178" t="s">
        <v>509</v>
      </c>
      <c r="S340" s="178" t="s">
        <v>330</v>
      </c>
      <c r="T340" s="179" t="s">
        <v>330</v>
      </c>
      <c r="U340" s="162">
        <v>0.63800000000000001</v>
      </c>
      <c r="V340" s="162">
        <f>ROUND(E340*U340,2)</f>
        <v>47.35</v>
      </c>
      <c r="W340" s="162"/>
      <c r="X340" s="151"/>
      <c r="Y340" s="151"/>
      <c r="Z340" s="151"/>
      <c r="AA340" s="151"/>
      <c r="AB340" s="151"/>
      <c r="AC340" s="151"/>
      <c r="AD340" s="151"/>
      <c r="AE340" s="151"/>
      <c r="AF340" s="151"/>
      <c r="AG340" s="151" t="s">
        <v>760</v>
      </c>
      <c r="AH340" s="151"/>
      <c r="AI340" s="151"/>
      <c r="AJ340" s="151"/>
      <c r="AK340" s="151"/>
      <c r="AL340" s="151"/>
      <c r="AM340" s="151"/>
      <c r="AN340" s="151"/>
      <c r="AO340" s="151"/>
      <c r="AP340" s="151"/>
      <c r="AQ340" s="151"/>
      <c r="AR340" s="151"/>
      <c r="AS340" s="151"/>
      <c r="AT340" s="151"/>
      <c r="AU340" s="151"/>
      <c r="AV340" s="151"/>
      <c r="AW340" s="151"/>
      <c r="AX340" s="151"/>
      <c r="AY340" s="151"/>
      <c r="AZ340" s="151"/>
      <c r="BA340" s="151"/>
      <c r="BB340" s="151"/>
      <c r="BC340" s="151"/>
      <c r="BD340" s="151"/>
      <c r="BE340" s="151"/>
      <c r="BF340" s="151"/>
      <c r="BG340" s="151"/>
      <c r="BH340" s="151"/>
    </row>
    <row r="341" spans="1:60" ht="22.5" outlineLevel="1" x14ac:dyDescent="0.2">
      <c r="A341" s="158"/>
      <c r="B341" s="159"/>
      <c r="C341" s="375" t="s">
        <v>764</v>
      </c>
      <c r="D341" s="376"/>
      <c r="E341" s="376"/>
      <c r="F341" s="376"/>
      <c r="G341" s="376"/>
      <c r="H341" s="162"/>
      <c r="I341" s="162"/>
      <c r="J341" s="162"/>
      <c r="K341" s="162"/>
      <c r="L341" s="162"/>
      <c r="M341" s="162"/>
      <c r="N341" s="162"/>
      <c r="O341" s="162"/>
      <c r="P341" s="162"/>
      <c r="Q341" s="162"/>
      <c r="R341" s="162"/>
      <c r="S341" s="162"/>
      <c r="T341" s="162"/>
      <c r="U341" s="162"/>
      <c r="V341" s="162"/>
      <c r="W341" s="162"/>
      <c r="X341" s="151"/>
      <c r="Y341" s="151"/>
      <c r="Z341" s="151"/>
      <c r="AA341" s="151"/>
      <c r="AB341" s="151"/>
      <c r="AC341" s="151"/>
      <c r="AD341" s="151"/>
      <c r="AE341" s="151"/>
      <c r="AF341" s="151"/>
      <c r="AG341" s="151" t="s">
        <v>333</v>
      </c>
      <c r="AH341" s="151"/>
      <c r="AI341" s="151"/>
      <c r="AJ341" s="151"/>
      <c r="AK341" s="151"/>
      <c r="AL341" s="151"/>
      <c r="AM341" s="151"/>
      <c r="AN341" s="151"/>
      <c r="AO341" s="151"/>
      <c r="AP341" s="151"/>
      <c r="AQ341" s="151"/>
      <c r="AR341" s="151"/>
      <c r="AS341" s="151"/>
      <c r="AT341" s="151"/>
      <c r="AU341" s="151"/>
      <c r="AV341" s="151"/>
      <c r="AW341" s="151"/>
      <c r="AX341" s="151"/>
      <c r="AY341" s="151"/>
      <c r="AZ341" s="151"/>
      <c r="BA341" s="187" t="str">
        <f>C341</f>
        <v>se složením a hrubým urovnáním nebo s přeložením na jiný dopravní prostředek kromě lodi, vč. příplatku za každých dalších i započatých 1000 m přes 1000 m,</v>
      </c>
      <c r="BB341" s="151"/>
      <c r="BC341" s="151"/>
      <c r="BD341" s="151"/>
      <c r="BE341" s="151"/>
      <c r="BF341" s="151"/>
      <c r="BG341" s="151"/>
      <c r="BH341" s="151"/>
    </row>
    <row r="342" spans="1:60" outlineLevel="1" x14ac:dyDescent="0.2">
      <c r="A342" s="173">
        <v>118</v>
      </c>
      <c r="B342" s="174" t="s">
        <v>765</v>
      </c>
      <c r="C342" s="191" t="s">
        <v>766</v>
      </c>
      <c r="D342" s="175" t="s">
        <v>473</v>
      </c>
      <c r="E342" s="176">
        <v>74.22</v>
      </c>
      <c r="F342" s="177"/>
      <c r="G342" s="178">
        <f>ROUND(E342*F342,2)</f>
        <v>0</v>
      </c>
      <c r="H342" s="177">
        <v>0</v>
      </c>
      <c r="I342" s="178">
        <f>ROUND(E342*H342,2)</f>
        <v>0</v>
      </c>
      <c r="J342" s="177">
        <v>9.6</v>
      </c>
      <c r="K342" s="178">
        <f>ROUND(E342*J342,2)</f>
        <v>712.51</v>
      </c>
      <c r="L342" s="178">
        <v>21</v>
      </c>
      <c r="M342" s="178">
        <f>G342*(1+L342/100)</f>
        <v>0</v>
      </c>
      <c r="N342" s="178">
        <v>0</v>
      </c>
      <c r="O342" s="178">
        <f>ROUND(E342*N342,2)</f>
        <v>0</v>
      </c>
      <c r="P342" s="178">
        <v>0</v>
      </c>
      <c r="Q342" s="178">
        <f>ROUND(E342*P342,2)</f>
        <v>0</v>
      </c>
      <c r="R342" s="178" t="s">
        <v>767</v>
      </c>
      <c r="S342" s="178" t="s">
        <v>330</v>
      </c>
      <c r="T342" s="179" t="s">
        <v>330</v>
      </c>
      <c r="U342" s="162">
        <v>6.0000000000000001E-3</v>
      </c>
      <c r="V342" s="162">
        <f>ROUND(E342*U342,2)</f>
        <v>0.45</v>
      </c>
      <c r="W342" s="162"/>
      <c r="X342" s="151"/>
      <c r="Y342" s="151"/>
      <c r="Z342" s="151"/>
      <c r="AA342" s="151"/>
      <c r="AB342" s="151"/>
      <c r="AC342" s="151"/>
      <c r="AD342" s="151"/>
      <c r="AE342" s="151"/>
      <c r="AF342" s="151"/>
      <c r="AG342" s="151" t="s">
        <v>760</v>
      </c>
      <c r="AH342" s="151"/>
      <c r="AI342" s="151"/>
      <c r="AJ342" s="151"/>
      <c r="AK342" s="151"/>
      <c r="AL342" s="151"/>
      <c r="AM342" s="151"/>
      <c r="AN342" s="151"/>
      <c r="AO342" s="151"/>
      <c r="AP342" s="151"/>
      <c r="AQ342" s="151"/>
      <c r="AR342" s="151"/>
      <c r="AS342" s="151"/>
      <c r="AT342" s="151"/>
      <c r="AU342" s="151"/>
      <c r="AV342" s="151"/>
      <c r="AW342" s="151"/>
      <c r="AX342" s="151"/>
      <c r="AY342" s="151"/>
      <c r="AZ342" s="151"/>
      <c r="BA342" s="151"/>
      <c r="BB342" s="151"/>
      <c r="BC342" s="151"/>
      <c r="BD342" s="151"/>
      <c r="BE342" s="151"/>
      <c r="BF342" s="151"/>
      <c r="BG342" s="151"/>
      <c r="BH342" s="151"/>
    </row>
    <row r="343" spans="1:60" outlineLevel="1" x14ac:dyDescent="0.2">
      <c r="A343" s="158"/>
      <c r="B343" s="159"/>
      <c r="C343" s="375" t="s">
        <v>768</v>
      </c>
      <c r="D343" s="376"/>
      <c r="E343" s="376"/>
      <c r="F343" s="376"/>
      <c r="G343" s="376"/>
      <c r="H343" s="162"/>
      <c r="I343" s="162"/>
      <c r="J343" s="162"/>
      <c r="K343" s="162"/>
      <c r="L343" s="162"/>
      <c r="M343" s="162"/>
      <c r="N343" s="162"/>
      <c r="O343" s="162"/>
      <c r="P343" s="162"/>
      <c r="Q343" s="162"/>
      <c r="R343" s="162"/>
      <c r="S343" s="162"/>
      <c r="T343" s="162"/>
      <c r="U343" s="162"/>
      <c r="V343" s="162"/>
      <c r="W343" s="162"/>
      <c r="X343" s="151"/>
      <c r="Y343" s="151"/>
      <c r="Z343" s="151"/>
      <c r="AA343" s="151"/>
      <c r="AB343" s="151"/>
      <c r="AC343" s="151"/>
      <c r="AD343" s="151"/>
      <c r="AE343" s="151"/>
      <c r="AF343" s="151"/>
      <c r="AG343" s="151" t="s">
        <v>333</v>
      </c>
      <c r="AH343" s="151"/>
      <c r="AI343" s="151"/>
      <c r="AJ343" s="151"/>
      <c r="AK343" s="151"/>
      <c r="AL343" s="151"/>
      <c r="AM343" s="151"/>
      <c r="AN343" s="151"/>
      <c r="AO343" s="151"/>
      <c r="AP343" s="151"/>
      <c r="AQ343" s="151"/>
      <c r="AR343" s="151"/>
      <c r="AS343" s="151"/>
      <c r="AT343" s="151"/>
      <c r="AU343" s="151"/>
      <c r="AV343" s="151"/>
      <c r="AW343" s="151"/>
      <c r="AX343" s="151"/>
      <c r="AY343" s="151"/>
      <c r="AZ343" s="151"/>
      <c r="BA343" s="151"/>
      <c r="BB343" s="151"/>
      <c r="BC343" s="151"/>
      <c r="BD343" s="151"/>
      <c r="BE343" s="151"/>
      <c r="BF343" s="151"/>
      <c r="BG343" s="151"/>
      <c r="BH343" s="151"/>
    </row>
    <row r="344" spans="1:60" x14ac:dyDescent="0.2">
      <c r="A344" s="167" t="s">
        <v>223</v>
      </c>
      <c r="B344" s="168" t="s">
        <v>103</v>
      </c>
      <c r="C344" s="189" t="s">
        <v>104</v>
      </c>
      <c r="D344" s="169"/>
      <c r="E344" s="170"/>
      <c r="F344" s="171"/>
      <c r="G344" s="171">
        <f>SUMIF(AG345:AG390,"&lt;&gt;NOR",G345:G390)</f>
        <v>0</v>
      </c>
      <c r="H344" s="171"/>
      <c r="I344" s="171">
        <f>SUM(I345:I390)</f>
        <v>996584.07999999984</v>
      </c>
      <c r="J344" s="171"/>
      <c r="K344" s="171">
        <f>SUM(K345:K390)</f>
        <v>482724.20000000007</v>
      </c>
      <c r="L344" s="171"/>
      <c r="M344" s="171">
        <f>SUM(M345:M390)</f>
        <v>0</v>
      </c>
      <c r="N344" s="171"/>
      <c r="O344" s="171">
        <f>SUM(O345:O390)</f>
        <v>968.25999999999976</v>
      </c>
      <c r="P344" s="171"/>
      <c r="Q344" s="171">
        <f>SUM(Q345:Q390)</f>
        <v>0</v>
      </c>
      <c r="R344" s="171"/>
      <c r="S344" s="171"/>
      <c r="T344" s="172"/>
      <c r="U344" s="166"/>
      <c r="V344" s="166">
        <f>SUM(V345:V390)</f>
        <v>752.3</v>
      </c>
      <c r="W344" s="166"/>
      <c r="AG344" t="s">
        <v>224</v>
      </c>
    </row>
    <row r="345" spans="1:60" outlineLevel="1" x14ac:dyDescent="0.2">
      <c r="A345" s="173">
        <v>119</v>
      </c>
      <c r="B345" s="174" t="s">
        <v>769</v>
      </c>
      <c r="C345" s="191" t="s">
        <v>770</v>
      </c>
      <c r="D345" s="175" t="s">
        <v>375</v>
      </c>
      <c r="E345" s="176">
        <v>802.16</v>
      </c>
      <c r="F345" s="177"/>
      <c r="G345" s="178">
        <f>ROUND(E345*F345,2)</f>
        <v>0</v>
      </c>
      <c r="H345" s="177">
        <v>0.51</v>
      </c>
      <c r="I345" s="178">
        <f>ROUND(E345*H345,2)</f>
        <v>409.1</v>
      </c>
      <c r="J345" s="177">
        <v>19.59</v>
      </c>
      <c r="K345" s="178">
        <f>ROUND(E345*J345,2)</f>
        <v>15714.31</v>
      </c>
      <c r="L345" s="178">
        <v>21</v>
      </c>
      <c r="M345" s="178">
        <f>G345*(1+L345/100)</f>
        <v>0</v>
      </c>
      <c r="N345" s="178">
        <v>4.0000000000000003E-5</v>
      </c>
      <c r="O345" s="178">
        <f>ROUND(E345*N345,2)</f>
        <v>0.03</v>
      </c>
      <c r="P345" s="178">
        <v>0</v>
      </c>
      <c r="Q345" s="178">
        <f>ROUND(E345*P345,2)</f>
        <v>0</v>
      </c>
      <c r="R345" s="178" t="s">
        <v>653</v>
      </c>
      <c r="S345" s="178" t="s">
        <v>330</v>
      </c>
      <c r="T345" s="179" t="s">
        <v>330</v>
      </c>
      <c r="U345" s="162">
        <v>0.06</v>
      </c>
      <c r="V345" s="162">
        <f>ROUND(E345*U345,2)</f>
        <v>48.13</v>
      </c>
      <c r="W345" s="162"/>
      <c r="X345" s="151"/>
      <c r="Y345" s="151"/>
      <c r="Z345" s="151"/>
      <c r="AA345" s="151"/>
      <c r="AB345" s="151"/>
      <c r="AC345" s="151"/>
      <c r="AD345" s="151"/>
      <c r="AE345" s="151"/>
      <c r="AF345" s="151"/>
      <c r="AG345" s="151" t="s">
        <v>331</v>
      </c>
      <c r="AH345" s="151"/>
      <c r="AI345" s="151"/>
      <c r="AJ345" s="151"/>
      <c r="AK345" s="151"/>
      <c r="AL345" s="151"/>
      <c r="AM345" s="151"/>
      <c r="AN345" s="151"/>
      <c r="AO345" s="151"/>
      <c r="AP345" s="151"/>
      <c r="AQ345" s="151"/>
      <c r="AR345" s="151"/>
      <c r="AS345" s="151"/>
      <c r="AT345" s="151"/>
      <c r="AU345" s="151"/>
      <c r="AV345" s="151"/>
      <c r="AW345" s="151"/>
      <c r="AX345" s="151"/>
      <c r="AY345" s="151"/>
      <c r="AZ345" s="151"/>
      <c r="BA345" s="151"/>
      <c r="BB345" s="151"/>
      <c r="BC345" s="151"/>
      <c r="BD345" s="151"/>
      <c r="BE345" s="151"/>
      <c r="BF345" s="151"/>
      <c r="BG345" s="151"/>
      <c r="BH345" s="151"/>
    </row>
    <row r="346" spans="1:60" outlineLevel="1" x14ac:dyDescent="0.2">
      <c r="A346" s="158"/>
      <c r="B346" s="159"/>
      <c r="C346" s="199" t="s">
        <v>771</v>
      </c>
      <c r="D346" s="195"/>
      <c r="E346" s="196">
        <v>91.56</v>
      </c>
      <c r="F346" s="162"/>
      <c r="G346" s="162"/>
      <c r="H346" s="162"/>
      <c r="I346" s="162"/>
      <c r="J346" s="162"/>
      <c r="K346" s="162"/>
      <c r="L346" s="162"/>
      <c r="M346" s="162"/>
      <c r="N346" s="162"/>
      <c r="O346" s="162"/>
      <c r="P346" s="162"/>
      <c r="Q346" s="162"/>
      <c r="R346" s="162"/>
      <c r="S346" s="162"/>
      <c r="T346" s="162"/>
      <c r="U346" s="162"/>
      <c r="V346" s="162"/>
      <c r="W346" s="162"/>
      <c r="X346" s="151"/>
      <c r="Y346" s="151"/>
      <c r="Z346" s="151"/>
      <c r="AA346" s="151"/>
      <c r="AB346" s="151"/>
      <c r="AC346" s="151"/>
      <c r="AD346" s="151"/>
      <c r="AE346" s="151"/>
      <c r="AF346" s="151"/>
      <c r="AG346" s="151" t="s">
        <v>346</v>
      </c>
      <c r="AH346" s="151">
        <v>0</v>
      </c>
      <c r="AI346" s="151"/>
      <c r="AJ346" s="151"/>
      <c r="AK346" s="151"/>
      <c r="AL346" s="151"/>
      <c r="AM346" s="151"/>
      <c r="AN346" s="151"/>
      <c r="AO346" s="151"/>
      <c r="AP346" s="151"/>
      <c r="AQ346" s="151"/>
      <c r="AR346" s="151"/>
      <c r="AS346" s="151"/>
      <c r="AT346" s="151"/>
      <c r="AU346" s="151"/>
      <c r="AV346" s="151"/>
      <c r="AW346" s="151"/>
      <c r="AX346" s="151"/>
      <c r="AY346" s="151"/>
      <c r="AZ346" s="151"/>
      <c r="BA346" s="151"/>
      <c r="BB346" s="151"/>
      <c r="BC346" s="151"/>
      <c r="BD346" s="151"/>
      <c r="BE346" s="151"/>
      <c r="BF346" s="151"/>
      <c r="BG346" s="151"/>
      <c r="BH346" s="151"/>
    </row>
    <row r="347" spans="1:60" outlineLevel="1" x14ac:dyDescent="0.2">
      <c r="A347" s="158"/>
      <c r="B347" s="159"/>
      <c r="C347" s="199" t="s">
        <v>772</v>
      </c>
      <c r="D347" s="195"/>
      <c r="E347" s="196">
        <v>561</v>
      </c>
      <c r="F347" s="162"/>
      <c r="G347" s="162"/>
      <c r="H347" s="162"/>
      <c r="I347" s="162"/>
      <c r="J347" s="162"/>
      <c r="K347" s="162"/>
      <c r="L347" s="162"/>
      <c r="M347" s="162"/>
      <c r="N347" s="162"/>
      <c r="O347" s="162"/>
      <c r="P347" s="162"/>
      <c r="Q347" s="162"/>
      <c r="R347" s="162"/>
      <c r="S347" s="162"/>
      <c r="T347" s="162"/>
      <c r="U347" s="162"/>
      <c r="V347" s="162"/>
      <c r="W347" s="162"/>
      <c r="X347" s="151"/>
      <c r="Y347" s="151"/>
      <c r="Z347" s="151"/>
      <c r="AA347" s="151"/>
      <c r="AB347" s="151"/>
      <c r="AC347" s="151"/>
      <c r="AD347" s="151"/>
      <c r="AE347" s="151"/>
      <c r="AF347" s="151"/>
      <c r="AG347" s="151" t="s">
        <v>346</v>
      </c>
      <c r="AH347" s="151">
        <v>0</v>
      </c>
      <c r="AI347" s="151"/>
      <c r="AJ347" s="151"/>
      <c r="AK347" s="151"/>
      <c r="AL347" s="151"/>
      <c r="AM347" s="151"/>
      <c r="AN347" s="151"/>
      <c r="AO347" s="151"/>
      <c r="AP347" s="151"/>
      <c r="AQ347" s="151"/>
      <c r="AR347" s="151"/>
      <c r="AS347" s="151"/>
      <c r="AT347" s="151"/>
      <c r="AU347" s="151"/>
      <c r="AV347" s="151"/>
      <c r="AW347" s="151"/>
      <c r="AX347" s="151"/>
      <c r="AY347" s="151"/>
      <c r="AZ347" s="151"/>
      <c r="BA347" s="151"/>
      <c r="BB347" s="151"/>
      <c r="BC347" s="151"/>
      <c r="BD347" s="151"/>
      <c r="BE347" s="151"/>
      <c r="BF347" s="151"/>
      <c r="BG347" s="151"/>
      <c r="BH347" s="151"/>
    </row>
    <row r="348" spans="1:60" outlineLevel="1" x14ac:dyDescent="0.2">
      <c r="A348" s="158"/>
      <c r="B348" s="159"/>
      <c r="C348" s="199" t="s">
        <v>773</v>
      </c>
      <c r="D348" s="195"/>
      <c r="E348" s="196">
        <v>88</v>
      </c>
      <c r="F348" s="162"/>
      <c r="G348" s="162"/>
      <c r="H348" s="162"/>
      <c r="I348" s="162"/>
      <c r="J348" s="162"/>
      <c r="K348" s="162"/>
      <c r="L348" s="162"/>
      <c r="M348" s="162"/>
      <c r="N348" s="162"/>
      <c r="O348" s="162"/>
      <c r="P348" s="162"/>
      <c r="Q348" s="162"/>
      <c r="R348" s="162"/>
      <c r="S348" s="162"/>
      <c r="T348" s="162"/>
      <c r="U348" s="162"/>
      <c r="V348" s="162"/>
      <c r="W348" s="162"/>
      <c r="X348" s="151"/>
      <c r="Y348" s="151"/>
      <c r="Z348" s="151"/>
      <c r="AA348" s="151"/>
      <c r="AB348" s="151"/>
      <c r="AC348" s="151"/>
      <c r="AD348" s="151"/>
      <c r="AE348" s="151"/>
      <c r="AF348" s="151"/>
      <c r="AG348" s="151" t="s">
        <v>346</v>
      </c>
      <c r="AH348" s="151">
        <v>0</v>
      </c>
      <c r="AI348" s="151"/>
      <c r="AJ348" s="151"/>
      <c r="AK348" s="151"/>
      <c r="AL348" s="151"/>
      <c r="AM348" s="151"/>
      <c r="AN348" s="151"/>
      <c r="AO348" s="151"/>
      <c r="AP348" s="151"/>
      <c r="AQ348" s="151"/>
      <c r="AR348" s="151"/>
      <c r="AS348" s="151"/>
      <c r="AT348" s="151"/>
      <c r="AU348" s="151"/>
      <c r="AV348" s="151"/>
      <c r="AW348" s="151"/>
      <c r="AX348" s="151"/>
      <c r="AY348" s="151"/>
      <c r="AZ348" s="151"/>
      <c r="BA348" s="151"/>
      <c r="BB348" s="151"/>
      <c r="BC348" s="151"/>
      <c r="BD348" s="151"/>
      <c r="BE348" s="151"/>
      <c r="BF348" s="151"/>
      <c r="BG348" s="151"/>
      <c r="BH348" s="151"/>
    </row>
    <row r="349" spans="1:60" outlineLevel="1" x14ac:dyDescent="0.2">
      <c r="A349" s="158"/>
      <c r="B349" s="159"/>
      <c r="C349" s="199" t="s">
        <v>774</v>
      </c>
      <c r="D349" s="195"/>
      <c r="E349" s="196">
        <v>61.6</v>
      </c>
      <c r="F349" s="162"/>
      <c r="G349" s="162"/>
      <c r="H349" s="162"/>
      <c r="I349" s="162"/>
      <c r="J349" s="162"/>
      <c r="K349" s="162"/>
      <c r="L349" s="162"/>
      <c r="M349" s="162"/>
      <c r="N349" s="162"/>
      <c r="O349" s="162"/>
      <c r="P349" s="162"/>
      <c r="Q349" s="162"/>
      <c r="R349" s="162"/>
      <c r="S349" s="162"/>
      <c r="T349" s="162"/>
      <c r="U349" s="162"/>
      <c r="V349" s="162"/>
      <c r="W349" s="162"/>
      <c r="X349" s="151"/>
      <c r="Y349" s="151"/>
      <c r="Z349" s="151"/>
      <c r="AA349" s="151"/>
      <c r="AB349" s="151"/>
      <c r="AC349" s="151"/>
      <c r="AD349" s="151"/>
      <c r="AE349" s="151"/>
      <c r="AF349" s="151"/>
      <c r="AG349" s="151" t="s">
        <v>346</v>
      </c>
      <c r="AH349" s="151">
        <v>0</v>
      </c>
      <c r="AI349" s="151"/>
      <c r="AJ349" s="151"/>
      <c r="AK349" s="151"/>
      <c r="AL349" s="151"/>
      <c r="AM349" s="151"/>
      <c r="AN349" s="151"/>
      <c r="AO349" s="151"/>
      <c r="AP349" s="151"/>
      <c r="AQ349" s="151"/>
      <c r="AR349" s="151"/>
      <c r="AS349" s="151"/>
      <c r="AT349" s="151"/>
      <c r="AU349" s="151"/>
      <c r="AV349" s="151"/>
      <c r="AW349" s="151"/>
      <c r="AX349" s="151"/>
      <c r="AY349" s="151"/>
      <c r="AZ349" s="151"/>
      <c r="BA349" s="151"/>
      <c r="BB349" s="151"/>
      <c r="BC349" s="151"/>
      <c r="BD349" s="151"/>
      <c r="BE349" s="151"/>
      <c r="BF349" s="151"/>
      <c r="BG349" s="151"/>
      <c r="BH349" s="151"/>
    </row>
    <row r="350" spans="1:60" ht="22.5" outlineLevel="1" x14ac:dyDescent="0.2">
      <c r="A350" s="173">
        <v>120</v>
      </c>
      <c r="B350" s="174" t="s">
        <v>775</v>
      </c>
      <c r="C350" s="191" t="s">
        <v>776</v>
      </c>
      <c r="D350" s="175" t="s">
        <v>375</v>
      </c>
      <c r="E350" s="176">
        <v>802.16</v>
      </c>
      <c r="F350" s="177"/>
      <c r="G350" s="178">
        <f>ROUND(E350*F350,2)</f>
        <v>0</v>
      </c>
      <c r="H350" s="177">
        <v>0</v>
      </c>
      <c r="I350" s="178">
        <f>ROUND(E350*H350,2)</f>
        <v>0</v>
      </c>
      <c r="J350" s="177">
        <v>77.599999999999994</v>
      </c>
      <c r="K350" s="178">
        <f>ROUND(E350*J350,2)</f>
        <v>62247.62</v>
      </c>
      <c r="L350" s="178">
        <v>21</v>
      </c>
      <c r="M350" s="178">
        <f>G350*(1+L350/100)</f>
        <v>0</v>
      </c>
      <c r="N350" s="178">
        <v>0</v>
      </c>
      <c r="O350" s="178">
        <f>ROUND(E350*N350,2)</f>
        <v>0</v>
      </c>
      <c r="P350" s="178">
        <v>0</v>
      </c>
      <c r="Q350" s="178">
        <f>ROUND(E350*P350,2)</f>
        <v>0</v>
      </c>
      <c r="R350" s="178" t="s">
        <v>329</v>
      </c>
      <c r="S350" s="178" t="s">
        <v>330</v>
      </c>
      <c r="T350" s="179" t="s">
        <v>330</v>
      </c>
      <c r="U350" s="162">
        <v>0.15</v>
      </c>
      <c r="V350" s="162">
        <f>ROUND(E350*U350,2)</f>
        <v>120.32</v>
      </c>
      <c r="W350" s="162"/>
      <c r="X350" s="151"/>
      <c r="Y350" s="151"/>
      <c r="Z350" s="151"/>
      <c r="AA350" s="151"/>
      <c r="AB350" s="151"/>
      <c r="AC350" s="151"/>
      <c r="AD350" s="151"/>
      <c r="AE350" s="151"/>
      <c r="AF350" s="151"/>
      <c r="AG350" s="151" t="s">
        <v>331</v>
      </c>
      <c r="AH350" s="151"/>
      <c r="AI350" s="151"/>
      <c r="AJ350" s="151"/>
      <c r="AK350" s="151"/>
      <c r="AL350" s="151"/>
      <c r="AM350" s="151"/>
      <c r="AN350" s="151"/>
      <c r="AO350" s="151"/>
      <c r="AP350" s="151"/>
      <c r="AQ350" s="151"/>
      <c r="AR350" s="151"/>
      <c r="AS350" s="151"/>
      <c r="AT350" s="151"/>
      <c r="AU350" s="151"/>
      <c r="AV350" s="151"/>
      <c r="AW350" s="151"/>
      <c r="AX350" s="151"/>
      <c r="AY350" s="151"/>
      <c r="AZ350" s="151"/>
      <c r="BA350" s="151"/>
      <c r="BB350" s="151"/>
      <c r="BC350" s="151"/>
      <c r="BD350" s="151"/>
      <c r="BE350" s="151"/>
      <c r="BF350" s="151"/>
      <c r="BG350" s="151"/>
      <c r="BH350" s="151"/>
    </row>
    <row r="351" spans="1:60" outlineLevel="1" x14ac:dyDescent="0.2">
      <c r="A351" s="158"/>
      <c r="B351" s="159"/>
      <c r="C351" s="375" t="s">
        <v>777</v>
      </c>
      <c r="D351" s="376"/>
      <c r="E351" s="376"/>
      <c r="F351" s="376"/>
      <c r="G351" s="376"/>
      <c r="H351" s="162"/>
      <c r="I351" s="162"/>
      <c r="J351" s="162"/>
      <c r="K351" s="162"/>
      <c r="L351" s="162"/>
      <c r="M351" s="162"/>
      <c r="N351" s="162"/>
      <c r="O351" s="162"/>
      <c r="P351" s="162"/>
      <c r="Q351" s="162"/>
      <c r="R351" s="162"/>
      <c r="S351" s="162"/>
      <c r="T351" s="162"/>
      <c r="U351" s="162"/>
      <c r="V351" s="162"/>
      <c r="W351" s="162"/>
      <c r="X351" s="151"/>
      <c r="Y351" s="151"/>
      <c r="Z351" s="151"/>
      <c r="AA351" s="151"/>
      <c r="AB351" s="151"/>
      <c r="AC351" s="151"/>
      <c r="AD351" s="151"/>
      <c r="AE351" s="151"/>
      <c r="AF351" s="151"/>
      <c r="AG351" s="151" t="s">
        <v>333</v>
      </c>
      <c r="AH351" s="151"/>
      <c r="AI351" s="151"/>
      <c r="AJ351" s="151"/>
      <c r="AK351" s="151"/>
      <c r="AL351" s="151"/>
      <c r="AM351" s="151"/>
      <c r="AN351" s="151"/>
      <c r="AO351" s="151"/>
      <c r="AP351" s="151"/>
      <c r="AQ351" s="151"/>
      <c r="AR351" s="151"/>
      <c r="AS351" s="151"/>
      <c r="AT351" s="151"/>
      <c r="AU351" s="151"/>
      <c r="AV351" s="151"/>
      <c r="AW351" s="151"/>
      <c r="AX351" s="151"/>
      <c r="AY351" s="151"/>
      <c r="AZ351" s="151"/>
      <c r="BA351" s="151"/>
      <c r="BB351" s="151"/>
      <c r="BC351" s="151"/>
      <c r="BD351" s="151"/>
      <c r="BE351" s="151"/>
      <c r="BF351" s="151"/>
      <c r="BG351" s="151"/>
      <c r="BH351" s="151"/>
    </row>
    <row r="352" spans="1:60" outlineLevel="1" x14ac:dyDescent="0.2">
      <c r="A352" s="158"/>
      <c r="B352" s="159"/>
      <c r="C352" s="199" t="s">
        <v>771</v>
      </c>
      <c r="D352" s="195"/>
      <c r="E352" s="196">
        <v>91.56</v>
      </c>
      <c r="F352" s="162"/>
      <c r="G352" s="162"/>
      <c r="H352" s="162"/>
      <c r="I352" s="162"/>
      <c r="J352" s="162"/>
      <c r="K352" s="162"/>
      <c r="L352" s="162"/>
      <c r="M352" s="162"/>
      <c r="N352" s="162"/>
      <c r="O352" s="162"/>
      <c r="P352" s="162"/>
      <c r="Q352" s="162"/>
      <c r="R352" s="162"/>
      <c r="S352" s="162"/>
      <c r="T352" s="162"/>
      <c r="U352" s="162"/>
      <c r="V352" s="162"/>
      <c r="W352" s="162"/>
      <c r="X352" s="151"/>
      <c r="Y352" s="151"/>
      <c r="Z352" s="151"/>
      <c r="AA352" s="151"/>
      <c r="AB352" s="151"/>
      <c r="AC352" s="151"/>
      <c r="AD352" s="151"/>
      <c r="AE352" s="151"/>
      <c r="AF352" s="151"/>
      <c r="AG352" s="151" t="s">
        <v>346</v>
      </c>
      <c r="AH352" s="151">
        <v>0</v>
      </c>
      <c r="AI352" s="151"/>
      <c r="AJ352" s="151"/>
      <c r="AK352" s="151"/>
      <c r="AL352" s="151"/>
      <c r="AM352" s="151"/>
      <c r="AN352" s="151"/>
      <c r="AO352" s="151"/>
      <c r="AP352" s="151"/>
      <c r="AQ352" s="151"/>
      <c r="AR352" s="151"/>
      <c r="AS352" s="151"/>
      <c r="AT352" s="151"/>
      <c r="AU352" s="151"/>
      <c r="AV352" s="151"/>
      <c r="AW352" s="151"/>
      <c r="AX352" s="151"/>
      <c r="AY352" s="151"/>
      <c r="AZ352" s="151"/>
      <c r="BA352" s="151"/>
      <c r="BB352" s="151"/>
      <c r="BC352" s="151"/>
      <c r="BD352" s="151"/>
      <c r="BE352" s="151"/>
      <c r="BF352" s="151"/>
      <c r="BG352" s="151"/>
      <c r="BH352" s="151"/>
    </row>
    <row r="353" spans="1:60" outlineLevel="1" x14ac:dyDescent="0.2">
      <c r="A353" s="158"/>
      <c r="B353" s="159"/>
      <c r="C353" s="199" t="s">
        <v>772</v>
      </c>
      <c r="D353" s="195"/>
      <c r="E353" s="196">
        <v>561</v>
      </c>
      <c r="F353" s="162"/>
      <c r="G353" s="162"/>
      <c r="H353" s="162"/>
      <c r="I353" s="162"/>
      <c r="J353" s="162"/>
      <c r="K353" s="162"/>
      <c r="L353" s="162"/>
      <c r="M353" s="162"/>
      <c r="N353" s="162"/>
      <c r="O353" s="162"/>
      <c r="P353" s="162"/>
      <c r="Q353" s="162"/>
      <c r="R353" s="162"/>
      <c r="S353" s="162"/>
      <c r="T353" s="162"/>
      <c r="U353" s="162"/>
      <c r="V353" s="162"/>
      <c r="W353" s="162"/>
      <c r="X353" s="151"/>
      <c r="Y353" s="151"/>
      <c r="Z353" s="151"/>
      <c r="AA353" s="151"/>
      <c r="AB353" s="151"/>
      <c r="AC353" s="151"/>
      <c r="AD353" s="151"/>
      <c r="AE353" s="151"/>
      <c r="AF353" s="151"/>
      <c r="AG353" s="151" t="s">
        <v>346</v>
      </c>
      <c r="AH353" s="151">
        <v>0</v>
      </c>
      <c r="AI353" s="151"/>
      <c r="AJ353" s="151"/>
      <c r="AK353" s="151"/>
      <c r="AL353" s="151"/>
      <c r="AM353" s="151"/>
      <c r="AN353" s="151"/>
      <c r="AO353" s="151"/>
      <c r="AP353" s="151"/>
      <c r="AQ353" s="151"/>
      <c r="AR353" s="151"/>
      <c r="AS353" s="151"/>
      <c r="AT353" s="151"/>
      <c r="AU353" s="151"/>
      <c r="AV353" s="151"/>
      <c r="AW353" s="151"/>
      <c r="AX353" s="151"/>
      <c r="AY353" s="151"/>
      <c r="AZ353" s="151"/>
      <c r="BA353" s="151"/>
      <c r="BB353" s="151"/>
      <c r="BC353" s="151"/>
      <c r="BD353" s="151"/>
      <c r="BE353" s="151"/>
      <c r="BF353" s="151"/>
      <c r="BG353" s="151"/>
      <c r="BH353" s="151"/>
    </row>
    <row r="354" spans="1:60" outlineLevel="1" x14ac:dyDescent="0.2">
      <c r="A354" s="158"/>
      <c r="B354" s="159"/>
      <c r="C354" s="199" t="s">
        <v>773</v>
      </c>
      <c r="D354" s="195"/>
      <c r="E354" s="196">
        <v>88</v>
      </c>
      <c r="F354" s="162"/>
      <c r="G354" s="162"/>
      <c r="H354" s="162"/>
      <c r="I354" s="162"/>
      <c r="J354" s="162"/>
      <c r="K354" s="162"/>
      <c r="L354" s="162"/>
      <c r="M354" s="162"/>
      <c r="N354" s="162"/>
      <c r="O354" s="162"/>
      <c r="P354" s="162"/>
      <c r="Q354" s="162"/>
      <c r="R354" s="162"/>
      <c r="S354" s="162"/>
      <c r="T354" s="162"/>
      <c r="U354" s="162"/>
      <c r="V354" s="162"/>
      <c r="W354" s="162"/>
      <c r="X354" s="151"/>
      <c r="Y354" s="151"/>
      <c r="Z354" s="151"/>
      <c r="AA354" s="151"/>
      <c r="AB354" s="151"/>
      <c r="AC354" s="151"/>
      <c r="AD354" s="151"/>
      <c r="AE354" s="151"/>
      <c r="AF354" s="151"/>
      <c r="AG354" s="151" t="s">
        <v>346</v>
      </c>
      <c r="AH354" s="151">
        <v>0</v>
      </c>
      <c r="AI354" s="151"/>
      <c r="AJ354" s="151"/>
      <c r="AK354" s="151"/>
      <c r="AL354" s="151"/>
      <c r="AM354" s="151"/>
      <c r="AN354" s="151"/>
      <c r="AO354" s="151"/>
      <c r="AP354" s="151"/>
      <c r="AQ354" s="151"/>
      <c r="AR354" s="151"/>
      <c r="AS354" s="151"/>
      <c r="AT354" s="151"/>
      <c r="AU354" s="151"/>
      <c r="AV354" s="151"/>
      <c r="AW354" s="151"/>
      <c r="AX354" s="151"/>
      <c r="AY354" s="151"/>
      <c r="AZ354" s="151"/>
      <c r="BA354" s="151"/>
      <c r="BB354" s="151"/>
      <c r="BC354" s="151"/>
      <c r="BD354" s="151"/>
      <c r="BE354" s="151"/>
      <c r="BF354" s="151"/>
      <c r="BG354" s="151"/>
      <c r="BH354" s="151"/>
    </row>
    <row r="355" spans="1:60" outlineLevel="1" x14ac:dyDescent="0.2">
      <c r="A355" s="158"/>
      <c r="B355" s="159"/>
      <c r="C355" s="199" t="s">
        <v>774</v>
      </c>
      <c r="D355" s="195"/>
      <c r="E355" s="196">
        <v>61.6</v>
      </c>
      <c r="F355" s="162"/>
      <c r="G355" s="162"/>
      <c r="H355" s="162"/>
      <c r="I355" s="162"/>
      <c r="J355" s="162"/>
      <c r="K355" s="162"/>
      <c r="L355" s="162"/>
      <c r="M355" s="162"/>
      <c r="N355" s="162"/>
      <c r="O355" s="162"/>
      <c r="P355" s="162"/>
      <c r="Q355" s="162"/>
      <c r="R355" s="162"/>
      <c r="S355" s="162"/>
      <c r="T355" s="162"/>
      <c r="U355" s="162"/>
      <c r="V355" s="162"/>
      <c r="W355" s="162"/>
      <c r="X355" s="151"/>
      <c r="Y355" s="151"/>
      <c r="Z355" s="151"/>
      <c r="AA355" s="151"/>
      <c r="AB355" s="151"/>
      <c r="AC355" s="151"/>
      <c r="AD355" s="151"/>
      <c r="AE355" s="151"/>
      <c r="AF355" s="151"/>
      <c r="AG355" s="151" t="s">
        <v>346</v>
      </c>
      <c r="AH355" s="151">
        <v>0</v>
      </c>
      <c r="AI355" s="151"/>
      <c r="AJ355" s="151"/>
      <c r="AK355" s="151"/>
      <c r="AL355" s="151"/>
      <c r="AM355" s="151"/>
      <c r="AN355" s="151"/>
      <c r="AO355" s="151"/>
      <c r="AP355" s="151"/>
      <c r="AQ355" s="151"/>
      <c r="AR355" s="151"/>
      <c r="AS355" s="151"/>
      <c r="AT355" s="151"/>
      <c r="AU355" s="151"/>
      <c r="AV355" s="151"/>
      <c r="AW355" s="151"/>
      <c r="AX355" s="151"/>
      <c r="AY355" s="151"/>
      <c r="AZ355" s="151"/>
      <c r="BA355" s="151"/>
      <c r="BB355" s="151"/>
      <c r="BC355" s="151"/>
      <c r="BD355" s="151"/>
      <c r="BE355" s="151"/>
      <c r="BF355" s="151"/>
      <c r="BG355" s="151"/>
      <c r="BH355" s="151"/>
    </row>
    <row r="356" spans="1:60" outlineLevel="1" x14ac:dyDescent="0.2">
      <c r="A356" s="173">
        <v>121</v>
      </c>
      <c r="B356" s="174" t="s">
        <v>778</v>
      </c>
      <c r="C356" s="191" t="s">
        <v>779</v>
      </c>
      <c r="D356" s="175" t="s">
        <v>375</v>
      </c>
      <c r="E356" s="176">
        <v>61.6</v>
      </c>
      <c r="F356" s="177"/>
      <c r="G356" s="178">
        <f>ROUND(E356*F356,2)</f>
        <v>0</v>
      </c>
      <c r="H356" s="177">
        <v>0.38</v>
      </c>
      <c r="I356" s="178">
        <f>ROUND(E356*H356,2)</f>
        <v>23.41</v>
      </c>
      <c r="J356" s="177">
        <v>15.52</v>
      </c>
      <c r="K356" s="178">
        <f>ROUND(E356*J356,2)</f>
        <v>956.03</v>
      </c>
      <c r="L356" s="178">
        <v>21</v>
      </c>
      <c r="M356" s="178">
        <f>G356*(1+L356/100)</f>
        <v>0</v>
      </c>
      <c r="N356" s="178">
        <v>3.0000000000000001E-5</v>
      </c>
      <c r="O356" s="178">
        <f>ROUND(E356*N356,2)</f>
        <v>0</v>
      </c>
      <c r="P356" s="178">
        <v>0</v>
      </c>
      <c r="Q356" s="178">
        <f>ROUND(E356*P356,2)</f>
        <v>0</v>
      </c>
      <c r="R356" s="178" t="s">
        <v>453</v>
      </c>
      <c r="S356" s="178" t="s">
        <v>330</v>
      </c>
      <c r="T356" s="179" t="s">
        <v>330</v>
      </c>
      <c r="U356" s="162">
        <v>4.3999999999999997E-2</v>
      </c>
      <c r="V356" s="162">
        <f>ROUND(E356*U356,2)</f>
        <v>2.71</v>
      </c>
      <c r="W356" s="162"/>
      <c r="X356" s="151"/>
      <c r="Y356" s="151"/>
      <c r="Z356" s="151"/>
      <c r="AA356" s="151"/>
      <c r="AB356" s="151"/>
      <c r="AC356" s="151"/>
      <c r="AD356" s="151"/>
      <c r="AE356" s="151"/>
      <c r="AF356" s="151"/>
      <c r="AG356" s="151" t="s">
        <v>331</v>
      </c>
      <c r="AH356" s="151"/>
      <c r="AI356" s="151"/>
      <c r="AJ356" s="151"/>
      <c r="AK356" s="151"/>
      <c r="AL356" s="151"/>
      <c r="AM356" s="151"/>
      <c r="AN356" s="151"/>
      <c r="AO356" s="151"/>
      <c r="AP356" s="151"/>
      <c r="AQ356" s="151"/>
      <c r="AR356" s="151"/>
      <c r="AS356" s="151"/>
      <c r="AT356" s="151"/>
      <c r="AU356" s="151"/>
      <c r="AV356" s="151"/>
      <c r="AW356" s="151"/>
      <c r="AX356" s="151"/>
      <c r="AY356" s="151"/>
      <c r="AZ356" s="151"/>
      <c r="BA356" s="151"/>
      <c r="BB356" s="151"/>
      <c r="BC356" s="151"/>
      <c r="BD356" s="151"/>
      <c r="BE356" s="151"/>
      <c r="BF356" s="151"/>
      <c r="BG356" s="151"/>
      <c r="BH356" s="151"/>
    </row>
    <row r="357" spans="1:60" outlineLevel="1" x14ac:dyDescent="0.2">
      <c r="A357" s="158"/>
      <c r="B357" s="159"/>
      <c r="C357" s="199" t="s">
        <v>774</v>
      </c>
      <c r="D357" s="195"/>
      <c r="E357" s="196">
        <v>61.6</v>
      </c>
      <c r="F357" s="162"/>
      <c r="G357" s="162"/>
      <c r="H357" s="162"/>
      <c r="I357" s="162"/>
      <c r="J357" s="162"/>
      <c r="K357" s="162"/>
      <c r="L357" s="162"/>
      <c r="M357" s="162"/>
      <c r="N357" s="162"/>
      <c r="O357" s="162"/>
      <c r="P357" s="162"/>
      <c r="Q357" s="162"/>
      <c r="R357" s="162"/>
      <c r="S357" s="162"/>
      <c r="T357" s="162"/>
      <c r="U357" s="162"/>
      <c r="V357" s="162"/>
      <c r="W357" s="162"/>
      <c r="X357" s="151"/>
      <c r="Y357" s="151"/>
      <c r="Z357" s="151"/>
      <c r="AA357" s="151"/>
      <c r="AB357" s="151"/>
      <c r="AC357" s="151"/>
      <c r="AD357" s="151"/>
      <c r="AE357" s="151"/>
      <c r="AF357" s="151"/>
      <c r="AG357" s="151" t="s">
        <v>346</v>
      </c>
      <c r="AH357" s="151">
        <v>0</v>
      </c>
      <c r="AI357" s="151"/>
      <c r="AJ357" s="151"/>
      <c r="AK357" s="151"/>
      <c r="AL357" s="151"/>
      <c r="AM357" s="151"/>
      <c r="AN357" s="151"/>
      <c r="AO357" s="151"/>
      <c r="AP357" s="151"/>
      <c r="AQ357" s="151"/>
      <c r="AR357" s="151"/>
      <c r="AS357" s="151"/>
      <c r="AT357" s="151"/>
      <c r="AU357" s="151"/>
      <c r="AV357" s="151"/>
      <c r="AW357" s="151"/>
      <c r="AX357" s="151"/>
      <c r="AY357" s="151"/>
      <c r="AZ357" s="151"/>
      <c r="BA357" s="151"/>
      <c r="BB357" s="151"/>
      <c r="BC357" s="151"/>
      <c r="BD357" s="151"/>
      <c r="BE357" s="151"/>
      <c r="BF357" s="151"/>
      <c r="BG357" s="151"/>
      <c r="BH357" s="151"/>
    </row>
    <row r="358" spans="1:60" ht="22.5" outlineLevel="1" x14ac:dyDescent="0.2">
      <c r="A358" s="173">
        <v>122</v>
      </c>
      <c r="B358" s="174" t="s">
        <v>780</v>
      </c>
      <c r="C358" s="191" t="s">
        <v>781</v>
      </c>
      <c r="D358" s="175" t="s">
        <v>375</v>
      </c>
      <c r="E358" s="176">
        <v>740.56</v>
      </c>
      <c r="F358" s="177"/>
      <c r="G358" s="178">
        <f>ROUND(E358*F358,2)</f>
        <v>0</v>
      </c>
      <c r="H358" s="177">
        <v>179.89</v>
      </c>
      <c r="I358" s="178">
        <f>ROUND(E358*H358,2)</f>
        <v>133219.34</v>
      </c>
      <c r="J358" s="177">
        <v>27.61</v>
      </c>
      <c r="K358" s="178">
        <f>ROUND(E358*J358,2)</f>
        <v>20446.86</v>
      </c>
      <c r="L358" s="178">
        <v>21</v>
      </c>
      <c r="M358" s="178">
        <f>G358*(1+L358/100)</f>
        <v>0</v>
      </c>
      <c r="N358" s="178">
        <v>0.441</v>
      </c>
      <c r="O358" s="178">
        <f>ROUND(E358*N358,2)</f>
        <v>326.58999999999997</v>
      </c>
      <c r="P358" s="178">
        <v>0</v>
      </c>
      <c r="Q358" s="178">
        <f>ROUND(E358*P358,2)</f>
        <v>0</v>
      </c>
      <c r="R358" s="178" t="s">
        <v>520</v>
      </c>
      <c r="S358" s="178" t="s">
        <v>330</v>
      </c>
      <c r="T358" s="179" t="s">
        <v>330</v>
      </c>
      <c r="U358" s="162">
        <v>2.9000000000000001E-2</v>
      </c>
      <c r="V358" s="162">
        <f>ROUND(E358*U358,2)</f>
        <v>21.48</v>
      </c>
      <c r="W358" s="162"/>
      <c r="X358" s="151"/>
      <c r="Y358" s="151"/>
      <c r="Z358" s="151"/>
      <c r="AA358" s="151"/>
      <c r="AB358" s="151"/>
      <c r="AC358" s="151"/>
      <c r="AD358" s="151"/>
      <c r="AE358" s="151"/>
      <c r="AF358" s="151"/>
      <c r="AG358" s="151" t="s">
        <v>331</v>
      </c>
      <c r="AH358" s="151"/>
      <c r="AI358" s="151"/>
      <c r="AJ358" s="151"/>
      <c r="AK358" s="151"/>
      <c r="AL358" s="151"/>
      <c r="AM358" s="151"/>
      <c r="AN358" s="151"/>
      <c r="AO358" s="151"/>
      <c r="AP358" s="151"/>
      <c r="AQ358" s="151"/>
      <c r="AR358" s="151"/>
      <c r="AS358" s="151"/>
      <c r="AT358" s="151"/>
      <c r="AU358" s="151"/>
      <c r="AV358" s="151"/>
      <c r="AW358" s="151"/>
      <c r="AX358" s="151"/>
      <c r="AY358" s="151"/>
      <c r="AZ358" s="151"/>
      <c r="BA358" s="151"/>
      <c r="BB358" s="151"/>
      <c r="BC358" s="151"/>
      <c r="BD358" s="151"/>
      <c r="BE358" s="151"/>
      <c r="BF358" s="151"/>
      <c r="BG358" s="151"/>
      <c r="BH358" s="151"/>
    </row>
    <row r="359" spans="1:60" outlineLevel="1" x14ac:dyDescent="0.2">
      <c r="A359" s="158"/>
      <c r="B359" s="159"/>
      <c r="C359" s="199" t="s">
        <v>771</v>
      </c>
      <c r="D359" s="195"/>
      <c r="E359" s="196">
        <v>91.56</v>
      </c>
      <c r="F359" s="162"/>
      <c r="G359" s="162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  <c r="R359" s="162"/>
      <c r="S359" s="162"/>
      <c r="T359" s="162"/>
      <c r="U359" s="162"/>
      <c r="V359" s="162"/>
      <c r="W359" s="162"/>
      <c r="X359" s="151"/>
      <c r="Y359" s="151"/>
      <c r="Z359" s="151"/>
      <c r="AA359" s="151"/>
      <c r="AB359" s="151"/>
      <c r="AC359" s="151"/>
      <c r="AD359" s="151"/>
      <c r="AE359" s="151"/>
      <c r="AF359" s="151"/>
      <c r="AG359" s="151" t="s">
        <v>346</v>
      </c>
      <c r="AH359" s="151">
        <v>0</v>
      </c>
      <c r="AI359" s="151"/>
      <c r="AJ359" s="151"/>
      <c r="AK359" s="151"/>
      <c r="AL359" s="151"/>
      <c r="AM359" s="151"/>
      <c r="AN359" s="151"/>
      <c r="AO359" s="151"/>
      <c r="AP359" s="151"/>
      <c r="AQ359" s="151"/>
      <c r="AR359" s="151"/>
      <c r="AS359" s="151"/>
      <c r="AT359" s="151"/>
      <c r="AU359" s="151"/>
      <c r="AV359" s="151"/>
      <c r="AW359" s="151"/>
      <c r="AX359" s="151"/>
      <c r="AY359" s="151"/>
      <c r="AZ359" s="151"/>
      <c r="BA359" s="151"/>
      <c r="BB359" s="151"/>
      <c r="BC359" s="151"/>
      <c r="BD359" s="151"/>
      <c r="BE359" s="151"/>
      <c r="BF359" s="151"/>
      <c r="BG359" s="151"/>
      <c r="BH359" s="151"/>
    </row>
    <row r="360" spans="1:60" outlineLevel="1" x14ac:dyDescent="0.2">
      <c r="A360" s="158"/>
      <c r="B360" s="159"/>
      <c r="C360" s="199" t="s">
        <v>772</v>
      </c>
      <c r="D360" s="195"/>
      <c r="E360" s="196">
        <v>561</v>
      </c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  <c r="R360" s="162"/>
      <c r="S360" s="162"/>
      <c r="T360" s="162"/>
      <c r="U360" s="162"/>
      <c r="V360" s="162"/>
      <c r="W360" s="162"/>
      <c r="X360" s="151"/>
      <c r="Y360" s="151"/>
      <c r="Z360" s="151"/>
      <c r="AA360" s="151"/>
      <c r="AB360" s="151"/>
      <c r="AC360" s="151"/>
      <c r="AD360" s="151"/>
      <c r="AE360" s="151"/>
      <c r="AF360" s="151"/>
      <c r="AG360" s="151" t="s">
        <v>346</v>
      </c>
      <c r="AH360" s="151">
        <v>0</v>
      </c>
      <c r="AI360" s="151"/>
      <c r="AJ360" s="151"/>
      <c r="AK360" s="151"/>
      <c r="AL360" s="151"/>
      <c r="AM360" s="151"/>
      <c r="AN360" s="151"/>
      <c r="AO360" s="151"/>
      <c r="AP360" s="151"/>
      <c r="AQ360" s="151"/>
      <c r="AR360" s="151"/>
      <c r="AS360" s="151"/>
      <c r="AT360" s="151"/>
      <c r="AU360" s="151"/>
      <c r="AV360" s="151"/>
      <c r="AW360" s="151"/>
      <c r="AX360" s="151"/>
      <c r="AY360" s="151"/>
      <c r="AZ360" s="151"/>
      <c r="BA360" s="151"/>
      <c r="BB360" s="151"/>
      <c r="BC360" s="151"/>
      <c r="BD360" s="151"/>
      <c r="BE360" s="151"/>
      <c r="BF360" s="151"/>
      <c r="BG360" s="151"/>
      <c r="BH360" s="151"/>
    </row>
    <row r="361" spans="1:60" outlineLevel="1" x14ac:dyDescent="0.2">
      <c r="A361" s="158"/>
      <c r="B361" s="159"/>
      <c r="C361" s="199" t="s">
        <v>773</v>
      </c>
      <c r="D361" s="195"/>
      <c r="E361" s="196">
        <v>88</v>
      </c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  <c r="R361" s="162"/>
      <c r="S361" s="162"/>
      <c r="T361" s="162"/>
      <c r="U361" s="162"/>
      <c r="V361" s="162"/>
      <c r="W361" s="162"/>
      <c r="X361" s="151"/>
      <c r="Y361" s="151"/>
      <c r="Z361" s="151"/>
      <c r="AA361" s="151"/>
      <c r="AB361" s="151"/>
      <c r="AC361" s="151"/>
      <c r="AD361" s="151"/>
      <c r="AE361" s="151"/>
      <c r="AF361" s="151"/>
      <c r="AG361" s="151" t="s">
        <v>346</v>
      </c>
      <c r="AH361" s="151">
        <v>0</v>
      </c>
      <c r="AI361" s="151"/>
      <c r="AJ361" s="151"/>
      <c r="AK361" s="151"/>
      <c r="AL361" s="151"/>
      <c r="AM361" s="151"/>
      <c r="AN361" s="151"/>
      <c r="AO361" s="151"/>
      <c r="AP361" s="151"/>
      <c r="AQ361" s="151"/>
      <c r="AR361" s="151"/>
      <c r="AS361" s="151"/>
      <c r="AT361" s="151"/>
      <c r="AU361" s="151"/>
      <c r="AV361" s="151"/>
      <c r="AW361" s="151"/>
      <c r="AX361" s="151"/>
      <c r="AY361" s="151"/>
      <c r="AZ361" s="151"/>
      <c r="BA361" s="151"/>
      <c r="BB361" s="151"/>
      <c r="BC361" s="151"/>
      <c r="BD361" s="151"/>
      <c r="BE361" s="151"/>
      <c r="BF361" s="151"/>
      <c r="BG361" s="151"/>
      <c r="BH361" s="151"/>
    </row>
    <row r="362" spans="1:60" outlineLevel="1" x14ac:dyDescent="0.2">
      <c r="A362" s="173">
        <v>123</v>
      </c>
      <c r="B362" s="174" t="s">
        <v>782</v>
      </c>
      <c r="C362" s="191" t="s">
        <v>783</v>
      </c>
      <c r="D362" s="175" t="s">
        <v>375</v>
      </c>
      <c r="E362" s="176">
        <v>652.55999999999995</v>
      </c>
      <c r="F362" s="177"/>
      <c r="G362" s="178">
        <f>ROUND(E362*F362,2)</f>
        <v>0</v>
      </c>
      <c r="H362" s="177">
        <v>317.95999999999998</v>
      </c>
      <c r="I362" s="178">
        <f>ROUND(E362*H362,2)</f>
        <v>207487.98</v>
      </c>
      <c r="J362" s="177">
        <v>36.04</v>
      </c>
      <c r="K362" s="178">
        <f>ROUND(E362*J362,2)</f>
        <v>23518.26</v>
      </c>
      <c r="L362" s="178">
        <v>21</v>
      </c>
      <c r="M362" s="178">
        <f>G362*(1+L362/100)</f>
        <v>0</v>
      </c>
      <c r="N362" s="178">
        <v>0.53639999999999999</v>
      </c>
      <c r="O362" s="178">
        <f>ROUND(E362*N362,2)</f>
        <v>350.03</v>
      </c>
      <c r="P362" s="178">
        <v>0</v>
      </c>
      <c r="Q362" s="178">
        <f>ROUND(E362*P362,2)</f>
        <v>0</v>
      </c>
      <c r="R362" s="178" t="s">
        <v>520</v>
      </c>
      <c r="S362" s="178" t="s">
        <v>330</v>
      </c>
      <c r="T362" s="179" t="s">
        <v>330</v>
      </c>
      <c r="U362" s="162">
        <v>2.7E-2</v>
      </c>
      <c r="V362" s="162">
        <f>ROUND(E362*U362,2)</f>
        <v>17.62</v>
      </c>
      <c r="W362" s="162"/>
      <c r="X362" s="151"/>
      <c r="Y362" s="151"/>
      <c r="Z362" s="151"/>
      <c r="AA362" s="151"/>
      <c r="AB362" s="151"/>
      <c r="AC362" s="151"/>
      <c r="AD362" s="151"/>
      <c r="AE362" s="151"/>
      <c r="AF362" s="151"/>
      <c r="AG362" s="151" t="s">
        <v>331</v>
      </c>
      <c r="AH362" s="151"/>
      <c r="AI362" s="151"/>
      <c r="AJ362" s="151"/>
      <c r="AK362" s="151"/>
      <c r="AL362" s="151"/>
      <c r="AM362" s="151"/>
      <c r="AN362" s="151"/>
      <c r="AO362" s="151"/>
      <c r="AP362" s="151"/>
      <c r="AQ362" s="151"/>
      <c r="AR362" s="151"/>
      <c r="AS362" s="151"/>
      <c r="AT362" s="151"/>
      <c r="AU362" s="151"/>
      <c r="AV362" s="151"/>
      <c r="AW362" s="151"/>
      <c r="AX362" s="151"/>
      <c r="AY362" s="151"/>
      <c r="AZ362" s="151"/>
      <c r="BA362" s="151"/>
      <c r="BB362" s="151"/>
      <c r="BC362" s="151"/>
      <c r="BD362" s="151"/>
      <c r="BE362" s="151"/>
      <c r="BF362" s="151"/>
      <c r="BG362" s="151"/>
      <c r="BH362" s="151"/>
    </row>
    <row r="363" spans="1:60" outlineLevel="1" x14ac:dyDescent="0.2">
      <c r="A363" s="158"/>
      <c r="B363" s="159"/>
      <c r="C363" s="375" t="s">
        <v>784</v>
      </c>
      <c r="D363" s="376"/>
      <c r="E363" s="376"/>
      <c r="F363" s="376"/>
      <c r="G363" s="376"/>
      <c r="H363" s="162"/>
      <c r="I363" s="162"/>
      <c r="J363" s="162"/>
      <c r="K363" s="162"/>
      <c r="L363" s="162"/>
      <c r="M363" s="162"/>
      <c r="N363" s="162"/>
      <c r="O363" s="162"/>
      <c r="P363" s="162"/>
      <c r="Q363" s="162"/>
      <c r="R363" s="162"/>
      <c r="S363" s="162"/>
      <c r="T363" s="162"/>
      <c r="U363" s="162"/>
      <c r="V363" s="162"/>
      <c r="W363" s="162"/>
      <c r="X363" s="151"/>
      <c r="Y363" s="151"/>
      <c r="Z363" s="151"/>
      <c r="AA363" s="151"/>
      <c r="AB363" s="151"/>
      <c r="AC363" s="151"/>
      <c r="AD363" s="151"/>
      <c r="AE363" s="151"/>
      <c r="AF363" s="151"/>
      <c r="AG363" s="151" t="s">
        <v>333</v>
      </c>
      <c r="AH363" s="151"/>
      <c r="AI363" s="151"/>
      <c r="AJ363" s="151"/>
      <c r="AK363" s="151"/>
      <c r="AL363" s="151"/>
      <c r="AM363" s="151"/>
      <c r="AN363" s="151"/>
      <c r="AO363" s="151"/>
      <c r="AP363" s="151"/>
      <c r="AQ363" s="151"/>
      <c r="AR363" s="151"/>
      <c r="AS363" s="151"/>
      <c r="AT363" s="151"/>
      <c r="AU363" s="151"/>
      <c r="AV363" s="151"/>
      <c r="AW363" s="151"/>
      <c r="AX363" s="151"/>
      <c r="AY363" s="151"/>
      <c r="AZ363" s="151"/>
      <c r="BA363" s="151"/>
      <c r="BB363" s="151"/>
      <c r="BC363" s="151"/>
      <c r="BD363" s="151"/>
      <c r="BE363" s="151"/>
      <c r="BF363" s="151"/>
      <c r="BG363" s="151"/>
      <c r="BH363" s="151"/>
    </row>
    <row r="364" spans="1:60" outlineLevel="1" x14ac:dyDescent="0.2">
      <c r="A364" s="158"/>
      <c r="B364" s="159"/>
      <c r="C364" s="199" t="s">
        <v>771</v>
      </c>
      <c r="D364" s="195"/>
      <c r="E364" s="196">
        <v>91.56</v>
      </c>
      <c r="F364" s="162"/>
      <c r="G364" s="162"/>
      <c r="H364" s="162"/>
      <c r="I364" s="162"/>
      <c r="J364" s="162"/>
      <c r="K364" s="162"/>
      <c r="L364" s="162"/>
      <c r="M364" s="162"/>
      <c r="N364" s="162"/>
      <c r="O364" s="162"/>
      <c r="P364" s="162"/>
      <c r="Q364" s="162"/>
      <c r="R364" s="162"/>
      <c r="S364" s="162"/>
      <c r="T364" s="162"/>
      <c r="U364" s="162"/>
      <c r="V364" s="162"/>
      <c r="W364" s="162"/>
      <c r="X364" s="151"/>
      <c r="Y364" s="151"/>
      <c r="Z364" s="151"/>
      <c r="AA364" s="151"/>
      <c r="AB364" s="151"/>
      <c r="AC364" s="151"/>
      <c r="AD364" s="151"/>
      <c r="AE364" s="151"/>
      <c r="AF364" s="151"/>
      <c r="AG364" s="151" t="s">
        <v>346</v>
      </c>
      <c r="AH364" s="151">
        <v>0</v>
      </c>
      <c r="AI364" s="151"/>
      <c r="AJ364" s="151"/>
      <c r="AK364" s="151"/>
      <c r="AL364" s="151"/>
      <c r="AM364" s="151"/>
      <c r="AN364" s="151"/>
      <c r="AO364" s="151"/>
      <c r="AP364" s="151"/>
      <c r="AQ364" s="151"/>
      <c r="AR364" s="151"/>
      <c r="AS364" s="151"/>
      <c r="AT364" s="151"/>
      <c r="AU364" s="151"/>
      <c r="AV364" s="151"/>
      <c r="AW364" s="151"/>
      <c r="AX364" s="151"/>
      <c r="AY364" s="151"/>
      <c r="AZ364" s="151"/>
      <c r="BA364" s="151"/>
      <c r="BB364" s="151"/>
      <c r="BC364" s="151"/>
      <c r="BD364" s="151"/>
      <c r="BE364" s="151"/>
      <c r="BF364" s="151"/>
      <c r="BG364" s="151"/>
      <c r="BH364" s="151"/>
    </row>
    <row r="365" spans="1:60" outlineLevel="1" x14ac:dyDescent="0.2">
      <c r="A365" s="158"/>
      <c r="B365" s="159"/>
      <c r="C365" s="199" t="s">
        <v>772</v>
      </c>
      <c r="D365" s="195"/>
      <c r="E365" s="196">
        <v>561</v>
      </c>
      <c r="F365" s="162"/>
      <c r="G365" s="162"/>
      <c r="H365" s="162"/>
      <c r="I365" s="162"/>
      <c r="J365" s="162"/>
      <c r="K365" s="162"/>
      <c r="L365" s="162"/>
      <c r="M365" s="162"/>
      <c r="N365" s="162"/>
      <c r="O365" s="162"/>
      <c r="P365" s="162"/>
      <c r="Q365" s="162"/>
      <c r="R365" s="162"/>
      <c r="S365" s="162"/>
      <c r="T365" s="162"/>
      <c r="U365" s="162"/>
      <c r="V365" s="162"/>
      <c r="W365" s="162"/>
      <c r="X365" s="151"/>
      <c r="Y365" s="151"/>
      <c r="Z365" s="151"/>
      <c r="AA365" s="151"/>
      <c r="AB365" s="151"/>
      <c r="AC365" s="151"/>
      <c r="AD365" s="151"/>
      <c r="AE365" s="151"/>
      <c r="AF365" s="151"/>
      <c r="AG365" s="151" t="s">
        <v>346</v>
      </c>
      <c r="AH365" s="151">
        <v>0</v>
      </c>
      <c r="AI365" s="151"/>
      <c r="AJ365" s="151"/>
      <c r="AK365" s="151"/>
      <c r="AL365" s="151"/>
      <c r="AM365" s="151"/>
      <c r="AN365" s="151"/>
      <c r="AO365" s="151"/>
      <c r="AP365" s="151"/>
      <c r="AQ365" s="151"/>
      <c r="AR365" s="151"/>
      <c r="AS365" s="151"/>
      <c r="AT365" s="151"/>
      <c r="AU365" s="151"/>
      <c r="AV365" s="151"/>
      <c r="AW365" s="151"/>
      <c r="AX365" s="151"/>
      <c r="AY365" s="151"/>
      <c r="AZ365" s="151"/>
      <c r="BA365" s="151"/>
      <c r="BB365" s="151"/>
      <c r="BC365" s="151"/>
      <c r="BD365" s="151"/>
      <c r="BE365" s="151"/>
      <c r="BF365" s="151"/>
      <c r="BG365" s="151"/>
      <c r="BH365" s="151"/>
    </row>
    <row r="366" spans="1:60" ht="22.5" outlineLevel="1" x14ac:dyDescent="0.2">
      <c r="A366" s="173">
        <v>124</v>
      </c>
      <c r="B366" s="174" t="s">
        <v>785</v>
      </c>
      <c r="C366" s="191" t="s">
        <v>786</v>
      </c>
      <c r="D366" s="175" t="s">
        <v>375</v>
      </c>
      <c r="E366" s="176">
        <v>652.55999999999995</v>
      </c>
      <c r="F366" s="177"/>
      <c r="G366" s="178">
        <f>ROUND(E366*F366,2)</f>
        <v>0</v>
      </c>
      <c r="H366" s="177">
        <v>35.200000000000003</v>
      </c>
      <c r="I366" s="178">
        <f>ROUND(E366*H366,2)</f>
        <v>22970.11</v>
      </c>
      <c r="J366" s="177">
        <v>432.8</v>
      </c>
      <c r="K366" s="178">
        <f>ROUND(E366*J366,2)</f>
        <v>282427.96999999997</v>
      </c>
      <c r="L366" s="178">
        <v>21</v>
      </c>
      <c r="M366" s="178">
        <f>G366*(1+L366/100)</f>
        <v>0</v>
      </c>
      <c r="N366" s="178">
        <v>0.11</v>
      </c>
      <c r="O366" s="178">
        <f>ROUND(E366*N366,2)</f>
        <v>71.78</v>
      </c>
      <c r="P366" s="178">
        <v>0</v>
      </c>
      <c r="Q366" s="178">
        <f>ROUND(E366*P366,2)</f>
        <v>0</v>
      </c>
      <c r="R366" s="178" t="s">
        <v>520</v>
      </c>
      <c r="S366" s="178" t="s">
        <v>330</v>
      </c>
      <c r="T366" s="179" t="s">
        <v>330</v>
      </c>
      <c r="U366" s="162">
        <v>0.75900000000000001</v>
      </c>
      <c r="V366" s="162">
        <f>ROUND(E366*U366,2)</f>
        <v>495.29</v>
      </c>
      <c r="W366" s="162"/>
      <c r="X366" s="151"/>
      <c r="Y366" s="151"/>
      <c r="Z366" s="151"/>
      <c r="AA366" s="151"/>
      <c r="AB366" s="151"/>
      <c r="AC366" s="151"/>
      <c r="AD366" s="151"/>
      <c r="AE366" s="151"/>
      <c r="AF366" s="151"/>
      <c r="AG366" s="151" t="s">
        <v>331</v>
      </c>
      <c r="AH366" s="151"/>
      <c r="AI366" s="151"/>
      <c r="AJ366" s="151"/>
      <c r="AK366" s="151"/>
      <c r="AL366" s="151"/>
      <c r="AM366" s="151"/>
      <c r="AN366" s="151"/>
      <c r="AO366" s="151"/>
      <c r="AP366" s="151"/>
      <c r="AQ366" s="151"/>
      <c r="AR366" s="151"/>
      <c r="AS366" s="151"/>
      <c r="AT366" s="151"/>
      <c r="AU366" s="151"/>
      <c r="AV366" s="151"/>
      <c r="AW366" s="151"/>
      <c r="AX366" s="151"/>
      <c r="AY366" s="151"/>
      <c r="AZ366" s="151"/>
      <c r="BA366" s="151"/>
      <c r="BB366" s="151"/>
      <c r="BC366" s="151"/>
      <c r="BD366" s="151"/>
      <c r="BE366" s="151"/>
      <c r="BF366" s="151"/>
      <c r="BG366" s="151"/>
      <c r="BH366" s="151"/>
    </row>
    <row r="367" spans="1:60" outlineLevel="1" x14ac:dyDescent="0.2">
      <c r="A367" s="158"/>
      <c r="B367" s="159"/>
      <c r="C367" s="375" t="s">
        <v>787</v>
      </c>
      <c r="D367" s="376"/>
      <c r="E367" s="376"/>
      <c r="F367" s="376"/>
      <c r="G367" s="376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  <c r="R367" s="162"/>
      <c r="S367" s="162"/>
      <c r="T367" s="162"/>
      <c r="U367" s="162"/>
      <c r="V367" s="162"/>
      <c r="W367" s="162"/>
      <c r="X367" s="151"/>
      <c r="Y367" s="151"/>
      <c r="Z367" s="151"/>
      <c r="AA367" s="151"/>
      <c r="AB367" s="151"/>
      <c r="AC367" s="151"/>
      <c r="AD367" s="151"/>
      <c r="AE367" s="151"/>
      <c r="AF367" s="151"/>
      <c r="AG367" s="151" t="s">
        <v>333</v>
      </c>
      <c r="AH367" s="151"/>
      <c r="AI367" s="151"/>
      <c r="AJ367" s="151"/>
      <c r="AK367" s="151"/>
      <c r="AL367" s="151"/>
      <c r="AM367" s="151"/>
      <c r="AN367" s="151"/>
      <c r="AO367" s="151"/>
      <c r="AP367" s="151"/>
      <c r="AQ367" s="151"/>
      <c r="AR367" s="151"/>
      <c r="AS367" s="151"/>
      <c r="AT367" s="151"/>
      <c r="AU367" s="151"/>
      <c r="AV367" s="151"/>
      <c r="AW367" s="151"/>
      <c r="AX367" s="151"/>
      <c r="AY367" s="151"/>
      <c r="AZ367" s="151"/>
      <c r="BA367" s="151"/>
      <c r="BB367" s="151"/>
      <c r="BC367" s="151"/>
      <c r="BD367" s="151"/>
      <c r="BE367" s="151"/>
      <c r="BF367" s="151"/>
      <c r="BG367" s="151"/>
      <c r="BH367" s="151"/>
    </row>
    <row r="368" spans="1:60" outlineLevel="1" x14ac:dyDescent="0.2">
      <c r="A368" s="158"/>
      <c r="B368" s="159"/>
      <c r="C368" s="366" t="s">
        <v>788</v>
      </c>
      <c r="D368" s="367"/>
      <c r="E368" s="367"/>
      <c r="F368" s="367"/>
      <c r="G368" s="367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  <c r="S368" s="162"/>
      <c r="T368" s="162"/>
      <c r="U368" s="162"/>
      <c r="V368" s="162"/>
      <c r="W368" s="162"/>
      <c r="X368" s="151"/>
      <c r="Y368" s="151"/>
      <c r="Z368" s="151"/>
      <c r="AA368" s="151"/>
      <c r="AB368" s="151"/>
      <c r="AC368" s="151"/>
      <c r="AD368" s="151"/>
      <c r="AE368" s="151"/>
      <c r="AF368" s="151"/>
      <c r="AG368" s="151" t="s">
        <v>236</v>
      </c>
      <c r="AH368" s="151"/>
      <c r="AI368" s="151"/>
      <c r="AJ368" s="151"/>
      <c r="AK368" s="151"/>
      <c r="AL368" s="151"/>
      <c r="AM368" s="151"/>
      <c r="AN368" s="151"/>
      <c r="AO368" s="151"/>
      <c r="AP368" s="151"/>
      <c r="AQ368" s="151"/>
      <c r="AR368" s="151"/>
      <c r="AS368" s="151"/>
      <c r="AT368" s="151"/>
      <c r="AU368" s="151"/>
      <c r="AV368" s="151"/>
      <c r="AW368" s="151"/>
      <c r="AX368" s="151"/>
      <c r="AY368" s="151"/>
      <c r="AZ368" s="151"/>
      <c r="BA368" s="151"/>
      <c r="BB368" s="151"/>
      <c r="BC368" s="151"/>
      <c r="BD368" s="151"/>
      <c r="BE368" s="151"/>
      <c r="BF368" s="151"/>
      <c r="BG368" s="151"/>
      <c r="BH368" s="151"/>
    </row>
    <row r="369" spans="1:60" outlineLevel="1" x14ac:dyDescent="0.2">
      <c r="A369" s="158"/>
      <c r="B369" s="159"/>
      <c r="C369" s="199" t="s">
        <v>771</v>
      </c>
      <c r="D369" s="195"/>
      <c r="E369" s="196">
        <v>91.56</v>
      </c>
      <c r="F369" s="162"/>
      <c r="G369" s="162"/>
      <c r="H369" s="162"/>
      <c r="I369" s="162"/>
      <c r="J369" s="162"/>
      <c r="K369" s="162"/>
      <c r="L369" s="162"/>
      <c r="M369" s="162"/>
      <c r="N369" s="162"/>
      <c r="O369" s="162"/>
      <c r="P369" s="162"/>
      <c r="Q369" s="162"/>
      <c r="R369" s="162"/>
      <c r="S369" s="162"/>
      <c r="T369" s="162"/>
      <c r="U369" s="162"/>
      <c r="V369" s="162"/>
      <c r="W369" s="162"/>
      <c r="X369" s="151"/>
      <c r="Y369" s="151"/>
      <c r="Z369" s="151"/>
      <c r="AA369" s="151"/>
      <c r="AB369" s="151"/>
      <c r="AC369" s="151"/>
      <c r="AD369" s="151"/>
      <c r="AE369" s="151"/>
      <c r="AF369" s="151"/>
      <c r="AG369" s="151" t="s">
        <v>346</v>
      </c>
      <c r="AH369" s="151">
        <v>0</v>
      </c>
      <c r="AI369" s="151"/>
      <c r="AJ369" s="151"/>
      <c r="AK369" s="151"/>
      <c r="AL369" s="151"/>
      <c r="AM369" s="151"/>
      <c r="AN369" s="151"/>
      <c r="AO369" s="151"/>
      <c r="AP369" s="151"/>
      <c r="AQ369" s="151"/>
      <c r="AR369" s="151"/>
      <c r="AS369" s="151"/>
      <c r="AT369" s="151"/>
      <c r="AU369" s="151"/>
      <c r="AV369" s="151"/>
      <c r="AW369" s="151"/>
      <c r="AX369" s="151"/>
      <c r="AY369" s="151"/>
      <c r="AZ369" s="151"/>
      <c r="BA369" s="151"/>
      <c r="BB369" s="151"/>
      <c r="BC369" s="151"/>
      <c r="BD369" s="151"/>
      <c r="BE369" s="151"/>
      <c r="BF369" s="151"/>
      <c r="BG369" s="151"/>
      <c r="BH369" s="151"/>
    </row>
    <row r="370" spans="1:60" outlineLevel="1" x14ac:dyDescent="0.2">
      <c r="A370" s="158"/>
      <c r="B370" s="159"/>
      <c r="C370" s="199" t="s">
        <v>772</v>
      </c>
      <c r="D370" s="195"/>
      <c r="E370" s="196">
        <v>561</v>
      </c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  <c r="T370" s="162"/>
      <c r="U370" s="162"/>
      <c r="V370" s="162"/>
      <c r="W370" s="162"/>
      <c r="X370" s="151"/>
      <c r="Y370" s="151"/>
      <c r="Z370" s="151"/>
      <c r="AA370" s="151"/>
      <c r="AB370" s="151"/>
      <c r="AC370" s="151"/>
      <c r="AD370" s="151"/>
      <c r="AE370" s="151"/>
      <c r="AF370" s="151"/>
      <c r="AG370" s="151" t="s">
        <v>346</v>
      </c>
      <c r="AH370" s="151">
        <v>0</v>
      </c>
      <c r="AI370" s="151"/>
      <c r="AJ370" s="151"/>
      <c r="AK370" s="151"/>
      <c r="AL370" s="151"/>
      <c r="AM370" s="151"/>
      <c r="AN370" s="151"/>
      <c r="AO370" s="151"/>
      <c r="AP370" s="151"/>
      <c r="AQ370" s="151"/>
      <c r="AR370" s="151"/>
      <c r="AS370" s="151"/>
      <c r="AT370" s="151"/>
      <c r="AU370" s="151"/>
      <c r="AV370" s="151"/>
      <c r="AW370" s="151"/>
      <c r="AX370" s="151"/>
      <c r="AY370" s="151"/>
      <c r="AZ370" s="151"/>
      <c r="BA370" s="151"/>
      <c r="BB370" s="151"/>
      <c r="BC370" s="151"/>
      <c r="BD370" s="151"/>
      <c r="BE370" s="151"/>
      <c r="BF370" s="151"/>
      <c r="BG370" s="151"/>
      <c r="BH370" s="151"/>
    </row>
    <row r="371" spans="1:60" outlineLevel="1" x14ac:dyDescent="0.2">
      <c r="A371" s="173">
        <v>125</v>
      </c>
      <c r="B371" s="174" t="s">
        <v>789</v>
      </c>
      <c r="C371" s="191" t="s">
        <v>790</v>
      </c>
      <c r="D371" s="175" t="s">
        <v>375</v>
      </c>
      <c r="E371" s="176">
        <v>44</v>
      </c>
      <c r="F371" s="177"/>
      <c r="G371" s="178">
        <f>ROUND(E371*F371,2)</f>
        <v>0</v>
      </c>
      <c r="H371" s="177">
        <v>224.88</v>
      </c>
      <c r="I371" s="178">
        <f>ROUND(E371*H371,2)</f>
        <v>9894.7199999999993</v>
      </c>
      <c r="J371" s="177">
        <v>50.12</v>
      </c>
      <c r="K371" s="178">
        <f>ROUND(E371*J371,2)</f>
        <v>2205.2800000000002</v>
      </c>
      <c r="L371" s="178">
        <v>21</v>
      </c>
      <c r="M371" s="178">
        <f>G371*(1+L371/100)</f>
        <v>0</v>
      </c>
      <c r="N371" s="178">
        <v>0.16</v>
      </c>
      <c r="O371" s="178">
        <f>ROUND(E371*N371,2)</f>
        <v>7.04</v>
      </c>
      <c r="P371" s="178">
        <v>0</v>
      </c>
      <c r="Q371" s="178">
        <f>ROUND(E371*P371,2)</f>
        <v>0</v>
      </c>
      <c r="R371" s="178" t="s">
        <v>460</v>
      </c>
      <c r="S371" s="178" t="s">
        <v>228</v>
      </c>
      <c r="T371" s="179" t="s">
        <v>229</v>
      </c>
      <c r="U371" s="162">
        <v>0.18</v>
      </c>
      <c r="V371" s="162">
        <f>ROUND(E371*U371,2)</f>
        <v>7.92</v>
      </c>
      <c r="W371" s="162"/>
      <c r="X371" s="151"/>
      <c r="Y371" s="151"/>
      <c r="Z371" s="151"/>
      <c r="AA371" s="151"/>
      <c r="AB371" s="151"/>
      <c r="AC371" s="151"/>
      <c r="AD371" s="151"/>
      <c r="AE371" s="151"/>
      <c r="AF371" s="151"/>
      <c r="AG371" s="151" t="s">
        <v>331</v>
      </c>
      <c r="AH371" s="151"/>
      <c r="AI371" s="151"/>
      <c r="AJ371" s="151"/>
      <c r="AK371" s="151"/>
      <c r="AL371" s="151"/>
      <c r="AM371" s="151"/>
      <c r="AN371" s="151"/>
      <c r="AO371" s="151"/>
      <c r="AP371" s="151"/>
      <c r="AQ371" s="151"/>
      <c r="AR371" s="151"/>
      <c r="AS371" s="151"/>
      <c r="AT371" s="151"/>
      <c r="AU371" s="151"/>
      <c r="AV371" s="151"/>
      <c r="AW371" s="151"/>
      <c r="AX371" s="151"/>
      <c r="AY371" s="151"/>
      <c r="AZ371" s="151"/>
      <c r="BA371" s="151"/>
      <c r="BB371" s="151"/>
      <c r="BC371" s="151"/>
      <c r="BD371" s="151"/>
      <c r="BE371" s="151"/>
      <c r="BF371" s="151"/>
      <c r="BG371" s="151"/>
      <c r="BH371" s="151"/>
    </row>
    <row r="372" spans="1:60" outlineLevel="1" x14ac:dyDescent="0.2">
      <c r="A372" s="158"/>
      <c r="B372" s="159"/>
      <c r="C372" s="375" t="s">
        <v>791</v>
      </c>
      <c r="D372" s="376"/>
      <c r="E372" s="376"/>
      <c r="F372" s="376"/>
      <c r="G372" s="376"/>
      <c r="H372" s="162"/>
      <c r="I372" s="162"/>
      <c r="J372" s="162"/>
      <c r="K372" s="162"/>
      <c r="L372" s="162"/>
      <c r="M372" s="162"/>
      <c r="N372" s="162"/>
      <c r="O372" s="162"/>
      <c r="P372" s="162"/>
      <c r="Q372" s="162"/>
      <c r="R372" s="162"/>
      <c r="S372" s="162"/>
      <c r="T372" s="162"/>
      <c r="U372" s="162"/>
      <c r="V372" s="162"/>
      <c r="W372" s="162"/>
      <c r="X372" s="151"/>
      <c r="Y372" s="151"/>
      <c r="Z372" s="151"/>
      <c r="AA372" s="151"/>
      <c r="AB372" s="151"/>
      <c r="AC372" s="151"/>
      <c r="AD372" s="151"/>
      <c r="AE372" s="151"/>
      <c r="AF372" s="151"/>
      <c r="AG372" s="151" t="s">
        <v>333</v>
      </c>
      <c r="AH372" s="151"/>
      <c r="AI372" s="151"/>
      <c r="AJ372" s="151"/>
      <c r="AK372" s="151"/>
      <c r="AL372" s="151"/>
      <c r="AM372" s="151"/>
      <c r="AN372" s="151"/>
      <c r="AO372" s="151"/>
      <c r="AP372" s="151"/>
      <c r="AQ372" s="151"/>
      <c r="AR372" s="151"/>
      <c r="AS372" s="151"/>
      <c r="AT372" s="151"/>
      <c r="AU372" s="151"/>
      <c r="AV372" s="151"/>
      <c r="AW372" s="151"/>
      <c r="AX372" s="151"/>
      <c r="AY372" s="151"/>
      <c r="AZ372" s="151"/>
      <c r="BA372" s="151"/>
      <c r="BB372" s="151"/>
      <c r="BC372" s="151"/>
      <c r="BD372" s="151"/>
      <c r="BE372" s="151"/>
      <c r="BF372" s="151"/>
      <c r="BG372" s="151"/>
      <c r="BH372" s="151"/>
    </row>
    <row r="373" spans="1:60" outlineLevel="1" x14ac:dyDescent="0.2">
      <c r="A373" s="158"/>
      <c r="B373" s="159"/>
      <c r="C373" s="199" t="s">
        <v>792</v>
      </c>
      <c r="D373" s="195"/>
      <c r="E373" s="196">
        <v>44</v>
      </c>
      <c r="F373" s="162"/>
      <c r="G373" s="162"/>
      <c r="H373" s="162"/>
      <c r="I373" s="162"/>
      <c r="J373" s="162"/>
      <c r="K373" s="162"/>
      <c r="L373" s="162"/>
      <c r="M373" s="162"/>
      <c r="N373" s="162"/>
      <c r="O373" s="162"/>
      <c r="P373" s="162"/>
      <c r="Q373" s="162"/>
      <c r="R373" s="162"/>
      <c r="S373" s="162"/>
      <c r="T373" s="162"/>
      <c r="U373" s="162"/>
      <c r="V373" s="162"/>
      <c r="W373" s="162"/>
      <c r="X373" s="151"/>
      <c r="Y373" s="151"/>
      <c r="Z373" s="151"/>
      <c r="AA373" s="151"/>
      <c r="AB373" s="151"/>
      <c r="AC373" s="151"/>
      <c r="AD373" s="151"/>
      <c r="AE373" s="151"/>
      <c r="AF373" s="151"/>
      <c r="AG373" s="151" t="s">
        <v>346</v>
      </c>
      <c r="AH373" s="151">
        <v>0</v>
      </c>
      <c r="AI373" s="151"/>
      <c r="AJ373" s="151"/>
      <c r="AK373" s="151"/>
      <c r="AL373" s="151"/>
      <c r="AM373" s="151"/>
      <c r="AN373" s="151"/>
      <c r="AO373" s="151"/>
      <c r="AP373" s="151"/>
      <c r="AQ373" s="151"/>
      <c r="AR373" s="151"/>
      <c r="AS373" s="151"/>
      <c r="AT373" s="151"/>
      <c r="AU373" s="151"/>
      <c r="AV373" s="151"/>
      <c r="AW373" s="151"/>
      <c r="AX373" s="151"/>
      <c r="AY373" s="151"/>
      <c r="AZ373" s="151"/>
      <c r="BA373" s="151"/>
      <c r="BB373" s="151"/>
      <c r="BC373" s="151"/>
      <c r="BD373" s="151"/>
      <c r="BE373" s="151"/>
      <c r="BF373" s="151"/>
      <c r="BG373" s="151"/>
      <c r="BH373" s="151"/>
    </row>
    <row r="374" spans="1:60" ht="33.75" outlineLevel="1" x14ac:dyDescent="0.2">
      <c r="A374" s="173">
        <v>126</v>
      </c>
      <c r="B374" s="174" t="s">
        <v>793</v>
      </c>
      <c r="C374" s="191" t="s">
        <v>794</v>
      </c>
      <c r="D374" s="175" t="s">
        <v>427</v>
      </c>
      <c r="E374" s="176">
        <v>92.5</v>
      </c>
      <c r="F374" s="177"/>
      <c r="G374" s="178">
        <f>ROUND(E374*F374,2)</f>
        <v>0</v>
      </c>
      <c r="H374" s="177">
        <v>171.5</v>
      </c>
      <c r="I374" s="178">
        <f>ROUND(E374*H374,2)</f>
        <v>15863.75</v>
      </c>
      <c r="J374" s="177">
        <v>53.5</v>
      </c>
      <c r="K374" s="178">
        <f>ROUND(E374*J374,2)</f>
        <v>4948.75</v>
      </c>
      <c r="L374" s="178">
        <v>21</v>
      </c>
      <c r="M374" s="178">
        <f>G374*(1+L374/100)</f>
        <v>0</v>
      </c>
      <c r="N374" s="178">
        <v>0.15304999999999999</v>
      </c>
      <c r="O374" s="178">
        <f>ROUND(E374*N374,2)</f>
        <v>14.16</v>
      </c>
      <c r="P374" s="178">
        <v>0</v>
      </c>
      <c r="Q374" s="178">
        <f>ROUND(E374*P374,2)</f>
        <v>0</v>
      </c>
      <c r="R374" s="178" t="s">
        <v>520</v>
      </c>
      <c r="S374" s="178" t="s">
        <v>330</v>
      </c>
      <c r="T374" s="179" t="s">
        <v>330</v>
      </c>
      <c r="U374" s="162">
        <v>0.14000000000000001</v>
      </c>
      <c r="V374" s="162">
        <f>ROUND(E374*U374,2)</f>
        <v>12.95</v>
      </c>
      <c r="W374" s="162"/>
      <c r="X374" s="151"/>
      <c r="Y374" s="151"/>
      <c r="Z374" s="151"/>
      <c r="AA374" s="151"/>
      <c r="AB374" s="151"/>
      <c r="AC374" s="151"/>
      <c r="AD374" s="151"/>
      <c r="AE374" s="151"/>
      <c r="AF374" s="151"/>
      <c r="AG374" s="151" t="s">
        <v>331</v>
      </c>
      <c r="AH374" s="151"/>
      <c r="AI374" s="151"/>
      <c r="AJ374" s="151"/>
      <c r="AK374" s="151"/>
      <c r="AL374" s="151"/>
      <c r="AM374" s="151"/>
      <c r="AN374" s="151"/>
      <c r="AO374" s="151"/>
      <c r="AP374" s="151"/>
      <c r="AQ374" s="151"/>
      <c r="AR374" s="151"/>
      <c r="AS374" s="151"/>
      <c r="AT374" s="151"/>
      <c r="AU374" s="151"/>
      <c r="AV374" s="151"/>
      <c r="AW374" s="151"/>
      <c r="AX374" s="151"/>
      <c r="AY374" s="151"/>
      <c r="AZ374" s="151"/>
      <c r="BA374" s="151"/>
      <c r="BB374" s="151"/>
      <c r="BC374" s="151"/>
      <c r="BD374" s="151"/>
      <c r="BE374" s="151"/>
      <c r="BF374" s="151"/>
      <c r="BG374" s="151"/>
      <c r="BH374" s="151"/>
    </row>
    <row r="375" spans="1:60" outlineLevel="1" x14ac:dyDescent="0.2">
      <c r="A375" s="158"/>
      <c r="B375" s="159"/>
      <c r="C375" s="375" t="s">
        <v>795</v>
      </c>
      <c r="D375" s="376"/>
      <c r="E375" s="376"/>
      <c r="F375" s="376"/>
      <c r="G375" s="376"/>
      <c r="H375" s="162"/>
      <c r="I375" s="162"/>
      <c r="J375" s="162"/>
      <c r="K375" s="162"/>
      <c r="L375" s="162"/>
      <c r="M375" s="162"/>
      <c r="N375" s="162"/>
      <c r="O375" s="162"/>
      <c r="P375" s="162"/>
      <c r="Q375" s="162"/>
      <c r="R375" s="162"/>
      <c r="S375" s="162"/>
      <c r="T375" s="162"/>
      <c r="U375" s="162"/>
      <c r="V375" s="162"/>
      <c r="W375" s="162"/>
      <c r="X375" s="151"/>
      <c r="Y375" s="151"/>
      <c r="Z375" s="151"/>
      <c r="AA375" s="151"/>
      <c r="AB375" s="151"/>
      <c r="AC375" s="151"/>
      <c r="AD375" s="151"/>
      <c r="AE375" s="151"/>
      <c r="AF375" s="151"/>
      <c r="AG375" s="151" t="s">
        <v>333</v>
      </c>
      <c r="AH375" s="151"/>
      <c r="AI375" s="151"/>
      <c r="AJ375" s="151"/>
      <c r="AK375" s="151"/>
      <c r="AL375" s="151"/>
      <c r="AM375" s="151"/>
      <c r="AN375" s="151"/>
      <c r="AO375" s="151"/>
      <c r="AP375" s="151"/>
      <c r="AQ375" s="151"/>
      <c r="AR375" s="151"/>
      <c r="AS375" s="151"/>
      <c r="AT375" s="151"/>
      <c r="AU375" s="151"/>
      <c r="AV375" s="151"/>
      <c r="AW375" s="151"/>
      <c r="AX375" s="151"/>
      <c r="AY375" s="151"/>
      <c r="AZ375" s="151"/>
      <c r="BA375" s="151"/>
      <c r="BB375" s="151"/>
      <c r="BC375" s="151"/>
      <c r="BD375" s="151"/>
      <c r="BE375" s="151"/>
      <c r="BF375" s="151"/>
      <c r="BG375" s="151"/>
      <c r="BH375" s="151"/>
    </row>
    <row r="376" spans="1:60" outlineLevel="1" x14ac:dyDescent="0.2">
      <c r="A376" s="158"/>
      <c r="B376" s="159"/>
      <c r="C376" s="199" t="s">
        <v>796</v>
      </c>
      <c r="D376" s="195"/>
      <c r="E376" s="196">
        <v>87</v>
      </c>
      <c r="F376" s="162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62"/>
      <c r="R376" s="162"/>
      <c r="S376" s="162"/>
      <c r="T376" s="162"/>
      <c r="U376" s="162"/>
      <c r="V376" s="162"/>
      <c r="W376" s="162"/>
      <c r="X376" s="151"/>
      <c r="Y376" s="151"/>
      <c r="Z376" s="151"/>
      <c r="AA376" s="151"/>
      <c r="AB376" s="151"/>
      <c r="AC376" s="151"/>
      <c r="AD376" s="151"/>
      <c r="AE376" s="151"/>
      <c r="AF376" s="151"/>
      <c r="AG376" s="151" t="s">
        <v>346</v>
      </c>
      <c r="AH376" s="151">
        <v>0</v>
      </c>
      <c r="AI376" s="151"/>
      <c r="AJ376" s="151"/>
      <c r="AK376" s="151"/>
      <c r="AL376" s="151"/>
      <c r="AM376" s="151"/>
      <c r="AN376" s="151"/>
      <c r="AO376" s="151"/>
      <c r="AP376" s="151"/>
      <c r="AQ376" s="151"/>
      <c r="AR376" s="151"/>
      <c r="AS376" s="151"/>
      <c r="AT376" s="151"/>
      <c r="AU376" s="151"/>
      <c r="AV376" s="151"/>
      <c r="AW376" s="151"/>
      <c r="AX376" s="151"/>
      <c r="AY376" s="151"/>
      <c r="AZ376" s="151"/>
      <c r="BA376" s="151"/>
      <c r="BB376" s="151"/>
      <c r="BC376" s="151"/>
      <c r="BD376" s="151"/>
      <c r="BE376" s="151"/>
      <c r="BF376" s="151"/>
      <c r="BG376" s="151"/>
      <c r="BH376" s="151"/>
    </row>
    <row r="377" spans="1:60" outlineLevel="1" x14ac:dyDescent="0.2">
      <c r="A377" s="158"/>
      <c r="B377" s="159"/>
      <c r="C377" s="199" t="s">
        <v>797</v>
      </c>
      <c r="D377" s="195"/>
      <c r="E377" s="196">
        <v>5.5</v>
      </c>
      <c r="F377" s="162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  <c r="R377" s="162"/>
      <c r="S377" s="162"/>
      <c r="T377" s="162"/>
      <c r="U377" s="162"/>
      <c r="V377" s="162"/>
      <c r="W377" s="162"/>
      <c r="X377" s="151"/>
      <c r="Y377" s="151"/>
      <c r="Z377" s="151"/>
      <c r="AA377" s="151"/>
      <c r="AB377" s="151"/>
      <c r="AC377" s="151"/>
      <c r="AD377" s="151"/>
      <c r="AE377" s="151"/>
      <c r="AF377" s="151"/>
      <c r="AG377" s="151" t="s">
        <v>346</v>
      </c>
      <c r="AH377" s="151">
        <v>0</v>
      </c>
      <c r="AI377" s="151"/>
      <c r="AJ377" s="151"/>
      <c r="AK377" s="151"/>
      <c r="AL377" s="151"/>
      <c r="AM377" s="151"/>
      <c r="AN377" s="151"/>
      <c r="AO377" s="151"/>
      <c r="AP377" s="151"/>
      <c r="AQ377" s="151"/>
      <c r="AR377" s="151"/>
      <c r="AS377" s="151"/>
      <c r="AT377" s="151"/>
      <c r="AU377" s="151"/>
      <c r="AV377" s="151"/>
      <c r="AW377" s="151"/>
      <c r="AX377" s="151"/>
      <c r="AY377" s="151"/>
      <c r="AZ377" s="151"/>
      <c r="BA377" s="151"/>
      <c r="BB377" s="151"/>
      <c r="BC377" s="151"/>
      <c r="BD377" s="151"/>
      <c r="BE377" s="151"/>
      <c r="BF377" s="151"/>
      <c r="BG377" s="151"/>
      <c r="BH377" s="151"/>
    </row>
    <row r="378" spans="1:60" ht="45" outlineLevel="1" x14ac:dyDescent="0.2">
      <c r="A378" s="173">
        <v>127</v>
      </c>
      <c r="B378" s="174" t="s">
        <v>798</v>
      </c>
      <c r="C378" s="191" t="s">
        <v>799</v>
      </c>
      <c r="D378" s="175" t="s">
        <v>427</v>
      </c>
      <c r="E378" s="176">
        <v>34</v>
      </c>
      <c r="F378" s="177"/>
      <c r="G378" s="178">
        <f>ROUND(E378*F378,2)</f>
        <v>0</v>
      </c>
      <c r="H378" s="177">
        <v>278.22000000000003</v>
      </c>
      <c r="I378" s="178">
        <f>ROUND(E378*H378,2)</f>
        <v>9459.48</v>
      </c>
      <c r="J378" s="177">
        <v>128.28</v>
      </c>
      <c r="K378" s="178">
        <f>ROUND(E378*J378,2)</f>
        <v>4361.5200000000004</v>
      </c>
      <c r="L378" s="178">
        <v>21</v>
      </c>
      <c r="M378" s="178">
        <f>G378*(1+L378/100)</f>
        <v>0</v>
      </c>
      <c r="N378" s="178">
        <v>0.26680999999999999</v>
      </c>
      <c r="O378" s="178">
        <f>ROUND(E378*N378,2)</f>
        <v>9.07</v>
      </c>
      <c r="P378" s="178">
        <v>0</v>
      </c>
      <c r="Q378" s="178">
        <f>ROUND(E378*P378,2)</f>
        <v>0</v>
      </c>
      <c r="R378" s="178" t="s">
        <v>520</v>
      </c>
      <c r="S378" s="178" t="s">
        <v>330</v>
      </c>
      <c r="T378" s="179" t="s">
        <v>330</v>
      </c>
      <c r="U378" s="162">
        <v>0.33704000000000001</v>
      </c>
      <c r="V378" s="162">
        <f>ROUND(E378*U378,2)</f>
        <v>11.46</v>
      </c>
      <c r="W378" s="162"/>
      <c r="X378" s="151"/>
      <c r="Y378" s="151"/>
      <c r="Z378" s="151"/>
      <c r="AA378" s="151"/>
      <c r="AB378" s="151"/>
      <c r="AC378" s="151"/>
      <c r="AD378" s="151"/>
      <c r="AE378" s="151"/>
      <c r="AF378" s="151"/>
      <c r="AG378" s="151" t="s">
        <v>331</v>
      </c>
      <c r="AH378" s="151"/>
      <c r="AI378" s="151"/>
      <c r="AJ378" s="151"/>
      <c r="AK378" s="151"/>
      <c r="AL378" s="151"/>
      <c r="AM378" s="151"/>
      <c r="AN378" s="151"/>
      <c r="AO378" s="151"/>
      <c r="AP378" s="151"/>
      <c r="AQ378" s="151"/>
      <c r="AR378" s="151"/>
      <c r="AS378" s="151"/>
      <c r="AT378" s="151"/>
      <c r="AU378" s="151"/>
      <c r="AV378" s="151"/>
      <c r="AW378" s="151"/>
      <c r="AX378" s="151"/>
      <c r="AY378" s="151"/>
      <c r="AZ378" s="151"/>
      <c r="BA378" s="151"/>
      <c r="BB378" s="151"/>
      <c r="BC378" s="151"/>
      <c r="BD378" s="151"/>
      <c r="BE378" s="151"/>
      <c r="BF378" s="151"/>
      <c r="BG378" s="151"/>
      <c r="BH378" s="151"/>
    </row>
    <row r="379" spans="1:60" outlineLevel="1" x14ac:dyDescent="0.2">
      <c r="A379" s="158"/>
      <c r="B379" s="159"/>
      <c r="C379" s="375" t="s">
        <v>800</v>
      </c>
      <c r="D379" s="376"/>
      <c r="E379" s="376"/>
      <c r="F379" s="376"/>
      <c r="G379" s="376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  <c r="R379" s="162"/>
      <c r="S379" s="162"/>
      <c r="T379" s="162"/>
      <c r="U379" s="162"/>
      <c r="V379" s="162"/>
      <c r="W379" s="162"/>
      <c r="X379" s="151"/>
      <c r="Y379" s="151"/>
      <c r="Z379" s="151"/>
      <c r="AA379" s="151"/>
      <c r="AB379" s="151"/>
      <c r="AC379" s="151"/>
      <c r="AD379" s="151"/>
      <c r="AE379" s="151"/>
      <c r="AF379" s="151"/>
      <c r="AG379" s="151" t="s">
        <v>333</v>
      </c>
      <c r="AH379" s="151"/>
      <c r="AI379" s="151"/>
      <c r="AJ379" s="151"/>
      <c r="AK379" s="151"/>
      <c r="AL379" s="151"/>
      <c r="AM379" s="151"/>
      <c r="AN379" s="151"/>
      <c r="AO379" s="151"/>
      <c r="AP379" s="151"/>
      <c r="AQ379" s="151"/>
      <c r="AR379" s="151"/>
      <c r="AS379" s="151"/>
      <c r="AT379" s="151"/>
      <c r="AU379" s="151"/>
      <c r="AV379" s="151"/>
      <c r="AW379" s="151"/>
      <c r="AX379" s="151"/>
      <c r="AY379" s="151"/>
      <c r="AZ379" s="151"/>
      <c r="BA379" s="151"/>
      <c r="BB379" s="151"/>
      <c r="BC379" s="151"/>
      <c r="BD379" s="151"/>
      <c r="BE379" s="151"/>
      <c r="BF379" s="151"/>
      <c r="BG379" s="151"/>
      <c r="BH379" s="151"/>
    </row>
    <row r="380" spans="1:60" outlineLevel="1" x14ac:dyDescent="0.2">
      <c r="A380" s="158"/>
      <c r="B380" s="159"/>
      <c r="C380" s="199" t="s">
        <v>801</v>
      </c>
      <c r="D380" s="195"/>
      <c r="E380" s="196">
        <v>34</v>
      </c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62"/>
      <c r="R380" s="162"/>
      <c r="S380" s="162"/>
      <c r="T380" s="162"/>
      <c r="U380" s="162"/>
      <c r="V380" s="162"/>
      <c r="W380" s="162"/>
      <c r="X380" s="151"/>
      <c r="Y380" s="151"/>
      <c r="Z380" s="151"/>
      <c r="AA380" s="151"/>
      <c r="AB380" s="151"/>
      <c r="AC380" s="151"/>
      <c r="AD380" s="151"/>
      <c r="AE380" s="151"/>
      <c r="AF380" s="151"/>
      <c r="AG380" s="151" t="s">
        <v>346</v>
      </c>
      <c r="AH380" s="151">
        <v>0</v>
      </c>
      <c r="AI380" s="151"/>
      <c r="AJ380" s="151"/>
      <c r="AK380" s="151"/>
      <c r="AL380" s="151"/>
      <c r="AM380" s="151"/>
      <c r="AN380" s="151"/>
      <c r="AO380" s="151"/>
      <c r="AP380" s="151"/>
      <c r="AQ380" s="151"/>
      <c r="AR380" s="151"/>
      <c r="AS380" s="151"/>
      <c r="AT380" s="151"/>
      <c r="AU380" s="151"/>
      <c r="AV380" s="151"/>
      <c r="AW380" s="151"/>
      <c r="AX380" s="151"/>
      <c r="AY380" s="151"/>
      <c r="AZ380" s="151"/>
      <c r="BA380" s="151"/>
      <c r="BB380" s="151"/>
      <c r="BC380" s="151"/>
      <c r="BD380" s="151"/>
      <c r="BE380" s="151"/>
      <c r="BF380" s="151"/>
      <c r="BG380" s="151"/>
      <c r="BH380" s="151"/>
    </row>
    <row r="381" spans="1:60" ht="45" outlineLevel="1" x14ac:dyDescent="0.2">
      <c r="A381" s="173">
        <v>128</v>
      </c>
      <c r="B381" s="174" t="s">
        <v>802</v>
      </c>
      <c r="C381" s="191" t="s">
        <v>803</v>
      </c>
      <c r="D381" s="175" t="s">
        <v>427</v>
      </c>
      <c r="E381" s="176">
        <v>53</v>
      </c>
      <c r="F381" s="177"/>
      <c r="G381" s="178">
        <f>ROUND(E381*F381,2)</f>
        <v>0</v>
      </c>
      <c r="H381" s="177">
        <v>280.49</v>
      </c>
      <c r="I381" s="178">
        <f>ROUND(E381*H381,2)</f>
        <v>14865.97</v>
      </c>
      <c r="J381" s="177">
        <v>104.01</v>
      </c>
      <c r="K381" s="178">
        <f>ROUND(E381*J381,2)</f>
        <v>5512.53</v>
      </c>
      <c r="L381" s="178">
        <v>21</v>
      </c>
      <c r="M381" s="178">
        <f>G381*(1+L381/100)</f>
        <v>0</v>
      </c>
      <c r="N381" s="178">
        <v>0.26980999999999999</v>
      </c>
      <c r="O381" s="178">
        <f>ROUND(E381*N381,2)</f>
        <v>14.3</v>
      </c>
      <c r="P381" s="178">
        <v>0</v>
      </c>
      <c r="Q381" s="178">
        <f>ROUND(E381*P381,2)</f>
        <v>0</v>
      </c>
      <c r="R381" s="178" t="s">
        <v>520</v>
      </c>
      <c r="S381" s="178" t="s">
        <v>330</v>
      </c>
      <c r="T381" s="179" t="s">
        <v>330</v>
      </c>
      <c r="U381" s="162">
        <v>0.27200000000000002</v>
      </c>
      <c r="V381" s="162">
        <f>ROUND(E381*U381,2)</f>
        <v>14.42</v>
      </c>
      <c r="W381" s="162"/>
      <c r="X381" s="151"/>
      <c r="Y381" s="151"/>
      <c r="Z381" s="151"/>
      <c r="AA381" s="151"/>
      <c r="AB381" s="151"/>
      <c r="AC381" s="151"/>
      <c r="AD381" s="151"/>
      <c r="AE381" s="151"/>
      <c r="AF381" s="151"/>
      <c r="AG381" s="151" t="s">
        <v>331</v>
      </c>
      <c r="AH381" s="151"/>
      <c r="AI381" s="151"/>
      <c r="AJ381" s="151"/>
      <c r="AK381" s="151"/>
      <c r="AL381" s="151"/>
      <c r="AM381" s="151"/>
      <c r="AN381" s="151"/>
      <c r="AO381" s="151"/>
      <c r="AP381" s="151"/>
      <c r="AQ381" s="151"/>
      <c r="AR381" s="151"/>
      <c r="AS381" s="151"/>
      <c r="AT381" s="151"/>
      <c r="AU381" s="151"/>
      <c r="AV381" s="151"/>
      <c r="AW381" s="151"/>
      <c r="AX381" s="151"/>
      <c r="AY381" s="151"/>
      <c r="AZ381" s="151"/>
      <c r="BA381" s="151"/>
      <c r="BB381" s="151"/>
      <c r="BC381" s="151"/>
      <c r="BD381" s="151"/>
      <c r="BE381" s="151"/>
      <c r="BF381" s="151"/>
      <c r="BG381" s="151"/>
      <c r="BH381" s="151"/>
    </row>
    <row r="382" spans="1:60" outlineLevel="1" x14ac:dyDescent="0.2">
      <c r="A382" s="158"/>
      <c r="B382" s="159"/>
      <c r="C382" s="375" t="s">
        <v>800</v>
      </c>
      <c r="D382" s="376"/>
      <c r="E382" s="376"/>
      <c r="F382" s="376"/>
      <c r="G382" s="376"/>
      <c r="H382" s="162"/>
      <c r="I382" s="162"/>
      <c r="J382" s="162"/>
      <c r="K382" s="162"/>
      <c r="L382" s="162"/>
      <c r="M382" s="162"/>
      <c r="N382" s="162"/>
      <c r="O382" s="162"/>
      <c r="P382" s="162"/>
      <c r="Q382" s="162"/>
      <c r="R382" s="162"/>
      <c r="S382" s="162"/>
      <c r="T382" s="162"/>
      <c r="U382" s="162"/>
      <c r="V382" s="162"/>
      <c r="W382" s="162"/>
      <c r="X382" s="151"/>
      <c r="Y382" s="151"/>
      <c r="Z382" s="151"/>
      <c r="AA382" s="151"/>
      <c r="AB382" s="151"/>
      <c r="AC382" s="151"/>
      <c r="AD382" s="151"/>
      <c r="AE382" s="151"/>
      <c r="AF382" s="151"/>
      <c r="AG382" s="151" t="s">
        <v>333</v>
      </c>
      <c r="AH382" s="151"/>
      <c r="AI382" s="151"/>
      <c r="AJ382" s="151"/>
      <c r="AK382" s="151"/>
      <c r="AL382" s="151"/>
      <c r="AM382" s="151"/>
      <c r="AN382" s="151"/>
      <c r="AO382" s="151"/>
      <c r="AP382" s="151"/>
      <c r="AQ382" s="151"/>
      <c r="AR382" s="151"/>
      <c r="AS382" s="151"/>
      <c r="AT382" s="151"/>
      <c r="AU382" s="151"/>
      <c r="AV382" s="151"/>
      <c r="AW382" s="151"/>
      <c r="AX382" s="151"/>
      <c r="AY382" s="151"/>
      <c r="AZ382" s="151"/>
      <c r="BA382" s="151"/>
      <c r="BB382" s="151"/>
      <c r="BC382" s="151"/>
      <c r="BD382" s="151"/>
      <c r="BE382" s="151"/>
      <c r="BF382" s="151"/>
      <c r="BG382" s="151"/>
      <c r="BH382" s="151"/>
    </row>
    <row r="383" spans="1:60" outlineLevel="1" x14ac:dyDescent="0.2">
      <c r="A383" s="158"/>
      <c r="B383" s="159"/>
      <c r="C383" s="199" t="s">
        <v>804</v>
      </c>
      <c r="D383" s="195"/>
      <c r="E383" s="196">
        <v>53</v>
      </c>
      <c r="F383" s="162"/>
      <c r="G383" s="162"/>
      <c r="H383" s="162"/>
      <c r="I383" s="162"/>
      <c r="J383" s="162"/>
      <c r="K383" s="162"/>
      <c r="L383" s="162"/>
      <c r="M383" s="162"/>
      <c r="N383" s="162"/>
      <c r="O383" s="162"/>
      <c r="P383" s="162"/>
      <c r="Q383" s="162"/>
      <c r="R383" s="162"/>
      <c r="S383" s="162"/>
      <c r="T383" s="162"/>
      <c r="U383" s="162"/>
      <c r="V383" s="162"/>
      <c r="W383" s="162"/>
      <c r="X383" s="151"/>
      <c r="Y383" s="151"/>
      <c r="Z383" s="151"/>
      <c r="AA383" s="151"/>
      <c r="AB383" s="151"/>
      <c r="AC383" s="151"/>
      <c r="AD383" s="151"/>
      <c r="AE383" s="151"/>
      <c r="AF383" s="151"/>
      <c r="AG383" s="151" t="s">
        <v>346</v>
      </c>
      <c r="AH383" s="151">
        <v>0</v>
      </c>
      <c r="AI383" s="151"/>
      <c r="AJ383" s="151"/>
      <c r="AK383" s="151"/>
      <c r="AL383" s="151"/>
      <c r="AM383" s="151"/>
      <c r="AN383" s="151"/>
      <c r="AO383" s="151"/>
      <c r="AP383" s="151"/>
      <c r="AQ383" s="151"/>
      <c r="AR383" s="151"/>
      <c r="AS383" s="151"/>
      <c r="AT383" s="151"/>
      <c r="AU383" s="151"/>
      <c r="AV383" s="151"/>
      <c r="AW383" s="151"/>
      <c r="AX383" s="151"/>
      <c r="AY383" s="151"/>
      <c r="AZ383" s="151"/>
      <c r="BA383" s="151"/>
      <c r="BB383" s="151"/>
      <c r="BC383" s="151"/>
      <c r="BD383" s="151"/>
      <c r="BE383" s="151"/>
      <c r="BF383" s="151"/>
      <c r="BG383" s="151"/>
      <c r="BH383" s="151"/>
    </row>
    <row r="384" spans="1:60" outlineLevel="1" x14ac:dyDescent="0.2">
      <c r="A384" s="173">
        <v>129</v>
      </c>
      <c r="B384" s="174" t="s">
        <v>805</v>
      </c>
      <c r="C384" s="191" t="s">
        <v>806</v>
      </c>
      <c r="D384" s="175" t="s">
        <v>227</v>
      </c>
      <c r="E384" s="176">
        <v>8</v>
      </c>
      <c r="F384" s="177"/>
      <c r="G384" s="178">
        <f>ROUND(E384*F384,2)</f>
        <v>0</v>
      </c>
      <c r="H384" s="177">
        <v>0</v>
      </c>
      <c r="I384" s="178">
        <f>ROUND(E384*H384,2)</f>
        <v>0</v>
      </c>
      <c r="J384" s="177">
        <v>180</v>
      </c>
      <c r="K384" s="178">
        <f>ROUND(E384*J384,2)</f>
        <v>1440</v>
      </c>
      <c r="L384" s="178">
        <v>21</v>
      </c>
      <c r="M384" s="178">
        <f>G384*(1+L384/100)</f>
        <v>0</v>
      </c>
      <c r="N384" s="178">
        <v>0</v>
      </c>
      <c r="O384" s="178">
        <f>ROUND(E384*N384,2)</f>
        <v>0</v>
      </c>
      <c r="P384" s="178">
        <v>0</v>
      </c>
      <c r="Q384" s="178">
        <f>ROUND(E384*P384,2)</f>
        <v>0</v>
      </c>
      <c r="R384" s="178"/>
      <c r="S384" s="178" t="s">
        <v>228</v>
      </c>
      <c r="T384" s="179" t="s">
        <v>229</v>
      </c>
      <c r="U384" s="162">
        <v>0</v>
      </c>
      <c r="V384" s="162">
        <f>ROUND(E384*U384,2)</f>
        <v>0</v>
      </c>
      <c r="W384" s="162"/>
      <c r="X384" s="151"/>
      <c r="Y384" s="151"/>
      <c r="Z384" s="151"/>
      <c r="AA384" s="151"/>
      <c r="AB384" s="151"/>
      <c r="AC384" s="151"/>
      <c r="AD384" s="151"/>
      <c r="AE384" s="151"/>
      <c r="AF384" s="151"/>
      <c r="AG384" s="151" t="s">
        <v>331</v>
      </c>
      <c r="AH384" s="151"/>
      <c r="AI384" s="151"/>
      <c r="AJ384" s="151"/>
      <c r="AK384" s="151"/>
      <c r="AL384" s="151"/>
      <c r="AM384" s="151"/>
      <c r="AN384" s="151"/>
      <c r="AO384" s="151"/>
      <c r="AP384" s="151"/>
      <c r="AQ384" s="151"/>
      <c r="AR384" s="151"/>
      <c r="AS384" s="151"/>
      <c r="AT384" s="151"/>
      <c r="AU384" s="151"/>
      <c r="AV384" s="151"/>
      <c r="AW384" s="151"/>
      <c r="AX384" s="151"/>
      <c r="AY384" s="151"/>
      <c r="AZ384" s="151"/>
      <c r="BA384" s="151"/>
      <c r="BB384" s="151"/>
      <c r="BC384" s="151"/>
      <c r="BD384" s="151"/>
      <c r="BE384" s="151"/>
      <c r="BF384" s="151"/>
      <c r="BG384" s="151"/>
      <c r="BH384" s="151"/>
    </row>
    <row r="385" spans="1:60" ht="33.75" outlineLevel="1" x14ac:dyDescent="0.2">
      <c r="A385" s="158"/>
      <c r="B385" s="159"/>
      <c r="C385" s="364" t="s">
        <v>807</v>
      </c>
      <c r="D385" s="365"/>
      <c r="E385" s="365"/>
      <c r="F385" s="365"/>
      <c r="G385" s="365"/>
      <c r="H385" s="162"/>
      <c r="I385" s="162"/>
      <c r="J385" s="162"/>
      <c r="K385" s="162"/>
      <c r="L385" s="162"/>
      <c r="M385" s="162"/>
      <c r="N385" s="162"/>
      <c r="O385" s="162"/>
      <c r="P385" s="162"/>
      <c r="Q385" s="162"/>
      <c r="R385" s="162"/>
      <c r="S385" s="162"/>
      <c r="T385" s="162"/>
      <c r="U385" s="162"/>
      <c r="V385" s="162"/>
      <c r="W385" s="162"/>
      <c r="X385" s="151"/>
      <c r="Y385" s="151"/>
      <c r="Z385" s="151"/>
      <c r="AA385" s="151"/>
      <c r="AB385" s="151"/>
      <c r="AC385" s="151"/>
      <c r="AD385" s="151"/>
      <c r="AE385" s="151"/>
      <c r="AF385" s="151"/>
      <c r="AG385" s="151" t="s">
        <v>236</v>
      </c>
      <c r="AH385" s="151"/>
      <c r="AI385" s="151"/>
      <c r="AJ385" s="151"/>
      <c r="AK385" s="151"/>
      <c r="AL385" s="151"/>
      <c r="AM385" s="151"/>
      <c r="AN385" s="151"/>
      <c r="AO385" s="151"/>
      <c r="AP385" s="151"/>
      <c r="AQ385" s="151"/>
      <c r="AR385" s="151"/>
      <c r="AS385" s="151"/>
      <c r="AT385" s="151"/>
      <c r="AU385" s="151"/>
      <c r="AV385" s="151"/>
      <c r="AW385" s="151"/>
      <c r="AX385" s="151"/>
      <c r="AY385" s="151"/>
      <c r="AZ385" s="151"/>
      <c r="BA385" s="187" t="str">
        <f>C385</f>
        <v>Trubka z PVC DN100 mm, zapuštěná cca 50 mm pod spodní povrch stmelené podkladní vrstvy vypiněné štěrkopískem frakce 0-8 mm nebo drceným kamenivem frakce 4-8 mm, překrytá filtrační geotextilií, aby nedošlo k vyplavováni pisku z lože. Trubku umístit v místě s nejnižší niveletou a další potom cca po 3 m.</v>
      </c>
      <c r="BB385" s="151"/>
      <c r="BC385" s="151"/>
      <c r="BD385" s="151"/>
      <c r="BE385" s="151"/>
      <c r="BF385" s="151"/>
      <c r="BG385" s="151"/>
      <c r="BH385" s="151"/>
    </row>
    <row r="386" spans="1:60" outlineLevel="1" x14ac:dyDescent="0.2">
      <c r="A386" s="180">
        <v>130</v>
      </c>
      <c r="B386" s="181" t="s">
        <v>808</v>
      </c>
      <c r="C386" s="190" t="s">
        <v>809</v>
      </c>
      <c r="D386" s="182" t="s">
        <v>473</v>
      </c>
      <c r="E386" s="183">
        <v>175</v>
      </c>
      <c r="F386" s="184"/>
      <c r="G386" s="185">
        <f>ROUND(E386*F386,2)</f>
        <v>0</v>
      </c>
      <c r="H386" s="184">
        <v>3215</v>
      </c>
      <c r="I386" s="185">
        <f>ROUND(E386*H386,2)</f>
        <v>562625</v>
      </c>
      <c r="J386" s="184">
        <v>0</v>
      </c>
      <c r="K386" s="185">
        <f>ROUND(E386*J386,2)</f>
        <v>0</v>
      </c>
      <c r="L386" s="185">
        <v>21</v>
      </c>
      <c r="M386" s="185">
        <f>G386*(1+L386/100)</f>
        <v>0</v>
      </c>
      <c r="N386" s="185">
        <v>1</v>
      </c>
      <c r="O386" s="185">
        <f>ROUND(E386*N386,2)</f>
        <v>175</v>
      </c>
      <c r="P386" s="185">
        <v>0</v>
      </c>
      <c r="Q386" s="185">
        <f>ROUND(E386*P386,2)</f>
        <v>0</v>
      </c>
      <c r="R386" s="185" t="s">
        <v>438</v>
      </c>
      <c r="S386" s="185" t="s">
        <v>330</v>
      </c>
      <c r="T386" s="186" t="s">
        <v>330</v>
      </c>
      <c r="U386" s="162">
        <v>0</v>
      </c>
      <c r="V386" s="162">
        <f>ROUND(E386*U386,2)</f>
        <v>0</v>
      </c>
      <c r="W386" s="162"/>
      <c r="X386" s="151"/>
      <c r="Y386" s="151"/>
      <c r="Z386" s="151"/>
      <c r="AA386" s="151"/>
      <c r="AB386" s="151"/>
      <c r="AC386" s="151"/>
      <c r="AD386" s="151"/>
      <c r="AE386" s="151"/>
      <c r="AF386" s="151"/>
      <c r="AG386" s="151" t="s">
        <v>439</v>
      </c>
      <c r="AH386" s="151"/>
      <c r="AI386" s="151"/>
      <c r="AJ386" s="151"/>
      <c r="AK386" s="151"/>
      <c r="AL386" s="151"/>
      <c r="AM386" s="151"/>
      <c r="AN386" s="151"/>
      <c r="AO386" s="151"/>
      <c r="AP386" s="151"/>
      <c r="AQ386" s="151"/>
      <c r="AR386" s="151"/>
      <c r="AS386" s="151"/>
      <c r="AT386" s="151"/>
      <c r="AU386" s="151"/>
      <c r="AV386" s="151"/>
      <c r="AW386" s="151"/>
      <c r="AX386" s="151"/>
      <c r="AY386" s="151"/>
      <c r="AZ386" s="151"/>
      <c r="BA386" s="151"/>
      <c r="BB386" s="151"/>
      <c r="BC386" s="151"/>
      <c r="BD386" s="151"/>
      <c r="BE386" s="151"/>
      <c r="BF386" s="151"/>
      <c r="BG386" s="151"/>
      <c r="BH386" s="151"/>
    </row>
    <row r="387" spans="1:60" ht="22.5" outlineLevel="1" x14ac:dyDescent="0.2">
      <c r="A387" s="173">
        <v>131</v>
      </c>
      <c r="B387" s="174" t="s">
        <v>810</v>
      </c>
      <c r="C387" s="191" t="s">
        <v>811</v>
      </c>
      <c r="D387" s="175" t="s">
        <v>375</v>
      </c>
      <c r="E387" s="176">
        <v>882.37599999999998</v>
      </c>
      <c r="F387" s="177"/>
      <c r="G387" s="178">
        <f>ROUND(E387*F387,2)</f>
        <v>0</v>
      </c>
      <c r="H387" s="177">
        <v>22.4</v>
      </c>
      <c r="I387" s="178">
        <f>ROUND(E387*H387,2)</f>
        <v>19765.22</v>
      </c>
      <c r="J387" s="177">
        <v>0</v>
      </c>
      <c r="K387" s="178">
        <f>ROUND(E387*J387,2)</f>
        <v>0</v>
      </c>
      <c r="L387" s="178">
        <v>21</v>
      </c>
      <c r="M387" s="178">
        <f>G387*(1+L387/100)</f>
        <v>0</v>
      </c>
      <c r="N387" s="178">
        <v>2.9999999999999997E-4</v>
      </c>
      <c r="O387" s="178">
        <f>ROUND(E387*N387,2)</f>
        <v>0.26</v>
      </c>
      <c r="P387" s="178">
        <v>0</v>
      </c>
      <c r="Q387" s="178">
        <f>ROUND(E387*P387,2)</f>
        <v>0</v>
      </c>
      <c r="R387" s="178" t="s">
        <v>438</v>
      </c>
      <c r="S387" s="178" t="s">
        <v>330</v>
      </c>
      <c r="T387" s="179" t="s">
        <v>330</v>
      </c>
      <c r="U387" s="162">
        <v>0</v>
      </c>
      <c r="V387" s="162">
        <f>ROUND(E387*U387,2)</f>
        <v>0</v>
      </c>
      <c r="W387" s="162"/>
      <c r="X387" s="151"/>
      <c r="Y387" s="151"/>
      <c r="Z387" s="151"/>
      <c r="AA387" s="151"/>
      <c r="AB387" s="151"/>
      <c r="AC387" s="151"/>
      <c r="AD387" s="151"/>
      <c r="AE387" s="151"/>
      <c r="AF387" s="151"/>
      <c r="AG387" s="151" t="s">
        <v>439</v>
      </c>
      <c r="AH387" s="151"/>
      <c r="AI387" s="151"/>
      <c r="AJ387" s="151"/>
      <c r="AK387" s="151"/>
      <c r="AL387" s="151"/>
      <c r="AM387" s="151"/>
      <c r="AN387" s="151"/>
      <c r="AO387" s="151"/>
      <c r="AP387" s="151"/>
      <c r="AQ387" s="151"/>
      <c r="AR387" s="151"/>
      <c r="AS387" s="151"/>
      <c r="AT387" s="151"/>
      <c r="AU387" s="151"/>
      <c r="AV387" s="151"/>
      <c r="AW387" s="151"/>
      <c r="AX387" s="151"/>
      <c r="AY387" s="151"/>
      <c r="AZ387" s="151"/>
      <c r="BA387" s="151"/>
      <c r="BB387" s="151"/>
      <c r="BC387" s="151"/>
      <c r="BD387" s="151"/>
      <c r="BE387" s="151"/>
      <c r="BF387" s="151"/>
      <c r="BG387" s="151"/>
      <c r="BH387" s="151"/>
    </row>
    <row r="388" spans="1:60" outlineLevel="1" x14ac:dyDescent="0.2">
      <c r="A388" s="158"/>
      <c r="B388" s="159"/>
      <c r="C388" s="199" t="s">
        <v>812</v>
      </c>
      <c r="D388" s="195"/>
      <c r="E388" s="196">
        <v>882.37599999999998</v>
      </c>
      <c r="F388" s="162"/>
      <c r="G388" s="162"/>
      <c r="H388" s="162"/>
      <c r="I388" s="162"/>
      <c r="J388" s="162"/>
      <c r="K388" s="162"/>
      <c r="L388" s="162"/>
      <c r="M388" s="162"/>
      <c r="N388" s="162"/>
      <c r="O388" s="162"/>
      <c r="P388" s="162"/>
      <c r="Q388" s="162"/>
      <c r="R388" s="162"/>
      <c r="S388" s="162"/>
      <c r="T388" s="162"/>
      <c r="U388" s="162"/>
      <c r="V388" s="162"/>
      <c r="W388" s="162"/>
      <c r="X388" s="151"/>
      <c r="Y388" s="151"/>
      <c r="Z388" s="151"/>
      <c r="AA388" s="151"/>
      <c r="AB388" s="151"/>
      <c r="AC388" s="151"/>
      <c r="AD388" s="151"/>
      <c r="AE388" s="151"/>
      <c r="AF388" s="151"/>
      <c r="AG388" s="151" t="s">
        <v>346</v>
      </c>
      <c r="AH388" s="151">
        <v>0</v>
      </c>
      <c r="AI388" s="151"/>
      <c r="AJ388" s="151"/>
      <c r="AK388" s="151"/>
      <c r="AL388" s="151"/>
      <c r="AM388" s="151"/>
      <c r="AN388" s="151"/>
      <c r="AO388" s="151"/>
      <c r="AP388" s="151"/>
      <c r="AQ388" s="151"/>
      <c r="AR388" s="151"/>
      <c r="AS388" s="151"/>
      <c r="AT388" s="151"/>
      <c r="AU388" s="151"/>
      <c r="AV388" s="151"/>
      <c r="AW388" s="151"/>
      <c r="AX388" s="151"/>
      <c r="AY388" s="151"/>
      <c r="AZ388" s="151"/>
      <c r="BA388" s="151"/>
      <c r="BB388" s="151"/>
      <c r="BC388" s="151"/>
      <c r="BD388" s="151"/>
      <c r="BE388" s="151"/>
      <c r="BF388" s="151"/>
      <c r="BG388" s="151"/>
      <c r="BH388" s="151"/>
    </row>
    <row r="389" spans="1:60" ht="22.5" outlineLevel="1" x14ac:dyDescent="0.2">
      <c r="A389" s="173">
        <v>132</v>
      </c>
      <c r="B389" s="174" t="s">
        <v>813</v>
      </c>
      <c r="C389" s="191" t="s">
        <v>814</v>
      </c>
      <c r="D389" s="175" t="s">
        <v>0</v>
      </c>
      <c r="E389" s="176">
        <v>14203.6322</v>
      </c>
      <c r="F389" s="177"/>
      <c r="G389" s="178">
        <f>ROUND(E389*F389,2)</f>
        <v>0</v>
      </c>
      <c r="H389" s="177">
        <v>0</v>
      </c>
      <c r="I389" s="178">
        <f>ROUND(E389*H389,2)</f>
        <v>0</v>
      </c>
      <c r="J389" s="177">
        <v>4.1500000000000004</v>
      </c>
      <c r="K389" s="178">
        <f>ROUND(E389*J389,2)</f>
        <v>58945.07</v>
      </c>
      <c r="L389" s="178">
        <v>21</v>
      </c>
      <c r="M389" s="178">
        <f>G389*(1+L389/100)</f>
        <v>0</v>
      </c>
      <c r="N389" s="178">
        <v>0</v>
      </c>
      <c r="O389" s="178">
        <f>ROUND(E389*N389,2)</f>
        <v>0</v>
      </c>
      <c r="P389" s="178">
        <v>0</v>
      </c>
      <c r="Q389" s="178">
        <f>ROUND(E389*P389,2)</f>
        <v>0</v>
      </c>
      <c r="R389" s="178" t="s">
        <v>815</v>
      </c>
      <c r="S389" s="178" t="s">
        <v>330</v>
      </c>
      <c r="T389" s="179" t="s">
        <v>330</v>
      </c>
      <c r="U389" s="162">
        <v>0</v>
      </c>
      <c r="V389" s="162">
        <f>ROUND(E389*U389,2)</f>
        <v>0</v>
      </c>
      <c r="W389" s="162"/>
      <c r="X389" s="151"/>
      <c r="Y389" s="151"/>
      <c r="Z389" s="151"/>
      <c r="AA389" s="151"/>
      <c r="AB389" s="151"/>
      <c r="AC389" s="151"/>
      <c r="AD389" s="151"/>
      <c r="AE389" s="151"/>
      <c r="AF389" s="151"/>
      <c r="AG389" s="151" t="s">
        <v>816</v>
      </c>
      <c r="AH389" s="151"/>
      <c r="AI389" s="151"/>
      <c r="AJ389" s="151"/>
      <c r="AK389" s="151"/>
      <c r="AL389" s="151"/>
      <c r="AM389" s="151"/>
      <c r="AN389" s="151"/>
      <c r="AO389" s="151"/>
      <c r="AP389" s="151"/>
      <c r="AQ389" s="151"/>
      <c r="AR389" s="151"/>
      <c r="AS389" s="151"/>
      <c r="AT389" s="151"/>
      <c r="AU389" s="151"/>
      <c r="AV389" s="151"/>
      <c r="AW389" s="151"/>
      <c r="AX389" s="151"/>
      <c r="AY389" s="151"/>
      <c r="AZ389" s="151"/>
      <c r="BA389" s="151"/>
      <c r="BB389" s="151"/>
      <c r="BC389" s="151"/>
      <c r="BD389" s="151"/>
      <c r="BE389" s="151"/>
      <c r="BF389" s="151"/>
      <c r="BG389" s="151"/>
      <c r="BH389" s="151"/>
    </row>
    <row r="390" spans="1:60" outlineLevel="1" x14ac:dyDescent="0.2">
      <c r="A390" s="158"/>
      <c r="B390" s="159"/>
      <c r="C390" s="375" t="s">
        <v>817</v>
      </c>
      <c r="D390" s="376"/>
      <c r="E390" s="376"/>
      <c r="F390" s="376"/>
      <c r="G390" s="376"/>
      <c r="H390" s="162"/>
      <c r="I390" s="162"/>
      <c r="J390" s="162"/>
      <c r="K390" s="162"/>
      <c r="L390" s="162"/>
      <c r="M390" s="162"/>
      <c r="N390" s="162"/>
      <c r="O390" s="162"/>
      <c r="P390" s="162"/>
      <c r="Q390" s="162"/>
      <c r="R390" s="162"/>
      <c r="S390" s="162"/>
      <c r="T390" s="162"/>
      <c r="U390" s="162"/>
      <c r="V390" s="162"/>
      <c r="W390" s="162"/>
      <c r="X390" s="151"/>
      <c r="Y390" s="151"/>
      <c r="Z390" s="151"/>
      <c r="AA390" s="151"/>
      <c r="AB390" s="151"/>
      <c r="AC390" s="151"/>
      <c r="AD390" s="151"/>
      <c r="AE390" s="151"/>
      <c r="AF390" s="151"/>
      <c r="AG390" s="151" t="s">
        <v>333</v>
      </c>
      <c r="AH390" s="151"/>
      <c r="AI390" s="151"/>
      <c r="AJ390" s="151"/>
      <c r="AK390" s="151"/>
      <c r="AL390" s="151"/>
      <c r="AM390" s="151"/>
      <c r="AN390" s="151"/>
      <c r="AO390" s="151"/>
      <c r="AP390" s="151"/>
      <c r="AQ390" s="151"/>
      <c r="AR390" s="151"/>
      <c r="AS390" s="151"/>
      <c r="AT390" s="151"/>
      <c r="AU390" s="151"/>
      <c r="AV390" s="151"/>
      <c r="AW390" s="151"/>
      <c r="AX390" s="151"/>
      <c r="AY390" s="151"/>
      <c r="AZ390" s="151"/>
      <c r="BA390" s="151"/>
      <c r="BB390" s="151"/>
      <c r="BC390" s="151"/>
      <c r="BD390" s="151"/>
      <c r="BE390" s="151"/>
      <c r="BF390" s="151"/>
      <c r="BG390" s="151"/>
      <c r="BH390" s="151"/>
    </row>
    <row r="391" spans="1:60" x14ac:dyDescent="0.2">
      <c r="A391" s="167" t="s">
        <v>223</v>
      </c>
      <c r="B391" s="168" t="s">
        <v>109</v>
      </c>
      <c r="C391" s="189" t="s">
        <v>110</v>
      </c>
      <c r="D391" s="169"/>
      <c r="E391" s="170"/>
      <c r="F391" s="171"/>
      <c r="G391" s="171">
        <f>SUMIF(AG392:AG469,"&lt;&gt;NOR",G392:G469)</f>
        <v>0</v>
      </c>
      <c r="H391" s="171"/>
      <c r="I391" s="171">
        <f>SUM(I392:I469)</f>
        <v>41422.86</v>
      </c>
      <c r="J391" s="171"/>
      <c r="K391" s="171">
        <f>SUM(K392:K469)</f>
        <v>213374.49000000002</v>
      </c>
      <c r="L391" s="171"/>
      <c r="M391" s="171">
        <f>SUM(M392:M469)</f>
        <v>0</v>
      </c>
      <c r="N391" s="171"/>
      <c r="O391" s="171">
        <f>SUM(O392:O469)</f>
        <v>41.080000000000005</v>
      </c>
      <c r="P391" s="171"/>
      <c r="Q391" s="171">
        <f>SUM(Q392:Q469)</f>
        <v>0</v>
      </c>
      <c r="R391" s="171"/>
      <c r="S391" s="171"/>
      <c r="T391" s="172"/>
      <c r="U391" s="166"/>
      <c r="V391" s="166">
        <f>SUM(V392:V469)</f>
        <v>533.58000000000004</v>
      </c>
      <c r="W391" s="166"/>
      <c r="AG391" t="s">
        <v>224</v>
      </c>
    </row>
    <row r="392" spans="1:60" outlineLevel="1" x14ac:dyDescent="0.2">
      <c r="A392" s="173">
        <v>133</v>
      </c>
      <c r="B392" s="174" t="s">
        <v>818</v>
      </c>
      <c r="C392" s="191" t="s">
        <v>819</v>
      </c>
      <c r="D392" s="175" t="s">
        <v>375</v>
      </c>
      <c r="E392" s="176">
        <v>131.65635</v>
      </c>
      <c r="F392" s="177"/>
      <c r="G392" s="178">
        <f>ROUND(E392*F392,2)</f>
        <v>0</v>
      </c>
      <c r="H392" s="177">
        <v>13.19</v>
      </c>
      <c r="I392" s="178">
        <f>ROUND(E392*H392,2)</f>
        <v>1736.55</v>
      </c>
      <c r="J392" s="177">
        <v>27.01</v>
      </c>
      <c r="K392" s="178">
        <f>ROUND(E392*J392,2)</f>
        <v>3556.04</v>
      </c>
      <c r="L392" s="178">
        <v>21</v>
      </c>
      <c r="M392" s="178">
        <f>G392*(1+L392/100)</f>
        <v>0</v>
      </c>
      <c r="N392" s="178">
        <v>8.0000000000000007E-5</v>
      </c>
      <c r="O392" s="178">
        <f>ROUND(E392*N392,2)</f>
        <v>0.01</v>
      </c>
      <c r="P392" s="178">
        <v>0</v>
      </c>
      <c r="Q392" s="178">
        <f>ROUND(E392*P392,2)</f>
        <v>0</v>
      </c>
      <c r="R392" s="178" t="s">
        <v>460</v>
      </c>
      <c r="S392" s="178" t="s">
        <v>330</v>
      </c>
      <c r="T392" s="179" t="s">
        <v>330</v>
      </c>
      <c r="U392" s="162">
        <v>7.8E-2</v>
      </c>
      <c r="V392" s="162">
        <f>ROUND(E392*U392,2)</f>
        <v>10.27</v>
      </c>
      <c r="W392" s="162"/>
      <c r="X392" s="151"/>
      <c r="Y392" s="151"/>
      <c r="Z392" s="151"/>
      <c r="AA392" s="151"/>
      <c r="AB392" s="151"/>
      <c r="AC392" s="151"/>
      <c r="AD392" s="151"/>
      <c r="AE392" s="151"/>
      <c r="AF392" s="151"/>
      <c r="AG392" s="151" t="s">
        <v>341</v>
      </c>
      <c r="AH392" s="151"/>
      <c r="AI392" s="151"/>
      <c r="AJ392" s="151"/>
      <c r="AK392" s="151"/>
      <c r="AL392" s="151"/>
      <c r="AM392" s="151"/>
      <c r="AN392" s="151"/>
      <c r="AO392" s="151"/>
      <c r="AP392" s="151"/>
      <c r="AQ392" s="151"/>
      <c r="AR392" s="151"/>
      <c r="AS392" s="151"/>
      <c r="AT392" s="151"/>
      <c r="AU392" s="151"/>
      <c r="AV392" s="151"/>
      <c r="AW392" s="151"/>
      <c r="AX392" s="151"/>
      <c r="AY392" s="151"/>
      <c r="AZ392" s="151"/>
      <c r="BA392" s="151"/>
      <c r="BB392" s="151"/>
      <c r="BC392" s="151"/>
      <c r="BD392" s="151"/>
      <c r="BE392" s="151"/>
      <c r="BF392" s="151"/>
      <c r="BG392" s="151"/>
      <c r="BH392" s="151"/>
    </row>
    <row r="393" spans="1:60" ht="22.5" outlineLevel="1" x14ac:dyDescent="0.2">
      <c r="A393" s="158"/>
      <c r="B393" s="159"/>
      <c r="C393" s="375" t="s">
        <v>820</v>
      </c>
      <c r="D393" s="376"/>
      <c r="E393" s="376"/>
      <c r="F393" s="376"/>
      <c r="G393" s="376"/>
      <c r="H393" s="162"/>
      <c r="I393" s="162"/>
      <c r="J393" s="162"/>
      <c r="K393" s="162"/>
      <c r="L393" s="162"/>
      <c r="M393" s="162"/>
      <c r="N393" s="162"/>
      <c r="O393" s="162"/>
      <c r="P393" s="162"/>
      <c r="Q393" s="162"/>
      <c r="R393" s="162"/>
      <c r="S393" s="162"/>
      <c r="T393" s="162"/>
      <c r="U393" s="162"/>
      <c r="V393" s="162"/>
      <c r="W393" s="162"/>
      <c r="X393" s="151"/>
      <c r="Y393" s="151"/>
      <c r="Z393" s="151"/>
      <c r="AA393" s="151"/>
      <c r="AB393" s="151"/>
      <c r="AC393" s="151"/>
      <c r="AD393" s="151"/>
      <c r="AE393" s="151"/>
      <c r="AF393" s="151"/>
      <c r="AG393" s="151" t="s">
        <v>333</v>
      </c>
      <c r="AH393" s="151"/>
      <c r="AI393" s="151"/>
      <c r="AJ393" s="151"/>
      <c r="AK393" s="151"/>
      <c r="AL393" s="151"/>
      <c r="AM393" s="151"/>
      <c r="AN393" s="151"/>
      <c r="AO393" s="151"/>
      <c r="AP393" s="151"/>
      <c r="AQ393" s="151"/>
      <c r="AR393" s="151"/>
      <c r="AS393" s="151"/>
      <c r="AT393" s="151"/>
      <c r="AU393" s="151"/>
      <c r="AV393" s="151"/>
      <c r="AW393" s="151"/>
      <c r="AX393" s="151"/>
      <c r="AY393" s="151"/>
      <c r="AZ393" s="151"/>
      <c r="BA393" s="187" t="str">
        <f>C393</f>
        <v>které se zřizují před úpravami povrchu, a obalení osazených dveřních zárubní před znečištěním při úpravách povrchu nástřikem plastických maltovin včetně pozdějšího odkrytí,</v>
      </c>
      <c r="BB393" s="151"/>
      <c r="BC393" s="151"/>
      <c r="BD393" s="151"/>
      <c r="BE393" s="151"/>
      <c r="BF393" s="151"/>
      <c r="BG393" s="151"/>
      <c r="BH393" s="151"/>
    </row>
    <row r="394" spans="1:60" outlineLevel="1" x14ac:dyDescent="0.2">
      <c r="A394" s="158"/>
      <c r="B394" s="159"/>
      <c r="C394" s="199" t="s">
        <v>821</v>
      </c>
      <c r="D394" s="195"/>
      <c r="E394" s="196">
        <v>54.312600000000003</v>
      </c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  <c r="R394" s="162"/>
      <c r="S394" s="162"/>
      <c r="T394" s="162"/>
      <c r="U394" s="162"/>
      <c r="V394" s="162"/>
      <c r="W394" s="162"/>
      <c r="X394" s="151"/>
      <c r="Y394" s="151"/>
      <c r="Z394" s="151"/>
      <c r="AA394" s="151"/>
      <c r="AB394" s="151"/>
      <c r="AC394" s="151"/>
      <c r="AD394" s="151"/>
      <c r="AE394" s="151"/>
      <c r="AF394" s="151"/>
      <c r="AG394" s="151" t="s">
        <v>346</v>
      </c>
      <c r="AH394" s="151">
        <v>0</v>
      </c>
      <c r="AI394" s="151"/>
      <c r="AJ394" s="151"/>
      <c r="AK394" s="151"/>
      <c r="AL394" s="151"/>
      <c r="AM394" s="151"/>
      <c r="AN394" s="151"/>
      <c r="AO394" s="151"/>
      <c r="AP394" s="151"/>
      <c r="AQ394" s="151"/>
      <c r="AR394" s="151"/>
      <c r="AS394" s="151"/>
      <c r="AT394" s="151"/>
      <c r="AU394" s="151"/>
      <c r="AV394" s="151"/>
      <c r="AW394" s="151"/>
      <c r="AX394" s="151"/>
      <c r="AY394" s="151"/>
      <c r="AZ394" s="151"/>
      <c r="BA394" s="151"/>
      <c r="BB394" s="151"/>
      <c r="BC394" s="151"/>
      <c r="BD394" s="151"/>
      <c r="BE394" s="151"/>
      <c r="BF394" s="151"/>
      <c r="BG394" s="151"/>
      <c r="BH394" s="151"/>
    </row>
    <row r="395" spans="1:60" outlineLevel="1" x14ac:dyDescent="0.2">
      <c r="A395" s="158"/>
      <c r="B395" s="159"/>
      <c r="C395" s="199" t="s">
        <v>822</v>
      </c>
      <c r="D395" s="195"/>
      <c r="E395" s="196">
        <v>26.90625</v>
      </c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  <c r="R395" s="162"/>
      <c r="S395" s="162"/>
      <c r="T395" s="162"/>
      <c r="U395" s="162"/>
      <c r="V395" s="162"/>
      <c r="W395" s="162"/>
      <c r="X395" s="151"/>
      <c r="Y395" s="151"/>
      <c r="Z395" s="151"/>
      <c r="AA395" s="151"/>
      <c r="AB395" s="151"/>
      <c r="AC395" s="151"/>
      <c r="AD395" s="151"/>
      <c r="AE395" s="151"/>
      <c r="AF395" s="151"/>
      <c r="AG395" s="151" t="s">
        <v>346</v>
      </c>
      <c r="AH395" s="151">
        <v>0</v>
      </c>
      <c r="AI395" s="151"/>
      <c r="AJ395" s="151"/>
      <c r="AK395" s="151"/>
      <c r="AL395" s="151"/>
      <c r="AM395" s="151"/>
      <c r="AN395" s="151"/>
      <c r="AO395" s="151"/>
      <c r="AP395" s="151"/>
      <c r="AQ395" s="151"/>
      <c r="AR395" s="151"/>
      <c r="AS395" s="151"/>
      <c r="AT395" s="151"/>
      <c r="AU395" s="151"/>
      <c r="AV395" s="151"/>
      <c r="AW395" s="151"/>
      <c r="AX395" s="151"/>
      <c r="AY395" s="151"/>
      <c r="AZ395" s="151"/>
      <c r="BA395" s="151"/>
      <c r="BB395" s="151"/>
      <c r="BC395" s="151"/>
      <c r="BD395" s="151"/>
      <c r="BE395" s="151"/>
      <c r="BF395" s="151"/>
      <c r="BG395" s="151"/>
      <c r="BH395" s="151"/>
    </row>
    <row r="396" spans="1:60" outlineLevel="1" x14ac:dyDescent="0.2">
      <c r="A396" s="158"/>
      <c r="B396" s="159"/>
      <c r="C396" s="199" t="s">
        <v>823</v>
      </c>
      <c r="D396" s="195"/>
      <c r="E396" s="196">
        <v>29.991499999999998</v>
      </c>
      <c r="F396" s="162"/>
      <c r="G396" s="162"/>
      <c r="H396" s="162"/>
      <c r="I396" s="162"/>
      <c r="J396" s="162"/>
      <c r="K396" s="162"/>
      <c r="L396" s="162"/>
      <c r="M396" s="162"/>
      <c r="N396" s="162"/>
      <c r="O396" s="162"/>
      <c r="P396" s="162"/>
      <c r="Q396" s="162"/>
      <c r="R396" s="162"/>
      <c r="S396" s="162"/>
      <c r="T396" s="162"/>
      <c r="U396" s="162"/>
      <c r="V396" s="162"/>
      <c r="W396" s="162"/>
      <c r="X396" s="151"/>
      <c r="Y396" s="151"/>
      <c r="Z396" s="151"/>
      <c r="AA396" s="151"/>
      <c r="AB396" s="151"/>
      <c r="AC396" s="151"/>
      <c r="AD396" s="151"/>
      <c r="AE396" s="151"/>
      <c r="AF396" s="151"/>
      <c r="AG396" s="151" t="s">
        <v>346</v>
      </c>
      <c r="AH396" s="151">
        <v>0</v>
      </c>
      <c r="AI396" s="151"/>
      <c r="AJ396" s="151"/>
      <c r="AK396" s="151"/>
      <c r="AL396" s="151"/>
      <c r="AM396" s="151"/>
      <c r="AN396" s="151"/>
      <c r="AO396" s="151"/>
      <c r="AP396" s="151"/>
      <c r="AQ396" s="151"/>
      <c r="AR396" s="151"/>
      <c r="AS396" s="151"/>
      <c r="AT396" s="151"/>
      <c r="AU396" s="151"/>
      <c r="AV396" s="151"/>
      <c r="AW396" s="151"/>
      <c r="AX396" s="151"/>
      <c r="AY396" s="151"/>
      <c r="AZ396" s="151"/>
      <c r="BA396" s="151"/>
      <c r="BB396" s="151"/>
      <c r="BC396" s="151"/>
      <c r="BD396" s="151"/>
      <c r="BE396" s="151"/>
      <c r="BF396" s="151"/>
      <c r="BG396" s="151"/>
      <c r="BH396" s="151"/>
    </row>
    <row r="397" spans="1:60" outlineLevel="1" x14ac:dyDescent="0.2">
      <c r="A397" s="158"/>
      <c r="B397" s="159"/>
      <c r="C397" s="199" t="s">
        <v>824</v>
      </c>
      <c r="D397" s="195"/>
      <c r="E397" s="196">
        <v>20.446000000000002</v>
      </c>
      <c r="F397" s="162"/>
      <c r="G397" s="162"/>
      <c r="H397" s="162"/>
      <c r="I397" s="162"/>
      <c r="J397" s="162"/>
      <c r="K397" s="162"/>
      <c r="L397" s="162"/>
      <c r="M397" s="162"/>
      <c r="N397" s="162"/>
      <c r="O397" s="162"/>
      <c r="P397" s="162"/>
      <c r="Q397" s="162"/>
      <c r="R397" s="162"/>
      <c r="S397" s="162"/>
      <c r="T397" s="162"/>
      <c r="U397" s="162"/>
      <c r="V397" s="162"/>
      <c r="W397" s="162"/>
      <c r="X397" s="151"/>
      <c r="Y397" s="151"/>
      <c r="Z397" s="151"/>
      <c r="AA397" s="151"/>
      <c r="AB397" s="151"/>
      <c r="AC397" s="151"/>
      <c r="AD397" s="151"/>
      <c r="AE397" s="151"/>
      <c r="AF397" s="151"/>
      <c r="AG397" s="151" t="s">
        <v>346</v>
      </c>
      <c r="AH397" s="151">
        <v>0</v>
      </c>
      <c r="AI397" s="151"/>
      <c r="AJ397" s="151"/>
      <c r="AK397" s="151"/>
      <c r="AL397" s="151"/>
      <c r="AM397" s="151"/>
      <c r="AN397" s="151"/>
      <c r="AO397" s="151"/>
      <c r="AP397" s="151"/>
      <c r="AQ397" s="151"/>
      <c r="AR397" s="151"/>
      <c r="AS397" s="151"/>
      <c r="AT397" s="151"/>
      <c r="AU397" s="151"/>
      <c r="AV397" s="151"/>
      <c r="AW397" s="151"/>
      <c r="AX397" s="151"/>
      <c r="AY397" s="151"/>
      <c r="AZ397" s="151"/>
      <c r="BA397" s="151"/>
      <c r="BB397" s="151"/>
      <c r="BC397" s="151"/>
      <c r="BD397" s="151"/>
      <c r="BE397" s="151"/>
      <c r="BF397" s="151"/>
      <c r="BG397" s="151"/>
      <c r="BH397" s="151"/>
    </row>
    <row r="398" spans="1:60" outlineLevel="1" x14ac:dyDescent="0.2">
      <c r="A398" s="173">
        <v>134</v>
      </c>
      <c r="B398" s="174" t="s">
        <v>825</v>
      </c>
      <c r="C398" s="191" t="s">
        <v>826</v>
      </c>
      <c r="D398" s="175" t="s">
        <v>375</v>
      </c>
      <c r="E398" s="176">
        <v>10.210000000000001</v>
      </c>
      <c r="F398" s="177"/>
      <c r="G398" s="178">
        <f>ROUND(E398*F398,2)</f>
        <v>0</v>
      </c>
      <c r="H398" s="177">
        <v>78.819999999999993</v>
      </c>
      <c r="I398" s="178">
        <f>ROUND(E398*H398,2)</f>
        <v>804.75</v>
      </c>
      <c r="J398" s="177">
        <v>400.18</v>
      </c>
      <c r="K398" s="178">
        <f>ROUND(E398*J398,2)</f>
        <v>4085.84</v>
      </c>
      <c r="L398" s="178">
        <v>21</v>
      </c>
      <c r="M398" s="178">
        <f>G398*(1+L398/100)</f>
        <v>0</v>
      </c>
      <c r="N398" s="178">
        <v>5.1229999999999998E-2</v>
      </c>
      <c r="O398" s="178">
        <f>ROUND(E398*N398,2)</f>
        <v>0.52</v>
      </c>
      <c r="P398" s="178">
        <v>0</v>
      </c>
      <c r="Q398" s="178">
        <f>ROUND(E398*P398,2)</f>
        <v>0</v>
      </c>
      <c r="R398" s="178" t="s">
        <v>460</v>
      </c>
      <c r="S398" s="178" t="s">
        <v>330</v>
      </c>
      <c r="T398" s="179" t="s">
        <v>330</v>
      </c>
      <c r="U398" s="162">
        <v>0.97299999999999998</v>
      </c>
      <c r="V398" s="162">
        <f>ROUND(E398*U398,2)</f>
        <v>9.93</v>
      </c>
      <c r="W398" s="162"/>
      <c r="X398" s="151"/>
      <c r="Y398" s="151"/>
      <c r="Z398" s="151"/>
      <c r="AA398" s="151"/>
      <c r="AB398" s="151"/>
      <c r="AC398" s="151"/>
      <c r="AD398" s="151"/>
      <c r="AE398" s="151"/>
      <c r="AF398" s="151"/>
      <c r="AG398" s="151" t="s">
        <v>331</v>
      </c>
      <c r="AH398" s="151"/>
      <c r="AI398" s="151"/>
      <c r="AJ398" s="151"/>
      <c r="AK398" s="151"/>
      <c r="AL398" s="151"/>
      <c r="AM398" s="151"/>
      <c r="AN398" s="151"/>
      <c r="AO398" s="151"/>
      <c r="AP398" s="151"/>
      <c r="AQ398" s="151"/>
      <c r="AR398" s="151"/>
      <c r="AS398" s="151"/>
      <c r="AT398" s="151"/>
      <c r="AU398" s="151"/>
      <c r="AV398" s="151"/>
      <c r="AW398" s="151"/>
      <c r="AX398" s="151"/>
      <c r="AY398" s="151"/>
      <c r="AZ398" s="151"/>
      <c r="BA398" s="151"/>
      <c r="BB398" s="151"/>
      <c r="BC398" s="151"/>
      <c r="BD398" s="151"/>
      <c r="BE398" s="151"/>
      <c r="BF398" s="151"/>
      <c r="BG398" s="151"/>
      <c r="BH398" s="151"/>
    </row>
    <row r="399" spans="1:60" outlineLevel="1" x14ac:dyDescent="0.2">
      <c r="A399" s="158"/>
      <c r="B399" s="159"/>
      <c r="C399" s="375" t="s">
        <v>827</v>
      </c>
      <c r="D399" s="376"/>
      <c r="E399" s="376"/>
      <c r="F399" s="376"/>
      <c r="G399" s="376"/>
      <c r="H399" s="162"/>
      <c r="I399" s="162"/>
      <c r="J399" s="162"/>
      <c r="K399" s="162"/>
      <c r="L399" s="162"/>
      <c r="M399" s="162"/>
      <c r="N399" s="162"/>
      <c r="O399" s="162"/>
      <c r="P399" s="162"/>
      <c r="Q399" s="162"/>
      <c r="R399" s="162"/>
      <c r="S399" s="162"/>
      <c r="T399" s="162"/>
      <c r="U399" s="162"/>
      <c r="V399" s="162"/>
      <c r="W399" s="162"/>
      <c r="X399" s="151"/>
      <c r="Y399" s="151"/>
      <c r="Z399" s="151"/>
      <c r="AA399" s="151"/>
      <c r="AB399" s="151"/>
      <c r="AC399" s="151"/>
      <c r="AD399" s="151"/>
      <c r="AE399" s="151"/>
      <c r="AF399" s="151"/>
      <c r="AG399" s="151" t="s">
        <v>333</v>
      </c>
      <c r="AH399" s="151"/>
      <c r="AI399" s="151"/>
      <c r="AJ399" s="151"/>
      <c r="AK399" s="151"/>
      <c r="AL399" s="151"/>
      <c r="AM399" s="151"/>
      <c r="AN399" s="151"/>
      <c r="AO399" s="151"/>
      <c r="AP399" s="151"/>
      <c r="AQ399" s="151"/>
      <c r="AR399" s="151"/>
      <c r="AS399" s="151"/>
      <c r="AT399" s="151"/>
      <c r="AU399" s="151"/>
      <c r="AV399" s="151"/>
      <c r="AW399" s="151"/>
      <c r="AX399" s="151"/>
      <c r="AY399" s="151"/>
      <c r="AZ399" s="151"/>
      <c r="BA399" s="151"/>
      <c r="BB399" s="151"/>
      <c r="BC399" s="151"/>
      <c r="BD399" s="151"/>
      <c r="BE399" s="151"/>
      <c r="BF399" s="151"/>
      <c r="BG399" s="151"/>
      <c r="BH399" s="151"/>
    </row>
    <row r="400" spans="1:60" outlineLevel="1" x14ac:dyDescent="0.2">
      <c r="A400" s="158"/>
      <c r="B400" s="159"/>
      <c r="C400" s="199" t="s">
        <v>828</v>
      </c>
      <c r="D400" s="195"/>
      <c r="E400" s="196">
        <v>10.210000000000001</v>
      </c>
      <c r="F400" s="162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  <c r="R400" s="162"/>
      <c r="S400" s="162"/>
      <c r="T400" s="162"/>
      <c r="U400" s="162"/>
      <c r="V400" s="162"/>
      <c r="W400" s="162"/>
      <c r="X400" s="151"/>
      <c r="Y400" s="151"/>
      <c r="Z400" s="151"/>
      <c r="AA400" s="151"/>
      <c r="AB400" s="151"/>
      <c r="AC400" s="151"/>
      <c r="AD400" s="151"/>
      <c r="AE400" s="151"/>
      <c r="AF400" s="151"/>
      <c r="AG400" s="151" t="s">
        <v>346</v>
      </c>
      <c r="AH400" s="151">
        <v>0</v>
      </c>
      <c r="AI400" s="151"/>
      <c r="AJ400" s="151"/>
      <c r="AK400" s="151"/>
      <c r="AL400" s="151"/>
      <c r="AM400" s="151"/>
      <c r="AN400" s="151"/>
      <c r="AO400" s="151"/>
      <c r="AP400" s="151"/>
      <c r="AQ400" s="151"/>
      <c r="AR400" s="151"/>
      <c r="AS400" s="151"/>
      <c r="AT400" s="151"/>
      <c r="AU400" s="151"/>
      <c r="AV400" s="151"/>
      <c r="AW400" s="151"/>
      <c r="AX400" s="151"/>
      <c r="AY400" s="151"/>
      <c r="AZ400" s="151"/>
      <c r="BA400" s="151"/>
      <c r="BB400" s="151"/>
      <c r="BC400" s="151"/>
      <c r="BD400" s="151"/>
      <c r="BE400" s="151"/>
      <c r="BF400" s="151"/>
      <c r="BG400" s="151"/>
      <c r="BH400" s="151"/>
    </row>
    <row r="401" spans="1:60" outlineLevel="1" x14ac:dyDescent="0.2">
      <c r="A401" s="173">
        <v>135</v>
      </c>
      <c r="B401" s="174" t="s">
        <v>829</v>
      </c>
      <c r="C401" s="191" t="s">
        <v>830</v>
      </c>
      <c r="D401" s="175" t="s">
        <v>375</v>
      </c>
      <c r="E401" s="176">
        <v>722.49225000000001</v>
      </c>
      <c r="F401" s="177"/>
      <c r="G401" s="178">
        <f>ROUND(E401*F401,2)</f>
        <v>0</v>
      </c>
      <c r="H401" s="177">
        <v>8.33</v>
      </c>
      <c r="I401" s="178">
        <f>ROUND(E401*H401,2)</f>
        <v>6018.36</v>
      </c>
      <c r="J401" s="177">
        <v>17.77</v>
      </c>
      <c r="K401" s="178">
        <f>ROUND(E401*J401,2)</f>
        <v>12838.69</v>
      </c>
      <c r="L401" s="178">
        <v>21</v>
      </c>
      <c r="M401" s="178">
        <f>G401*(1+L401/100)</f>
        <v>0</v>
      </c>
      <c r="N401" s="178">
        <v>8.9499999999999996E-3</v>
      </c>
      <c r="O401" s="178">
        <f>ROUND(E401*N401,2)</f>
        <v>6.47</v>
      </c>
      <c r="P401" s="178">
        <v>0</v>
      </c>
      <c r="Q401" s="178">
        <f>ROUND(E401*P401,2)</f>
        <v>0</v>
      </c>
      <c r="R401" s="178" t="s">
        <v>460</v>
      </c>
      <c r="S401" s="178" t="s">
        <v>831</v>
      </c>
      <c r="T401" s="179" t="s">
        <v>229</v>
      </c>
      <c r="U401" s="162">
        <v>6.7000000000000004E-2</v>
      </c>
      <c r="V401" s="162">
        <f>ROUND(E401*U401,2)</f>
        <v>48.41</v>
      </c>
      <c r="W401" s="162"/>
      <c r="X401" s="151"/>
      <c r="Y401" s="151"/>
      <c r="Z401" s="151"/>
      <c r="AA401" s="151"/>
      <c r="AB401" s="151"/>
      <c r="AC401" s="151"/>
      <c r="AD401" s="151"/>
      <c r="AE401" s="151"/>
      <c r="AF401" s="151"/>
      <c r="AG401" s="151" t="s">
        <v>341</v>
      </c>
      <c r="AH401" s="151"/>
      <c r="AI401" s="151"/>
      <c r="AJ401" s="151"/>
      <c r="AK401" s="151"/>
      <c r="AL401" s="151"/>
      <c r="AM401" s="151"/>
      <c r="AN401" s="151"/>
      <c r="AO401" s="151"/>
      <c r="AP401" s="151"/>
      <c r="AQ401" s="151"/>
      <c r="AR401" s="151"/>
      <c r="AS401" s="151"/>
      <c r="AT401" s="151"/>
      <c r="AU401" s="151"/>
      <c r="AV401" s="151"/>
      <c r="AW401" s="151"/>
      <c r="AX401" s="151"/>
      <c r="AY401" s="151"/>
      <c r="AZ401" s="151"/>
      <c r="BA401" s="151"/>
      <c r="BB401" s="151"/>
      <c r="BC401" s="151"/>
      <c r="BD401" s="151"/>
      <c r="BE401" s="151"/>
      <c r="BF401" s="151"/>
      <c r="BG401" s="151"/>
      <c r="BH401" s="151"/>
    </row>
    <row r="402" spans="1:60" outlineLevel="1" x14ac:dyDescent="0.2">
      <c r="A402" s="158"/>
      <c r="B402" s="159"/>
      <c r="C402" s="375" t="s">
        <v>832</v>
      </c>
      <c r="D402" s="376"/>
      <c r="E402" s="376"/>
      <c r="F402" s="376"/>
      <c r="G402" s="376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  <c r="R402" s="162"/>
      <c r="S402" s="162"/>
      <c r="T402" s="162"/>
      <c r="U402" s="162"/>
      <c r="V402" s="162"/>
      <c r="W402" s="162"/>
      <c r="X402" s="151"/>
      <c r="Y402" s="151"/>
      <c r="Z402" s="151"/>
      <c r="AA402" s="151"/>
      <c r="AB402" s="151"/>
      <c r="AC402" s="151"/>
      <c r="AD402" s="151"/>
      <c r="AE402" s="151"/>
      <c r="AF402" s="151"/>
      <c r="AG402" s="151" t="s">
        <v>333</v>
      </c>
      <c r="AH402" s="151"/>
      <c r="AI402" s="151"/>
      <c r="AJ402" s="151"/>
      <c r="AK402" s="151"/>
      <c r="AL402" s="151"/>
      <c r="AM402" s="151"/>
      <c r="AN402" s="151"/>
      <c r="AO402" s="151"/>
      <c r="AP402" s="151"/>
      <c r="AQ402" s="151"/>
      <c r="AR402" s="151"/>
      <c r="AS402" s="151"/>
      <c r="AT402" s="151"/>
      <c r="AU402" s="151"/>
      <c r="AV402" s="151"/>
      <c r="AW402" s="151"/>
      <c r="AX402" s="151"/>
      <c r="AY402" s="151"/>
      <c r="AZ402" s="151"/>
      <c r="BA402" s="151"/>
      <c r="BB402" s="151"/>
      <c r="BC402" s="151"/>
      <c r="BD402" s="151"/>
      <c r="BE402" s="151"/>
      <c r="BF402" s="151"/>
      <c r="BG402" s="151"/>
      <c r="BH402" s="151"/>
    </row>
    <row r="403" spans="1:60" outlineLevel="1" x14ac:dyDescent="0.2">
      <c r="A403" s="158"/>
      <c r="B403" s="159"/>
      <c r="C403" s="199" t="s">
        <v>833</v>
      </c>
      <c r="D403" s="195"/>
      <c r="E403" s="196">
        <v>17.160150000000002</v>
      </c>
      <c r="F403" s="162"/>
      <c r="G403" s="162"/>
      <c r="H403" s="162"/>
      <c r="I403" s="162"/>
      <c r="J403" s="162"/>
      <c r="K403" s="162"/>
      <c r="L403" s="162"/>
      <c r="M403" s="162"/>
      <c r="N403" s="162"/>
      <c r="O403" s="162"/>
      <c r="P403" s="162"/>
      <c r="Q403" s="162"/>
      <c r="R403" s="162"/>
      <c r="S403" s="162"/>
      <c r="T403" s="162"/>
      <c r="U403" s="162"/>
      <c r="V403" s="162"/>
      <c r="W403" s="162"/>
      <c r="X403" s="151"/>
      <c r="Y403" s="151"/>
      <c r="Z403" s="151"/>
      <c r="AA403" s="151"/>
      <c r="AB403" s="151"/>
      <c r="AC403" s="151"/>
      <c r="AD403" s="151"/>
      <c r="AE403" s="151"/>
      <c r="AF403" s="151"/>
      <c r="AG403" s="151" t="s">
        <v>346</v>
      </c>
      <c r="AH403" s="151">
        <v>0</v>
      </c>
      <c r="AI403" s="151"/>
      <c r="AJ403" s="151"/>
      <c r="AK403" s="151"/>
      <c r="AL403" s="151"/>
      <c r="AM403" s="151"/>
      <c r="AN403" s="151"/>
      <c r="AO403" s="151"/>
      <c r="AP403" s="151"/>
      <c r="AQ403" s="151"/>
      <c r="AR403" s="151"/>
      <c r="AS403" s="151"/>
      <c r="AT403" s="151"/>
      <c r="AU403" s="151"/>
      <c r="AV403" s="151"/>
      <c r="AW403" s="151"/>
      <c r="AX403" s="151"/>
      <c r="AY403" s="151"/>
      <c r="AZ403" s="151"/>
      <c r="BA403" s="151"/>
      <c r="BB403" s="151"/>
      <c r="BC403" s="151"/>
      <c r="BD403" s="151"/>
      <c r="BE403" s="151"/>
      <c r="BF403" s="151"/>
      <c r="BG403" s="151"/>
      <c r="BH403" s="151"/>
    </row>
    <row r="404" spans="1:60" outlineLevel="1" x14ac:dyDescent="0.2">
      <c r="A404" s="158"/>
      <c r="B404" s="159"/>
      <c r="C404" s="199" t="s">
        <v>834</v>
      </c>
      <c r="D404" s="195"/>
      <c r="E404" s="196">
        <v>53.507249999999999</v>
      </c>
      <c r="F404" s="162"/>
      <c r="G404" s="162"/>
      <c r="H404" s="162"/>
      <c r="I404" s="162"/>
      <c r="J404" s="162"/>
      <c r="K404" s="162"/>
      <c r="L404" s="162"/>
      <c r="M404" s="162"/>
      <c r="N404" s="162"/>
      <c r="O404" s="162"/>
      <c r="P404" s="162"/>
      <c r="Q404" s="162"/>
      <c r="R404" s="162"/>
      <c r="S404" s="162"/>
      <c r="T404" s="162"/>
      <c r="U404" s="162"/>
      <c r="V404" s="162"/>
      <c r="W404" s="162"/>
      <c r="X404" s="151"/>
      <c r="Y404" s="151"/>
      <c r="Z404" s="151"/>
      <c r="AA404" s="151"/>
      <c r="AB404" s="151"/>
      <c r="AC404" s="151"/>
      <c r="AD404" s="151"/>
      <c r="AE404" s="151"/>
      <c r="AF404" s="151"/>
      <c r="AG404" s="151" t="s">
        <v>346</v>
      </c>
      <c r="AH404" s="151">
        <v>0</v>
      </c>
      <c r="AI404" s="151"/>
      <c r="AJ404" s="151"/>
      <c r="AK404" s="151"/>
      <c r="AL404" s="151"/>
      <c r="AM404" s="151"/>
      <c r="AN404" s="151"/>
      <c r="AO404" s="151"/>
      <c r="AP404" s="151"/>
      <c r="AQ404" s="151"/>
      <c r="AR404" s="151"/>
      <c r="AS404" s="151"/>
      <c r="AT404" s="151"/>
      <c r="AU404" s="151"/>
      <c r="AV404" s="151"/>
      <c r="AW404" s="151"/>
      <c r="AX404" s="151"/>
      <c r="AY404" s="151"/>
      <c r="AZ404" s="151"/>
      <c r="BA404" s="151"/>
      <c r="BB404" s="151"/>
      <c r="BC404" s="151"/>
      <c r="BD404" s="151"/>
      <c r="BE404" s="151"/>
      <c r="BF404" s="151"/>
      <c r="BG404" s="151"/>
      <c r="BH404" s="151"/>
    </row>
    <row r="405" spans="1:60" outlineLevel="1" x14ac:dyDescent="0.2">
      <c r="A405" s="158"/>
      <c r="B405" s="159"/>
      <c r="C405" s="199" t="s">
        <v>835</v>
      </c>
      <c r="D405" s="195"/>
      <c r="E405" s="196">
        <v>94.59375</v>
      </c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  <c r="S405" s="162"/>
      <c r="T405" s="162"/>
      <c r="U405" s="162"/>
      <c r="V405" s="162"/>
      <c r="W405" s="162"/>
      <c r="X405" s="151"/>
      <c r="Y405" s="151"/>
      <c r="Z405" s="151"/>
      <c r="AA405" s="151"/>
      <c r="AB405" s="151"/>
      <c r="AC405" s="151"/>
      <c r="AD405" s="151"/>
      <c r="AE405" s="151"/>
      <c r="AF405" s="151"/>
      <c r="AG405" s="151" t="s">
        <v>346</v>
      </c>
      <c r="AH405" s="151">
        <v>0</v>
      </c>
      <c r="AI405" s="151"/>
      <c r="AJ405" s="151"/>
      <c r="AK405" s="151"/>
      <c r="AL405" s="151"/>
      <c r="AM405" s="151"/>
      <c r="AN405" s="151"/>
      <c r="AO405" s="151"/>
      <c r="AP405" s="151"/>
      <c r="AQ405" s="151"/>
      <c r="AR405" s="151"/>
      <c r="AS405" s="151"/>
      <c r="AT405" s="151"/>
      <c r="AU405" s="151"/>
      <c r="AV405" s="151"/>
      <c r="AW405" s="151"/>
      <c r="AX405" s="151"/>
      <c r="AY405" s="151"/>
      <c r="AZ405" s="151"/>
      <c r="BA405" s="151"/>
      <c r="BB405" s="151"/>
      <c r="BC405" s="151"/>
      <c r="BD405" s="151"/>
      <c r="BE405" s="151"/>
      <c r="BF405" s="151"/>
      <c r="BG405" s="151"/>
      <c r="BH405" s="151"/>
    </row>
    <row r="406" spans="1:60" outlineLevel="1" x14ac:dyDescent="0.2">
      <c r="A406" s="158"/>
      <c r="B406" s="159"/>
      <c r="C406" s="199" t="s">
        <v>836</v>
      </c>
      <c r="D406" s="195"/>
      <c r="E406" s="196">
        <v>49.119</v>
      </c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  <c r="R406" s="162"/>
      <c r="S406" s="162"/>
      <c r="T406" s="162"/>
      <c r="U406" s="162"/>
      <c r="V406" s="162"/>
      <c r="W406" s="162"/>
      <c r="X406" s="151"/>
      <c r="Y406" s="151"/>
      <c r="Z406" s="151"/>
      <c r="AA406" s="151"/>
      <c r="AB406" s="151"/>
      <c r="AC406" s="151"/>
      <c r="AD406" s="151"/>
      <c r="AE406" s="151"/>
      <c r="AF406" s="151"/>
      <c r="AG406" s="151" t="s">
        <v>346</v>
      </c>
      <c r="AH406" s="151">
        <v>0</v>
      </c>
      <c r="AI406" s="151"/>
      <c r="AJ406" s="151"/>
      <c r="AK406" s="151"/>
      <c r="AL406" s="151"/>
      <c r="AM406" s="151"/>
      <c r="AN406" s="151"/>
      <c r="AO406" s="151"/>
      <c r="AP406" s="151"/>
      <c r="AQ406" s="151"/>
      <c r="AR406" s="151"/>
      <c r="AS406" s="151"/>
      <c r="AT406" s="151"/>
      <c r="AU406" s="151"/>
      <c r="AV406" s="151"/>
      <c r="AW406" s="151"/>
      <c r="AX406" s="151"/>
      <c r="AY406" s="151"/>
      <c r="AZ406" s="151"/>
      <c r="BA406" s="151"/>
      <c r="BB406" s="151"/>
      <c r="BC406" s="151"/>
      <c r="BD406" s="151"/>
      <c r="BE406" s="151"/>
      <c r="BF406" s="151"/>
      <c r="BG406" s="151"/>
      <c r="BH406" s="151"/>
    </row>
    <row r="407" spans="1:60" outlineLevel="1" x14ac:dyDescent="0.2">
      <c r="A407" s="158"/>
      <c r="B407" s="159"/>
      <c r="C407" s="199" t="s">
        <v>837</v>
      </c>
      <c r="D407" s="195"/>
      <c r="E407" s="196">
        <v>38.012</v>
      </c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62"/>
      <c r="R407" s="162"/>
      <c r="S407" s="162"/>
      <c r="T407" s="162"/>
      <c r="U407" s="162"/>
      <c r="V407" s="162"/>
      <c r="W407" s="162"/>
      <c r="X407" s="151"/>
      <c r="Y407" s="151"/>
      <c r="Z407" s="151"/>
      <c r="AA407" s="151"/>
      <c r="AB407" s="151"/>
      <c r="AC407" s="151"/>
      <c r="AD407" s="151"/>
      <c r="AE407" s="151"/>
      <c r="AF407" s="151"/>
      <c r="AG407" s="151" t="s">
        <v>346</v>
      </c>
      <c r="AH407" s="151">
        <v>0</v>
      </c>
      <c r="AI407" s="151"/>
      <c r="AJ407" s="151"/>
      <c r="AK407" s="151"/>
      <c r="AL407" s="151"/>
      <c r="AM407" s="151"/>
      <c r="AN407" s="151"/>
      <c r="AO407" s="151"/>
      <c r="AP407" s="151"/>
      <c r="AQ407" s="151"/>
      <c r="AR407" s="151"/>
      <c r="AS407" s="151"/>
      <c r="AT407" s="151"/>
      <c r="AU407" s="151"/>
      <c r="AV407" s="151"/>
      <c r="AW407" s="151"/>
      <c r="AX407" s="151"/>
      <c r="AY407" s="151"/>
      <c r="AZ407" s="151"/>
      <c r="BA407" s="151"/>
      <c r="BB407" s="151"/>
      <c r="BC407" s="151"/>
      <c r="BD407" s="151"/>
      <c r="BE407" s="151"/>
      <c r="BF407" s="151"/>
      <c r="BG407" s="151"/>
      <c r="BH407" s="151"/>
    </row>
    <row r="408" spans="1:60" outlineLevel="1" x14ac:dyDescent="0.2">
      <c r="A408" s="158"/>
      <c r="B408" s="159"/>
      <c r="C408" s="199" t="s">
        <v>838</v>
      </c>
      <c r="D408" s="195"/>
      <c r="E408" s="196">
        <v>13.243499999999999</v>
      </c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62"/>
      <c r="R408" s="162"/>
      <c r="S408" s="162"/>
      <c r="T408" s="162"/>
      <c r="U408" s="162"/>
      <c r="V408" s="162"/>
      <c r="W408" s="162"/>
      <c r="X408" s="151"/>
      <c r="Y408" s="151"/>
      <c r="Z408" s="151"/>
      <c r="AA408" s="151"/>
      <c r="AB408" s="151"/>
      <c r="AC408" s="151"/>
      <c r="AD408" s="151"/>
      <c r="AE408" s="151"/>
      <c r="AF408" s="151"/>
      <c r="AG408" s="151" t="s">
        <v>346</v>
      </c>
      <c r="AH408" s="151">
        <v>0</v>
      </c>
      <c r="AI408" s="151"/>
      <c r="AJ408" s="151"/>
      <c r="AK408" s="151"/>
      <c r="AL408" s="151"/>
      <c r="AM408" s="151"/>
      <c r="AN408" s="151"/>
      <c r="AO408" s="151"/>
      <c r="AP408" s="151"/>
      <c r="AQ408" s="151"/>
      <c r="AR408" s="151"/>
      <c r="AS408" s="151"/>
      <c r="AT408" s="151"/>
      <c r="AU408" s="151"/>
      <c r="AV408" s="151"/>
      <c r="AW408" s="151"/>
      <c r="AX408" s="151"/>
      <c r="AY408" s="151"/>
      <c r="AZ408" s="151"/>
      <c r="BA408" s="151"/>
      <c r="BB408" s="151"/>
      <c r="BC408" s="151"/>
      <c r="BD408" s="151"/>
      <c r="BE408" s="151"/>
      <c r="BF408" s="151"/>
      <c r="BG408" s="151"/>
      <c r="BH408" s="151"/>
    </row>
    <row r="409" spans="1:60" outlineLevel="1" x14ac:dyDescent="0.2">
      <c r="A409" s="158"/>
      <c r="B409" s="159"/>
      <c r="C409" s="199" t="s">
        <v>839</v>
      </c>
      <c r="D409" s="195"/>
      <c r="E409" s="196">
        <v>28.853999999999999</v>
      </c>
      <c r="F409" s="162"/>
      <c r="G409" s="162"/>
      <c r="H409" s="162"/>
      <c r="I409" s="162"/>
      <c r="J409" s="162"/>
      <c r="K409" s="162"/>
      <c r="L409" s="162"/>
      <c r="M409" s="162"/>
      <c r="N409" s="162"/>
      <c r="O409" s="162"/>
      <c r="P409" s="162"/>
      <c r="Q409" s="162"/>
      <c r="R409" s="162"/>
      <c r="S409" s="162"/>
      <c r="T409" s="162"/>
      <c r="U409" s="162"/>
      <c r="V409" s="162"/>
      <c r="W409" s="162"/>
      <c r="X409" s="151"/>
      <c r="Y409" s="151"/>
      <c r="Z409" s="151"/>
      <c r="AA409" s="151"/>
      <c r="AB409" s="151"/>
      <c r="AC409" s="151"/>
      <c r="AD409" s="151"/>
      <c r="AE409" s="151"/>
      <c r="AF409" s="151"/>
      <c r="AG409" s="151" t="s">
        <v>346</v>
      </c>
      <c r="AH409" s="151">
        <v>0</v>
      </c>
      <c r="AI409" s="151"/>
      <c r="AJ409" s="151"/>
      <c r="AK409" s="151"/>
      <c r="AL409" s="151"/>
      <c r="AM409" s="151"/>
      <c r="AN409" s="151"/>
      <c r="AO409" s="151"/>
      <c r="AP409" s="151"/>
      <c r="AQ409" s="151"/>
      <c r="AR409" s="151"/>
      <c r="AS409" s="151"/>
      <c r="AT409" s="151"/>
      <c r="AU409" s="151"/>
      <c r="AV409" s="151"/>
      <c r="AW409" s="151"/>
      <c r="AX409" s="151"/>
      <c r="AY409" s="151"/>
      <c r="AZ409" s="151"/>
      <c r="BA409" s="151"/>
      <c r="BB409" s="151"/>
      <c r="BC409" s="151"/>
      <c r="BD409" s="151"/>
      <c r="BE409" s="151"/>
      <c r="BF409" s="151"/>
      <c r="BG409" s="151"/>
      <c r="BH409" s="151"/>
    </row>
    <row r="410" spans="1:60" outlineLevel="1" x14ac:dyDescent="0.2">
      <c r="A410" s="158"/>
      <c r="B410" s="159"/>
      <c r="C410" s="199" t="s">
        <v>840</v>
      </c>
      <c r="D410" s="195"/>
      <c r="E410" s="196">
        <v>29.561</v>
      </c>
      <c r="F410" s="162"/>
      <c r="G410" s="162"/>
      <c r="H410" s="162"/>
      <c r="I410" s="162"/>
      <c r="J410" s="162"/>
      <c r="K410" s="162"/>
      <c r="L410" s="162"/>
      <c r="M410" s="162"/>
      <c r="N410" s="162"/>
      <c r="O410" s="162"/>
      <c r="P410" s="162"/>
      <c r="Q410" s="162"/>
      <c r="R410" s="162"/>
      <c r="S410" s="162"/>
      <c r="T410" s="162"/>
      <c r="U410" s="162"/>
      <c r="V410" s="162"/>
      <c r="W410" s="162"/>
      <c r="X410" s="151"/>
      <c r="Y410" s="151"/>
      <c r="Z410" s="151"/>
      <c r="AA410" s="151"/>
      <c r="AB410" s="151"/>
      <c r="AC410" s="151"/>
      <c r="AD410" s="151"/>
      <c r="AE410" s="151"/>
      <c r="AF410" s="151"/>
      <c r="AG410" s="151" t="s">
        <v>346</v>
      </c>
      <c r="AH410" s="151">
        <v>0</v>
      </c>
      <c r="AI410" s="151"/>
      <c r="AJ410" s="151"/>
      <c r="AK410" s="151"/>
      <c r="AL410" s="151"/>
      <c r="AM410" s="151"/>
      <c r="AN410" s="151"/>
      <c r="AO410" s="151"/>
      <c r="AP410" s="151"/>
      <c r="AQ410" s="151"/>
      <c r="AR410" s="151"/>
      <c r="AS410" s="151"/>
      <c r="AT410" s="151"/>
      <c r="AU410" s="151"/>
      <c r="AV410" s="151"/>
      <c r="AW410" s="151"/>
      <c r="AX410" s="151"/>
      <c r="AY410" s="151"/>
      <c r="AZ410" s="151"/>
      <c r="BA410" s="151"/>
      <c r="BB410" s="151"/>
      <c r="BC410" s="151"/>
      <c r="BD410" s="151"/>
      <c r="BE410" s="151"/>
      <c r="BF410" s="151"/>
      <c r="BG410" s="151"/>
      <c r="BH410" s="151"/>
    </row>
    <row r="411" spans="1:60" outlineLevel="1" x14ac:dyDescent="0.2">
      <c r="A411" s="158"/>
      <c r="B411" s="159"/>
      <c r="C411" s="199" t="s">
        <v>841</v>
      </c>
      <c r="D411" s="195"/>
      <c r="E411" s="196">
        <v>22.619</v>
      </c>
      <c r="F411" s="162"/>
      <c r="G411" s="162"/>
      <c r="H411" s="162"/>
      <c r="I411" s="162"/>
      <c r="J411" s="162"/>
      <c r="K411" s="162"/>
      <c r="L411" s="162"/>
      <c r="M411" s="162"/>
      <c r="N411" s="162"/>
      <c r="O411" s="162"/>
      <c r="P411" s="162"/>
      <c r="Q411" s="162"/>
      <c r="R411" s="162"/>
      <c r="S411" s="162"/>
      <c r="T411" s="162"/>
      <c r="U411" s="162"/>
      <c r="V411" s="162"/>
      <c r="W411" s="162"/>
      <c r="X411" s="151"/>
      <c r="Y411" s="151"/>
      <c r="Z411" s="151"/>
      <c r="AA411" s="151"/>
      <c r="AB411" s="151"/>
      <c r="AC411" s="151"/>
      <c r="AD411" s="151"/>
      <c r="AE411" s="151"/>
      <c r="AF411" s="151"/>
      <c r="AG411" s="151" t="s">
        <v>346</v>
      </c>
      <c r="AH411" s="151">
        <v>0</v>
      </c>
      <c r="AI411" s="151"/>
      <c r="AJ411" s="151"/>
      <c r="AK411" s="151"/>
      <c r="AL411" s="151"/>
      <c r="AM411" s="151"/>
      <c r="AN411" s="151"/>
      <c r="AO411" s="151"/>
      <c r="AP411" s="151"/>
      <c r="AQ411" s="151"/>
      <c r="AR411" s="151"/>
      <c r="AS411" s="151"/>
      <c r="AT411" s="151"/>
      <c r="AU411" s="151"/>
      <c r="AV411" s="151"/>
      <c r="AW411" s="151"/>
      <c r="AX411" s="151"/>
      <c r="AY411" s="151"/>
      <c r="AZ411" s="151"/>
      <c r="BA411" s="151"/>
      <c r="BB411" s="151"/>
      <c r="BC411" s="151"/>
      <c r="BD411" s="151"/>
      <c r="BE411" s="151"/>
      <c r="BF411" s="151"/>
      <c r="BG411" s="151"/>
      <c r="BH411" s="151"/>
    </row>
    <row r="412" spans="1:60" outlineLevel="1" x14ac:dyDescent="0.2">
      <c r="A412" s="158"/>
      <c r="B412" s="159"/>
      <c r="C412" s="199" t="s">
        <v>842</v>
      </c>
      <c r="D412" s="195"/>
      <c r="E412" s="196">
        <v>19.332000000000001</v>
      </c>
      <c r="F412" s="162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  <c r="R412" s="162"/>
      <c r="S412" s="162"/>
      <c r="T412" s="162"/>
      <c r="U412" s="162"/>
      <c r="V412" s="162"/>
      <c r="W412" s="162"/>
      <c r="X412" s="151"/>
      <c r="Y412" s="151"/>
      <c r="Z412" s="151"/>
      <c r="AA412" s="151"/>
      <c r="AB412" s="151"/>
      <c r="AC412" s="151"/>
      <c r="AD412" s="151"/>
      <c r="AE412" s="151"/>
      <c r="AF412" s="151"/>
      <c r="AG412" s="151" t="s">
        <v>346</v>
      </c>
      <c r="AH412" s="151">
        <v>0</v>
      </c>
      <c r="AI412" s="151"/>
      <c r="AJ412" s="151"/>
      <c r="AK412" s="151"/>
      <c r="AL412" s="151"/>
      <c r="AM412" s="151"/>
      <c r="AN412" s="151"/>
      <c r="AO412" s="151"/>
      <c r="AP412" s="151"/>
      <c r="AQ412" s="151"/>
      <c r="AR412" s="151"/>
      <c r="AS412" s="151"/>
      <c r="AT412" s="151"/>
      <c r="AU412" s="151"/>
      <c r="AV412" s="151"/>
      <c r="AW412" s="151"/>
      <c r="AX412" s="151"/>
      <c r="AY412" s="151"/>
      <c r="AZ412" s="151"/>
      <c r="BA412" s="151"/>
      <c r="BB412" s="151"/>
      <c r="BC412" s="151"/>
      <c r="BD412" s="151"/>
      <c r="BE412" s="151"/>
      <c r="BF412" s="151"/>
      <c r="BG412" s="151"/>
      <c r="BH412" s="151"/>
    </row>
    <row r="413" spans="1:60" outlineLevel="1" x14ac:dyDescent="0.2">
      <c r="A413" s="158"/>
      <c r="B413" s="159"/>
      <c r="C413" s="199" t="s">
        <v>843</v>
      </c>
      <c r="D413" s="195"/>
      <c r="E413" s="196">
        <v>20.14</v>
      </c>
      <c r="F413" s="162"/>
      <c r="G413" s="162"/>
      <c r="H413" s="162"/>
      <c r="I413" s="162"/>
      <c r="J413" s="162"/>
      <c r="K413" s="162"/>
      <c r="L413" s="162"/>
      <c r="M413" s="162"/>
      <c r="N413" s="162"/>
      <c r="O413" s="162"/>
      <c r="P413" s="162"/>
      <c r="Q413" s="162"/>
      <c r="R413" s="162"/>
      <c r="S413" s="162"/>
      <c r="T413" s="162"/>
      <c r="U413" s="162"/>
      <c r="V413" s="162"/>
      <c r="W413" s="162"/>
      <c r="X413" s="151"/>
      <c r="Y413" s="151"/>
      <c r="Z413" s="151"/>
      <c r="AA413" s="151"/>
      <c r="AB413" s="151"/>
      <c r="AC413" s="151"/>
      <c r="AD413" s="151"/>
      <c r="AE413" s="151"/>
      <c r="AF413" s="151"/>
      <c r="AG413" s="151" t="s">
        <v>346</v>
      </c>
      <c r="AH413" s="151">
        <v>0</v>
      </c>
      <c r="AI413" s="151"/>
      <c r="AJ413" s="151"/>
      <c r="AK413" s="151"/>
      <c r="AL413" s="151"/>
      <c r="AM413" s="151"/>
      <c r="AN413" s="151"/>
      <c r="AO413" s="151"/>
      <c r="AP413" s="151"/>
      <c r="AQ413" s="151"/>
      <c r="AR413" s="151"/>
      <c r="AS413" s="151"/>
      <c r="AT413" s="151"/>
      <c r="AU413" s="151"/>
      <c r="AV413" s="151"/>
      <c r="AW413" s="151"/>
      <c r="AX413" s="151"/>
      <c r="AY413" s="151"/>
      <c r="AZ413" s="151"/>
      <c r="BA413" s="151"/>
      <c r="BB413" s="151"/>
      <c r="BC413" s="151"/>
      <c r="BD413" s="151"/>
      <c r="BE413" s="151"/>
      <c r="BF413" s="151"/>
      <c r="BG413" s="151"/>
      <c r="BH413" s="151"/>
    </row>
    <row r="414" spans="1:60" outlineLevel="1" x14ac:dyDescent="0.2">
      <c r="A414" s="158"/>
      <c r="B414" s="159"/>
      <c r="C414" s="199" t="s">
        <v>844</v>
      </c>
      <c r="D414" s="195"/>
      <c r="E414" s="196">
        <v>18.365749999999998</v>
      </c>
      <c r="F414" s="162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2"/>
      <c r="R414" s="162"/>
      <c r="S414" s="162"/>
      <c r="T414" s="162"/>
      <c r="U414" s="162"/>
      <c r="V414" s="162"/>
      <c r="W414" s="162"/>
      <c r="X414" s="151"/>
      <c r="Y414" s="151"/>
      <c r="Z414" s="151"/>
      <c r="AA414" s="151"/>
      <c r="AB414" s="151"/>
      <c r="AC414" s="151"/>
      <c r="AD414" s="151"/>
      <c r="AE414" s="151"/>
      <c r="AF414" s="151"/>
      <c r="AG414" s="151" t="s">
        <v>346</v>
      </c>
      <c r="AH414" s="151">
        <v>0</v>
      </c>
      <c r="AI414" s="151"/>
      <c r="AJ414" s="151"/>
      <c r="AK414" s="151"/>
      <c r="AL414" s="151"/>
      <c r="AM414" s="151"/>
      <c r="AN414" s="151"/>
      <c r="AO414" s="151"/>
      <c r="AP414" s="151"/>
      <c r="AQ414" s="151"/>
      <c r="AR414" s="151"/>
      <c r="AS414" s="151"/>
      <c r="AT414" s="151"/>
      <c r="AU414" s="151"/>
      <c r="AV414" s="151"/>
      <c r="AW414" s="151"/>
      <c r="AX414" s="151"/>
      <c r="AY414" s="151"/>
      <c r="AZ414" s="151"/>
      <c r="BA414" s="151"/>
      <c r="BB414" s="151"/>
      <c r="BC414" s="151"/>
      <c r="BD414" s="151"/>
      <c r="BE414" s="151"/>
      <c r="BF414" s="151"/>
      <c r="BG414" s="151"/>
      <c r="BH414" s="151"/>
    </row>
    <row r="415" spans="1:60" outlineLevel="1" x14ac:dyDescent="0.2">
      <c r="A415" s="158"/>
      <c r="B415" s="159"/>
      <c r="C415" s="199" t="s">
        <v>845</v>
      </c>
      <c r="D415" s="195"/>
      <c r="E415" s="196">
        <v>18.519400000000001</v>
      </c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  <c r="R415" s="162"/>
      <c r="S415" s="162"/>
      <c r="T415" s="162"/>
      <c r="U415" s="162"/>
      <c r="V415" s="162"/>
      <c r="W415" s="162"/>
      <c r="X415" s="151"/>
      <c r="Y415" s="151"/>
      <c r="Z415" s="151"/>
      <c r="AA415" s="151"/>
      <c r="AB415" s="151"/>
      <c r="AC415" s="151"/>
      <c r="AD415" s="151"/>
      <c r="AE415" s="151"/>
      <c r="AF415" s="151"/>
      <c r="AG415" s="151" t="s">
        <v>346</v>
      </c>
      <c r="AH415" s="151">
        <v>0</v>
      </c>
      <c r="AI415" s="151"/>
      <c r="AJ415" s="151"/>
      <c r="AK415" s="151"/>
      <c r="AL415" s="151"/>
      <c r="AM415" s="151"/>
      <c r="AN415" s="151"/>
      <c r="AO415" s="151"/>
      <c r="AP415" s="151"/>
      <c r="AQ415" s="151"/>
      <c r="AR415" s="151"/>
      <c r="AS415" s="151"/>
      <c r="AT415" s="151"/>
      <c r="AU415" s="151"/>
      <c r="AV415" s="151"/>
      <c r="AW415" s="151"/>
      <c r="AX415" s="151"/>
      <c r="AY415" s="151"/>
      <c r="AZ415" s="151"/>
      <c r="BA415" s="151"/>
      <c r="BB415" s="151"/>
      <c r="BC415" s="151"/>
      <c r="BD415" s="151"/>
      <c r="BE415" s="151"/>
      <c r="BF415" s="151"/>
      <c r="BG415" s="151"/>
      <c r="BH415" s="151"/>
    </row>
    <row r="416" spans="1:60" outlineLevel="1" x14ac:dyDescent="0.2">
      <c r="A416" s="158"/>
      <c r="B416" s="159"/>
      <c r="C416" s="199" t="s">
        <v>846</v>
      </c>
      <c r="D416" s="195"/>
      <c r="E416" s="196">
        <v>12.8711</v>
      </c>
      <c r="F416" s="162"/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  <c r="R416" s="162"/>
      <c r="S416" s="162"/>
      <c r="T416" s="162"/>
      <c r="U416" s="162"/>
      <c r="V416" s="162"/>
      <c r="W416" s="162"/>
      <c r="X416" s="151"/>
      <c r="Y416" s="151"/>
      <c r="Z416" s="151"/>
      <c r="AA416" s="151"/>
      <c r="AB416" s="151"/>
      <c r="AC416" s="151"/>
      <c r="AD416" s="151"/>
      <c r="AE416" s="151"/>
      <c r="AF416" s="151"/>
      <c r="AG416" s="151" t="s">
        <v>346</v>
      </c>
      <c r="AH416" s="151">
        <v>0</v>
      </c>
      <c r="AI416" s="151"/>
      <c r="AJ416" s="151"/>
      <c r="AK416" s="151"/>
      <c r="AL416" s="151"/>
      <c r="AM416" s="151"/>
      <c r="AN416" s="151"/>
      <c r="AO416" s="151"/>
      <c r="AP416" s="151"/>
      <c r="AQ416" s="151"/>
      <c r="AR416" s="151"/>
      <c r="AS416" s="151"/>
      <c r="AT416" s="151"/>
      <c r="AU416" s="151"/>
      <c r="AV416" s="151"/>
      <c r="AW416" s="151"/>
      <c r="AX416" s="151"/>
      <c r="AY416" s="151"/>
      <c r="AZ416" s="151"/>
      <c r="BA416" s="151"/>
      <c r="BB416" s="151"/>
      <c r="BC416" s="151"/>
      <c r="BD416" s="151"/>
      <c r="BE416" s="151"/>
      <c r="BF416" s="151"/>
      <c r="BG416" s="151"/>
      <c r="BH416" s="151"/>
    </row>
    <row r="417" spans="1:60" outlineLevel="1" x14ac:dyDescent="0.2">
      <c r="A417" s="158"/>
      <c r="B417" s="159"/>
      <c r="C417" s="199" t="s">
        <v>847</v>
      </c>
      <c r="D417" s="195"/>
      <c r="E417" s="196">
        <v>49.111800000000002</v>
      </c>
      <c r="F417" s="162"/>
      <c r="G417" s="162"/>
      <c r="H417" s="162"/>
      <c r="I417" s="162"/>
      <c r="J417" s="162"/>
      <c r="K417" s="162"/>
      <c r="L417" s="162"/>
      <c r="M417" s="162"/>
      <c r="N417" s="162"/>
      <c r="O417" s="162"/>
      <c r="P417" s="162"/>
      <c r="Q417" s="162"/>
      <c r="R417" s="162"/>
      <c r="S417" s="162"/>
      <c r="T417" s="162"/>
      <c r="U417" s="162"/>
      <c r="V417" s="162"/>
      <c r="W417" s="162"/>
      <c r="X417" s="151"/>
      <c r="Y417" s="151"/>
      <c r="Z417" s="151"/>
      <c r="AA417" s="151"/>
      <c r="AB417" s="151"/>
      <c r="AC417" s="151"/>
      <c r="AD417" s="151"/>
      <c r="AE417" s="151"/>
      <c r="AF417" s="151"/>
      <c r="AG417" s="151" t="s">
        <v>346</v>
      </c>
      <c r="AH417" s="151">
        <v>0</v>
      </c>
      <c r="AI417" s="151"/>
      <c r="AJ417" s="151"/>
      <c r="AK417" s="151"/>
      <c r="AL417" s="151"/>
      <c r="AM417" s="151"/>
      <c r="AN417" s="151"/>
      <c r="AO417" s="151"/>
      <c r="AP417" s="151"/>
      <c r="AQ417" s="151"/>
      <c r="AR417" s="151"/>
      <c r="AS417" s="151"/>
      <c r="AT417" s="151"/>
      <c r="AU417" s="151"/>
      <c r="AV417" s="151"/>
      <c r="AW417" s="151"/>
      <c r="AX417" s="151"/>
      <c r="AY417" s="151"/>
      <c r="AZ417" s="151"/>
      <c r="BA417" s="151"/>
      <c r="BB417" s="151"/>
      <c r="BC417" s="151"/>
      <c r="BD417" s="151"/>
      <c r="BE417" s="151"/>
      <c r="BF417" s="151"/>
      <c r="BG417" s="151"/>
      <c r="BH417" s="151"/>
    </row>
    <row r="418" spans="1:60" outlineLevel="1" x14ac:dyDescent="0.2">
      <c r="A418" s="158"/>
      <c r="B418" s="159"/>
      <c r="C418" s="199" t="s">
        <v>848</v>
      </c>
      <c r="D418" s="195"/>
      <c r="E418" s="196">
        <v>74.442800000000005</v>
      </c>
      <c r="F418" s="162"/>
      <c r="G418" s="162"/>
      <c r="H418" s="162"/>
      <c r="I418" s="162"/>
      <c r="J418" s="162"/>
      <c r="K418" s="162"/>
      <c r="L418" s="162"/>
      <c r="M418" s="162"/>
      <c r="N418" s="162"/>
      <c r="O418" s="162"/>
      <c r="P418" s="162"/>
      <c r="Q418" s="162"/>
      <c r="R418" s="162"/>
      <c r="S418" s="162"/>
      <c r="T418" s="162"/>
      <c r="U418" s="162"/>
      <c r="V418" s="162"/>
      <c r="W418" s="162"/>
      <c r="X418" s="151"/>
      <c r="Y418" s="151"/>
      <c r="Z418" s="151"/>
      <c r="AA418" s="151"/>
      <c r="AB418" s="151"/>
      <c r="AC418" s="151"/>
      <c r="AD418" s="151"/>
      <c r="AE418" s="151"/>
      <c r="AF418" s="151"/>
      <c r="AG418" s="151" t="s">
        <v>346</v>
      </c>
      <c r="AH418" s="151">
        <v>0</v>
      </c>
      <c r="AI418" s="151"/>
      <c r="AJ418" s="151"/>
      <c r="AK418" s="151"/>
      <c r="AL418" s="151"/>
      <c r="AM418" s="151"/>
      <c r="AN418" s="151"/>
      <c r="AO418" s="151"/>
      <c r="AP418" s="151"/>
      <c r="AQ418" s="151"/>
      <c r="AR418" s="151"/>
      <c r="AS418" s="151"/>
      <c r="AT418" s="151"/>
      <c r="AU418" s="151"/>
      <c r="AV418" s="151"/>
      <c r="AW418" s="151"/>
      <c r="AX418" s="151"/>
      <c r="AY418" s="151"/>
      <c r="AZ418" s="151"/>
      <c r="BA418" s="151"/>
      <c r="BB418" s="151"/>
      <c r="BC418" s="151"/>
      <c r="BD418" s="151"/>
      <c r="BE418" s="151"/>
      <c r="BF418" s="151"/>
      <c r="BG418" s="151"/>
      <c r="BH418" s="151"/>
    </row>
    <row r="419" spans="1:60" outlineLevel="1" x14ac:dyDescent="0.2">
      <c r="A419" s="158"/>
      <c r="B419" s="159"/>
      <c r="C419" s="199" t="s">
        <v>849</v>
      </c>
      <c r="D419" s="195"/>
      <c r="E419" s="196">
        <v>66.475499999999997</v>
      </c>
      <c r="F419" s="162"/>
      <c r="G419" s="162"/>
      <c r="H419" s="162"/>
      <c r="I419" s="162"/>
      <c r="J419" s="162"/>
      <c r="K419" s="162"/>
      <c r="L419" s="162"/>
      <c r="M419" s="162"/>
      <c r="N419" s="162"/>
      <c r="O419" s="162"/>
      <c r="P419" s="162"/>
      <c r="Q419" s="162"/>
      <c r="R419" s="162"/>
      <c r="S419" s="162"/>
      <c r="T419" s="162"/>
      <c r="U419" s="162"/>
      <c r="V419" s="162"/>
      <c r="W419" s="162"/>
      <c r="X419" s="151"/>
      <c r="Y419" s="151"/>
      <c r="Z419" s="151"/>
      <c r="AA419" s="151"/>
      <c r="AB419" s="151"/>
      <c r="AC419" s="151"/>
      <c r="AD419" s="151"/>
      <c r="AE419" s="151"/>
      <c r="AF419" s="151"/>
      <c r="AG419" s="151" t="s">
        <v>346</v>
      </c>
      <c r="AH419" s="151">
        <v>0</v>
      </c>
      <c r="AI419" s="151"/>
      <c r="AJ419" s="151"/>
      <c r="AK419" s="151"/>
      <c r="AL419" s="151"/>
      <c r="AM419" s="151"/>
      <c r="AN419" s="151"/>
      <c r="AO419" s="151"/>
      <c r="AP419" s="151"/>
      <c r="AQ419" s="151"/>
      <c r="AR419" s="151"/>
      <c r="AS419" s="151"/>
      <c r="AT419" s="151"/>
      <c r="AU419" s="151"/>
      <c r="AV419" s="151"/>
      <c r="AW419" s="151"/>
      <c r="AX419" s="151"/>
      <c r="AY419" s="151"/>
      <c r="AZ419" s="151"/>
      <c r="BA419" s="151"/>
      <c r="BB419" s="151"/>
      <c r="BC419" s="151"/>
      <c r="BD419" s="151"/>
      <c r="BE419" s="151"/>
      <c r="BF419" s="151"/>
      <c r="BG419" s="151"/>
      <c r="BH419" s="151"/>
    </row>
    <row r="420" spans="1:60" outlineLevel="1" x14ac:dyDescent="0.2">
      <c r="A420" s="158"/>
      <c r="B420" s="159"/>
      <c r="C420" s="199" t="s">
        <v>850</v>
      </c>
      <c r="D420" s="195"/>
      <c r="E420" s="196">
        <v>23.417000000000002</v>
      </c>
      <c r="F420" s="162"/>
      <c r="G420" s="162"/>
      <c r="H420" s="162"/>
      <c r="I420" s="162"/>
      <c r="J420" s="162"/>
      <c r="K420" s="162"/>
      <c r="L420" s="162"/>
      <c r="M420" s="162"/>
      <c r="N420" s="162"/>
      <c r="O420" s="162"/>
      <c r="P420" s="162"/>
      <c r="Q420" s="162"/>
      <c r="R420" s="162"/>
      <c r="S420" s="162"/>
      <c r="T420" s="162"/>
      <c r="U420" s="162"/>
      <c r="V420" s="162"/>
      <c r="W420" s="162"/>
      <c r="X420" s="151"/>
      <c r="Y420" s="151"/>
      <c r="Z420" s="151"/>
      <c r="AA420" s="151"/>
      <c r="AB420" s="151"/>
      <c r="AC420" s="151"/>
      <c r="AD420" s="151"/>
      <c r="AE420" s="151"/>
      <c r="AF420" s="151"/>
      <c r="AG420" s="151" t="s">
        <v>346</v>
      </c>
      <c r="AH420" s="151">
        <v>0</v>
      </c>
      <c r="AI420" s="151"/>
      <c r="AJ420" s="151"/>
      <c r="AK420" s="151"/>
      <c r="AL420" s="151"/>
      <c r="AM420" s="151"/>
      <c r="AN420" s="151"/>
      <c r="AO420" s="151"/>
      <c r="AP420" s="151"/>
      <c r="AQ420" s="151"/>
      <c r="AR420" s="151"/>
      <c r="AS420" s="151"/>
      <c r="AT420" s="151"/>
      <c r="AU420" s="151"/>
      <c r="AV420" s="151"/>
      <c r="AW420" s="151"/>
      <c r="AX420" s="151"/>
      <c r="AY420" s="151"/>
      <c r="AZ420" s="151"/>
      <c r="BA420" s="151"/>
      <c r="BB420" s="151"/>
      <c r="BC420" s="151"/>
      <c r="BD420" s="151"/>
      <c r="BE420" s="151"/>
      <c r="BF420" s="151"/>
      <c r="BG420" s="151"/>
      <c r="BH420" s="151"/>
    </row>
    <row r="421" spans="1:60" outlineLevel="1" x14ac:dyDescent="0.2">
      <c r="A421" s="158"/>
      <c r="B421" s="159"/>
      <c r="C421" s="199" t="s">
        <v>851</v>
      </c>
      <c r="D421" s="195"/>
      <c r="E421" s="196">
        <v>21.257249999999999</v>
      </c>
      <c r="F421" s="162"/>
      <c r="G421" s="162"/>
      <c r="H421" s="162"/>
      <c r="I421" s="162"/>
      <c r="J421" s="162"/>
      <c r="K421" s="162"/>
      <c r="L421" s="162"/>
      <c r="M421" s="162"/>
      <c r="N421" s="162"/>
      <c r="O421" s="162"/>
      <c r="P421" s="162"/>
      <c r="Q421" s="162"/>
      <c r="R421" s="162"/>
      <c r="S421" s="162"/>
      <c r="T421" s="162"/>
      <c r="U421" s="162"/>
      <c r="V421" s="162"/>
      <c r="W421" s="162"/>
      <c r="X421" s="151"/>
      <c r="Y421" s="151"/>
      <c r="Z421" s="151"/>
      <c r="AA421" s="151"/>
      <c r="AB421" s="151"/>
      <c r="AC421" s="151"/>
      <c r="AD421" s="151"/>
      <c r="AE421" s="151"/>
      <c r="AF421" s="151"/>
      <c r="AG421" s="151" t="s">
        <v>346</v>
      </c>
      <c r="AH421" s="151">
        <v>0</v>
      </c>
      <c r="AI421" s="151"/>
      <c r="AJ421" s="151"/>
      <c r="AK421" s="151"/>
      <c r="AL421" s="151"/>
      <c r="AM421" s="151"/>
      <c r="AN421" s="151"/>
      <c r="AO421" s="151"/>
      <c r="AP421" s="151"/>
      <c r="AQ421" s="151"/>
      <c r="AR421" s="151"/>
      <c r="AS421" s="151"/>
      <c r="AT421" s="151"/>
      <c r="AU421" s="151"/>
      <c r="AV421" s="151"/>
      <c r="AW421" s="151"/>
      <c r="AX421" s="151"/>
      <c r="AY421" s="151"/>
      <c r="AZ421" s="151"/>
      <c r="BA421" s="151"/>
      <c r="BB421" s="151"/>
      <c r="BC421" s="151"/>
      <c r="BD421" s="151"/>
      <c r="BE421" s="151"/>
      <c r="BF421" s="151"/>
      <c r="BG421" s="151"/>
      <c r="BH421" s="151"/>
    </row>
    <row r="422" spans="1:60" outlineLevel="1" x14ac:dyDescent="0.2">
      <c r="A422" s="158"/>
      <c r="B422" s="159"/>
      <c r="C422" s="199" t="s">
        <v>852</v>
      </c>
      <c r="D422" s="195"/>
      <c r="E422" s="196">
        <v>11.2</v>
      </c>
      <c r="F422" s="162"/>
      <c r="G422" s="162"/>
      <c r="H422" s="162"/>
      <c r="I422" s="162"/>
      <c r="J422" s="162"/>
      <c r="K422" s="162"/>
      <c r="L422" s="162"/>
      <c r="M422" s="162"/>
      <c r="N422" s="162"/>
      <c r="O422" s="162"/>
      <c r="P422" s="162"/>
      <c r="Q422" s="162"/>
      <c r="R422" s="162"/>
      <c r="S422" s="162"/>
      <c r="T422" s="162"/>
      <c r="U422" s="162"/>
      <c r="V422" s="162"/>
      <c r="W422" s="162"/>
      <c r="X422" s="151"/>
      <c r="Y422" s="151"/>
      <c r="Z422" s="151"/>
      <c r="AA422" s="151"/>
      <c r="AB422" s="151"/>
      <c r="AC422" s="151"/>
      <c r="AD422" s="151"/>
      <c r="AE422" s="151"/>
      <c r="AF422" s="151"/>
      <c r="AG422" s="151" t="s">
        <v>346</v>
      </c>
      <c r="AH422" s="151">
        <v>0</v>
      </c>
      <c r="AI422" s="151"/>
      <c r="AJ422" s="151"/>
      <c r="AK422" s="151"/>
      <c r="AL422" s="151"/>
      <c r="AM422" s="151"/>
      <c r="AN422" s="151"/>
      <c r="AO422" s="151"/>
      <c r="AP422" s="151"/>
      <c r="AQ422" s="151"/>
      <c r="AR422" s="151"/>
      <c r="AS422" s="151"/>
      <c r="AT422" s="151"/>
      <c r="AU422" s="151"/>
      <c r="AV422" s="151"/>
      <c r="AW422" s="151"/>
      <c r="AX422" s="151"/>
      <c r="AY422" s="151"/>
      <c r="AZ422" s="151"/>
      <c r="BA422" s="151"/>
      <c r="BB422" s="151"/>
      <c r="BC422" s="151"/>
      <c r="BD422" s="151"/>
      <c r="BE422" s="151"/>
      <c r="BF422" s="151"/>
      <c r="BG422" s="151"/>
      <c r="BH422" s="151"/>
    </row>
    <row r="423" spans="1:60" outlineLevel="1" x14ac:dyDescent="0.2">
      <c r="A423" s="158"/>
      <c r="B423" s="159"/>
      <c r="C423" s="199" t="s">
        <v>853</v>
      </c>
      <c r="D423" s="195"/>
      <c r="E423" s="196">
        <v>40.69</v>
      </c>
      <c r="F423" s="162"/>
      <c r="G423" s="162"/>
      <c r="H423" s="162"/>
      <c r="I423" s="162"/>
      <c r="J423" s="162"/>
      <c r="K423" s="162"/>
      <c r="L423" s="162"/>
      <c r="M423" s="162"/>
      <c r="N423" s="162"/>
      <c r="O423" s="162"/>
      <c r="P423" s="162"/>
      <c r="Q423" s="162"/>
      <c r="R423" s="162"/>
      <c r="S423" s="162"/>
      <c r="T423" s="162"/>
      <c r="U423" s="162"/>
      <c r="V423" s="162"/>
      <c r="W423" s="162"/>
      <c r="X423" s="151"/>
      <c r="Y423" s="151"/>
      <c r="Z423" s="151"/>
      <c r="AA423" s="151"/>
      <c r="AB423" s="151"/>
      <c r="AC423" s="151"/>
      <c r="AD423" s="151"/>
      <c r="AE423" s="151"/>
      <c r="AF423" s="151"/>
      <c r="AG423" s="151" t="s">
        <v>346</v>
      </c>
      <c r="AH423" s="151">
        <v>0</v>
      </c>
      <c r="AI423" s="151"/>
      <c r="AJ423" s="151"/>
      <c r="AK423" s="151"/>
      <c r="AL423" s="151"/>
      <c r="AM423" s="151"/>
      <c r="AN423" s="151"/>
      <c r="AO423" s="151"/>
      <c r="AP423" s="151"/>
      <c r="AQ423" s="151"/>
      <c r="AR423" s="151"/>
      <c r="AS423" s="151"/>
      <c r="AT423" s="151"/>
      <c r="AU423" s="151"/>
      <c r="AV423" s="151"/>
      <c r="AW423" s="151"/>
      <c r="AX423" s="151"/>
      <c r="AY423" s="151"/>
      <c r="AZ423" s="151"/>
      <c r="BA423" s="151"/>
      <c r="BB423" s="151"/>
      <c r="BC423" s="151"/>
      <c r="BD423" s="151"/>
      <c r="BE423" s="151"/>
      <c r="BF423" s="151"/>
      <c r="BG423" s="151"/>
      <c r="BH423" s="151"/>
    </row>
    <row r="424" spans="1:60" outlineLevel="1" x14ac:dyDescent="0.2">
      <c r="A424" s="173">
        <v>136</v>
      </c>
      <c r="B424" s="174" t="s">
        <v>854</v>
      </c>
      <c r="C424" s="191" t="s">
        <v>855</v>
      </c>
      <c r="D424" s="175" t="s">
        <v>375</v>
      </c>
      <c r="E424" s="176">
        <v>105.1315</v>
      </c>
      <c r="F424" s="177"/>
      <c r="G424" s="178">
        <f>ROUND(E424*F424,2)</f>
        <v>0</v>
      </c>
      <c r="H424" s="177">
        <v>41.25</v>
      </c>
      <c r="I424" s="178">
        <f>ROUND(E424*H424,2)</f>
        <v>4336.67</v>
      </c>
      <c r="J424" s="177">
        <v>191.75</v>
      </c>
      <c r="K424" s="178">
        <f>ROUND(E424*J424,2)</f>
        <v>20158.97</v>
      </c>
      <c r="L424" s="178">
        <v>21</v>
      </c>
      <c r="M424" s="178">
        <f>G424*(1+L424/100)</f>
        <v>0</v>
      </c>
      <c r="N424" s="178">
        <v>4.4839999999999998E-2</v>
      </c>
      <c r="O424" s="178">
        <f>ROUND(E424*N424,2)</f>
        <v>4.71</v>
      </c>
      <c r="P424" s="178">
        <v>0</v>
      </c>
      <c r="Q424" s="178">
        <f>ROUND(E424*P424,2)</f>
        <v>0</v>
      </c>
      <c r="R424" s="178" t="s">
        <v>460</v>
      </c>
      <c r="S424" s="178" t="s">
        <v>330</v>
      </c>
      <c r="T424" s="179" t="s">
        <v>330</v>
      </c>
      <c r="U424" s="162">
        <v>0.504</v>
      </c>
      <c r="V424" s="162">
        <f>ROUND(E424*U424,2)</f>
        <v>52.99</v>
      </c>
      <c r="W424" s="162"/>
      <c r="X424" s="151"/>
      <c r="Y424" s="151"/>
      <c r="Z424" s="151"/>
      <c r="AA424" s="151"/>
      <c r="AB424" s="151"/>
      <c r="AC424" s="151"/>
      <c r="AD424" s="151"/>
      <c r="AE424" s="151"/>
      <c r="AF424" s="151"/>
      <c r="AG424" s="151" t="s">
        <v>856</v>
      </c>
      <c r="AH424" s="151"/>
      <c r="AI424" s="151"/>
      <c r="AJ424" s="151"/>
      <c r="AK424" s="151"/>
      <c r="AL424" s="151"/>
      <c r="AM424" s="151"/>
      <c r="AN424" s="151"/>
      <c r="AO424" s="151"/>
      <c r="AP424" s="151"/>
      <c r="AQ424" s="151"/>
      <c r="AR424" s="151"/>
      <c r="AS424" s="151"/>
      <c r="AT424" s="151"/>
      <c r="AU424" s="151"/>
      <c r="AV424" s="151"/>
      <c r="AW424" s="151"/>
      <c r="AX424" s="151"/>
      <c r="AY424" s="151"/>
      <c r="AZ424" s="151"/>
      <c r="BA424" s="151"/>
      <c r="BB424" s="151"/>
      <c r="BC424" s="151"/>
      <c r="BD424" s="151"/>
      <c r="BE424" s="151"/>
      <c r="BF424" s="151"/>
      <c r="BG424" s="151"/>
      <c r="BH424" s="151"/>
    </row>
    <row r="425" spans="1:60" outlineLevel="1" x14ac:dyDescent="0.2">
      <c r="A425" s="158"/>
      <c r="B425" s="159"/>
      <c r="C425" s="199" t="s">
        <v>857</v>
      </c>
      <c r="D425" s="195"/>
      <c r="E425" s="196">
        <v>10.544</v>
      </c>
      <c r="F425" s="162"/>
      <c r="G425" s="162"/>
      <c r="H425" s="162"/>
      <c r="I425" s="162"/>
      <c r="J425" s="162"/>
      <c r="K425" s="162"/>
      <c r="L425" s="162"/>
      <c r="M425" s="162"/>
      <c r="N425" s="162"/>
      <c r="O425" s="162"/>
      <c r="P425" s="162"/>
      <c r="Q425" s="162"/>
      <c r="R425" s="162"/>
      <c r="S425" s="162"/>
      <c r="T425" s="162"/>
      <c r="U425" s="162"/>
      <c r="V425" s="162"/>
      <c r="W425" s="162"/>
      <c r="X425" s="151"/>
      <c r="Y425" s="151"/>
      <c r="Z425" s="151"/>
      <c r="AA425" s="151"/>
      <c r="AB425" s="151"/>
      <c r="AC425" s="151"/>
      <c r="AD425" s="151"/>
      <c r="AE425" s="151"/>
      <c r="AF425" s="151"/>
      <c r="AG425" s="151" t="s">
        <v>346</v>
      </c>
      <c r="AH425" s="151">
        <v>0</v>
      </c>
      <c r="AI425" s="151"/>
      <c r="AJ425" s="151"/>
      <c r="AK425" s="151"/>
      <c r="AL425" s="151"/>
      <c r="AM425" s="151"/>
      <c r="AN425" s="151"/>
      <c r="AO425" s="151"/>
      <c r="AP425" s="151"/>
      <c r="AQ425" s="151"/>
      <c r="AR425" s="151"/>
      <c r="AS425" s="151"/>
      <c r="AT425" s="151"/>
      <c r="AU425" s="151"/>
      <c r="AV425" s="151"/>
      <c r="AW425" s="151"/>
      <c r="AX425" s="151"/>
      <c r="AY425" s="151"/>
      <c r="AZ425" s="151"/>
      <c r="BA425" s="151"/>
      <c r="BB425" s="151"/>
      <c r="BC425" s="151"/>
      <c r="BD425" s="151"/>
      <c r="BE425" s="151"/>
      <c r="BF425" s="151"/>
      <c r="BG425" s="151"/>
      <c r="BH425" s="151"/>
    </row>
    <row r="426" spans="1:60" outlineLevel="1" x14ac:dyDescent="0.2">
      <c r="A426" s="158"/>
      <c r="B426" s="159"/>
      <c r="C426" s="199" t="s">
        <v>858</v>
      </c>
      <c r="D426" s="195"/>
      <c r="E426" s="196">
        <v>24.544</v>
      </c>
      <c r="F426" s="162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  <c r="R426" s="162"/>
      <c r="S426" s="162"/>
      <c r="T426" s="162"/>
      <c r="U426" s="162"/>
      <c r="V426" s="162"/>
      <c r="W426" s="162"/>
      <c r="X426" s="151"/>
      <c r="Y426" s="151"/>
      <c r="Z426" s="151"/>
      <c r="AA426" s="151"/>
      <c r="AB426" s="151"/>
      <c r="AC426" s="151"/>
      <c r="AD426" s="151"/>
      <c r="AE426" s="151"/>
      <c r="AF426" s="151"/>
      <c r="AG426" s="151" t="s">
        <v>346</v>
      </c>
      <c r="AH426" s="151">
        <v>0</v>
      </c>
      <c r="AI426" s="151"/>
      <c r="AJ426" s="151"/>
      <c r="AK426" s="151"/>
      <c r="AL426" s="151"/>
      <c r="AM426" s="151"/>
      <c r="AN426" s="151"/>
      <c r="AO426" s="151"/>
      <c r="AP426" s="151"/>
      <c r="AQ426" s="151"/>
      <c r="AR426" s="151"/>
      <c r="AS426" s="151"/>
      <c r="AT426" s="151"/>
      <c r="AU426" s="151"/>
      <c r="AV426" s="151"/>
      <c r="AW426" s="151"/>
      <c r="AX426" s="151"/>
      <c r="AY426" s="151"/>
      <c r="AZ426" s="151"/>
      <c r="BA426" s="151"/>
      <c r="BB426" s="151"/>
      <c r="BC426" s="151"/>
      <c r="BD426" s="151"/>
      <c r="BE426" s="151"/>
      <c r="BF426" s="151"/>
      <c r="BG426" s="151"/>
      <c r="BH426" s="151"/>
    </row>
    <row r="427" spans="1:60" outlineLevel="1" x14ac:dyDescent="0.2">
      <c r="A427" s="158"/>
      <c r="B427" s="159"/>
      <c r="C427" s="199" t="s">
        <v>859</v>
      </c>
      <c r="D427" s="195"/>
      <c r="E427" s="196">
        <v>20.516500000000001</v>
      </c>
      <c r="F427" s="162"/>
      <c r="G427" s="162"/>
      <c r="H427" s="162"/>
      <c r="I427" s="162"/>
      <c r="J427" s="162"/>
      <c r="K427" s="162"/>
      <c r="L427" s="162"/>
      <c r="M427" s="162"/>
      <c r="N427" s="162"/>
      <c r="O427" s="162"/>
      <c r="P427" s="162"/>
      <c r="Q427" s="162"/>
      <c r="R427" s="162"/>
      <c r="S427" s="162"/>
      <c r="T427" s="162"/>
      <c r="U427" s="162"/>
      <c r="V427" s="162"/>
      <c r="W427" s="162"/>
      <c r="X427" s="151"/>
      <c r="Y427" s="151"/>
      <c r="Z427" s="151"/>
      <c r="AA427" s="151"/>
      <c r="AB427" s="151"/>
      <c r="AC427" s="151"/>
      <c r="AD427" s="151"/>
      <c r="AE427" s="151"/>
      <c r="AF427" s="151"/>
      <c r="AG427" s="151" t="s">
        <v>346</v>
      </c>
      <c r="AH427" s="151">
        <v>0</v>
      </c>
      <c r="AI427" s="151"/>
      <c r="AJ427" s="151"/>
      <c r="AK427" s="151"/>
      <c r="AL427" s="151"/>
      <c r="AM427" s="151"/>
      <c r="AN427" s="151"/>
      <c r="AO427" s="151"/>
      <c r="AP427" s="151"/>
      <c r="AQ427" s="151"/>
      <c r="AR427" s="151"/>
      <c r="AS427" s="151"/>
      <c r="AT427" s="151"/>
      <c r="AU427" s="151"/>
      <c r="AV427" s="151"/>
      <c r="AW427" s="151"/>
      <c r="AX427" s="151"/>
      <c r="AY427" s="151"/>
      <c r="AZ427" s="151"/>
      <c r="BA427" s="151"/>
      <c r="BB427" s="151"/>
      <c r="BC427" s="151"/>
      <c r="BD427" s="151"/>
      <c r="BE427" s="151"/>
      <c r="BF427" s="151"/>
      <c r="BG427" s="151"/>
      <c r="BH427" s="151"/>
    </row>
    <row r="428" spans="1:60" outlineLevel="1" x14ac:dyDescent="0.2">
      <c r="A428" s="158"/>
      <c r="B428" s="159"/>
      <c r="C428" s="199" t="s">
        <v>860</v>
      </c>
      <c r="D428" s="195"/>
      <c r="E428" s="196">
        <v>12.055</v>
      </c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  <c r="R428" s="162"/>
      <c r="S428" s="162"/>
      <c r="T428" s="162"/>
      <c r="U428" s="162"/>
      <c r="V428" s="162"/>
      <c r="W428" s="162"/>
      <c r="X428" s="151"/>
      <c r="Y428" s="151"/>
      <c r="Z428" s="151"/>
      <c r="AA428" s="151"/>
      <c r="AB428" s="151"/>
      <c r="AC428" s="151"/>
      <c r="AD428" s="151"/>
      <c r="AE428" s="151"/>
      <c r="AF428" s="151"/>
      <c r="AG428" s="151" t="s">
        <v>346</v>
      </c>
      <c r="AH428" s="151">
        <v>0</v>
      </c>
      <c r="AI428" s="151"/>
      <c r="AJ428" s="151"/>
      <c r="AK428" s="151"/>
      <c r="AL428" s="151"/>
      <c r="AM428" s="151"/>
      <c r="AN428" s="151"/>
      <c r="AO428" s="151"/>
      <c r="AP428" s="151"/>
      <c r="AQ428" s="151"/>
      <c r="AR428" s="151"/>
      <c r="AS428" s="151"/>
      <c r="AT428" s="151"/>
      <c r="AU428" s="151"/>
      <c r="AV428" s="151"/>
      <c r="AW428" s="151"/>
      <c r="AX428" s="151"/>
      <c r="AY428" s="151"/>
      <c r="AZ428" s="151"/>
      <c r="BA428" s="151"/>
      <c r="BB428" s="151"/>
      <c r="BC428" s="151"/>
      <c r="BD428" s="151"/>
      <c r="BE428" s="151"/>
      <c r="BF428" s="151"/>
      <c r="BG428" s="151"/>
      <c r="BH428" s="151"/>
    </row>
    <row r="429" spans="1:60" outlineLevel="1" x14ac:dyDescent="0.2">
      <c r="A429" s="158"/>
      <c r="B429" s="159"/>
      <c r="C429" s="199" t="s">
        <v>861</v>
      </c>
      <c r="D429" s="195"/>
      <c r="E429" s="196">
        <v>32.192</v>
      </c>
      <c r="F429" s="162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  <c r="R429" s="162"/>
      <c r="S429" s="162"/>
      <c r="T429" s="162"/>
      <c r="U429" s="162"/>
      <c r="V429" s="162"/>
      <c r="W429" s="162"/>
      <c r="X429" s="151"/>
      <c r="Y429" s="151"/>
      <c r="Z429" s="151"/>
      <c r="AA429" s="151"/>
      <c r="AB429" s="151"/>
      <c r="AC429" s="151"/>
      <c r="AD429" s="151"/>
      <c r="AE429" s="151"/>
      <c r="AF429" s="151"/>
      <c r="AG429" s="151" t="s">
        <v>346</v>
      </c>
      <c r="AH429" s="151">
        <v>0</v>
      </c>
      <c r="AI429" s="151"/>
      <c r="AJ429" s="151"/>
      <c r="AK429" s="151"/>
      <c r="AL429" s="151"/>
      <c r="AM429" s="151"/>
      <c r="AN429" s="151"/>
      <c r="AO429" s="151"/>
      <c r="AP429" s="151"/>
      <c r="AQ429" s="151"/>
      <c r="AR429" s="151"/>
      <c r="AS429" s="151"/>
      <c r="AT429" s="151"/>
      <c r="AU429" s="151"/>
      <c r="AV429" s="151"/>
      <c r="AW429" s="151"/>
      <c r="AX429" s="151"/>
      <c r="AY429" s="151"/>
      <c r="AZ429" s="151"/>
      <c r="BA429" s="151"/>
      <c r="BB429" s="151"/>
      <c r="BC429" s="151"/>
      <c r="BD429" s="151"/>
      <c r="BE429" s="151"/>
      <c r="BF429" s="151"/>
      <c r="BG429" s="151"/>
      <c r="BH429" s="151"/>
    </row>
    <row r="430" spans="1:60" outlineLevel="1" x14ac:dyDescent="0.2">
      <c r="A430" s="158"/>
      <c r="B430" s="159"/>
      <c r="C430" s="199" t="s">
        <v>862</v>
      </c>
      <c r="D430" s="195"/>
      <c r="E430" s="196">
        <v>5.28</v>
      </c>
      <c r="F430" s="162"/>
      <c r="G430" s="162"/>
      <c r="H430" s="162"/>
      <c r="I430" s="162"/>
      <c r="J430" s="162"/>
      <c r="K430" s="162"/>
      <c r="L430" s="162"/>
      <c r="M430" s="162"/>
      <c r="N430" s="162"/>
      <c r="O430" s="162"/>
      <c r="P430" s="162"/>
      <c r="Q430" s="162"/>
      <c r="R430" s="162"/>
      <c r="S430" s="162"/>
      <c r="T430" s="162"/>
      <c r="U430" s="162"/>
      <c r="V430" s="162"/>
      <c r="W430" s="162"/>
      <c r="X430" s="151"/>
      <c r="Y430" s="151"/>
      <c r="Z430" s="151"/>
      <c r="AA430" s="151"/>
      <c r="AB430" s="151"/>
      <c r="AC430" s="151"/>
      <c r="AD430" s="151"/>
      <c r="AE430" s="151"/>
      <c r="AF430" s="151"/>
      <c r="AG430" s="151" t="s">
        <v>346</v>
      </c>
      <c r="AH430" s="151">
        <v>0</v>
      </c>
      <c r="AI430" s="151"/>
      <c r="AJ430" s="151"/>
      <c r="AK430" s="151"/>
      <c r="AL430" s="151"/>
      <c r="AM430" s="151"/>
      <c r="AN430" s="151"/>
      <c r="AO430" s="151"/>
      <c r="AP430" s="151"/>
      <c r="AQ430" s="151"/>
      <c r="AR430" s="151"/>
      <c r="AS430" s="151"/>
      <c r="AT430" s="151"/>
      <c r="AU430" s="151"/>
      <c r="AV430" s="151"/>
      <c r="AW430" s="151"/>
      <c r="AX430" s="151"/>
      <c r="AY430" s="151"/>
      <c r="AZ430" s="151"/>
      <c r="BA430" s="151"/>
      <c r="BB430" s="151"/>
      <c r="BC430" s="151"/>
      <c r="BD430" s="151"/>
      <c r="BE430" s="151"/>
      <c r="BF430" s="151"/>
      <c r="BG430" s="151"/>
      <c r="BH430" s="151"/>
    </row>
    <row r="431" spans="1:60" outlineLevel="1" x14ac:dyDescent="0.2">
      <c r="A431" s="173">
        <v>137</v>
      </c>
      <c r="B431" s="174" t="s">
        <v>863</v>
      </c>
      <c r="C431" s="191" t="s">
        <v>864</v>
      </c>
      <c r="D431" s="175" t="s">
        <v>375</v>
      </c>
      <c r="E431" s="176">
        <v>596.10350000000005</v>
      </c>
      <c r="F431" s="177"/>
      <c r="G431" s="178">
        <f>ROUND(E431*F431,2)</f>
        <v>0</v>
      </c>
      <c r="H431" s="177">
        <v>45.03</v>
      </c>
      <c r="I431" s="178">
        <f>ROUND(E431*H431,2)</f>
        <v>26842.54</v>
      </c>
      <c r="J431" s="177">
        <v>275.47000000000003</v>
      </c>
      <c r="K431" s="178">
        <f>ROUND(E431*J431,2)</f>
        <v>164208.63</v>
      </c>
      <c r="L431" s="178">
        <v>21</v>
      </c>
      <c r="M431" s="178">
        <f>G431*(1+L431/100)</f>
        <v>0</v>
      </c>
      <c r="N431" s="178">
        <v>4.7660000000000001E-2</v>
      </c>
      <c r="O431" s="178">
        <f>ROUND(E431*N431,2)</f>
        <v>28.41</v>
      </c>
      <c r="P431" s="178">
        <v>0</v>
      </c>
      <c r="Q431" s="178">
        <f>ROUND(E431*P431,2)</f>
        <v>0</v>
      </c>
      <c r="R431" s="178" t="s">
        <v>460</v>
      </c>
      <c r="S431" s="178" t="s">
        <v>330</v>
      </c>
      <c r="T431" s="179" t="s">
        <v>330</v>
      </c>
      <c r="U431" s="162">
        <v>0.65600000000000003</v>
      </c>
      <c r="V431" s="162">
        <f>ROUND(E431*U431,2)</f>
        <v>391.04</v>
      </c>
      <c r="W431" s="162"/>
      <c r="X431" s="151"/>
      <c r="Y431" s="151"/>
      <c r="Z431" s="151"/>
      <c r="AA431" s="151"/>
      <c r="AB431" s="151"/>
      <c r="AC431" s="151"/>
      <c r="AD431" s="151"/>
      <c r="AE431" s="151"/>
      <c r="AF431" s="151"/>
      <c r="AG431" s="151" t="s">
        <v>331</v>
      </c>
      <c r="AH431" s="151"/>
      <c r="AI431" s="151"/>
      <c r="AJ431" s="151"/>
      <c r="AK431" s="151"/>
      <c r="AL431" s="151"/>
      <c r="AM431" s="151"/>
      <c r="AN431" s="151"/>
      <c r="AO431" s="151"/>
      <c r="AP431" s="151"/>
      <c r="AQ431" s="151"/>
      <c r="AR431" s="151"/>
      <c r="AS431" s="151"/>
      <c r="AT431" s="151"/>
      <c r="AU431" s="151"/>
      <c r="AV431" s="151"/>
      <c r="AW431" s="151"/>
      <c r="AX431" s="151"/>
      <c r="AY431" s="151"/>
      <c r="AZ431" s="151"/>
      <c r="BA431" s="151"/>
      <c r="BB431" s="151"/>
      <c r="BC431" s="151"/>
      <c r="BD431" s="151"/>
      <c r="BE431" s="151"/>
      <c r="BF431" s="151"/>
      <c r="BG431" s="151"/>
      <c r="BH431" s="151"/>
    </row>
    <row r="432" spans="1:60" outlineLevel="1" x14ac:dyDescent="0.2">
      <c r="A432" s="158"/>
      <c r="B432" s="159"/>
      <c r="C432" s="199" t="s">
        <v>833</v>
      </c>
      <c r="D432" s="195"/>
      <c r="E432" s="196">
        <v>17.160150000000002</v>
      </c>
      <c r="F432" s="162"/>
      <c r="G432" s="162"/>
      <c r="H432" s="162"/>
      <c r="I432" s="162"/>
      <c r="J432" s="162"/>
      <c r="K432" s="162"/>
      <c r="L432" s="162"/>
      <c r="M432" s="162"/>
      <c r="N432" s="162"/>
      <c r="O432" s="162"/>
      <c r="P432" s="162"/>
      <c r="Q432" s="162"/>
      <c r="R432" s="162"/>
      <c r="S432" s="162"/>
      <c r="T432" s="162"/>
      <c r="U432" s="162"/>
      <c r="V432" s="162"/>
      <c r="W432" s="162"/>
      <c r="X432" s="151"/>
      <c r="Y432" s="151"/>
      <c r="Z432" s="151"/>
      <c r="AA432" s="151"/>
      <c r="AB432" s="151"/>
      <c r="AC432" s="151"/>
      <c r="AD432" s="151"/>
      <c r="AE432" s="151"/>
      <c r="AF432" s="151"/>
      <c r="AG432" s="151" t="s">
        <v>346</v>
      </c>
      <c r="AH432" s="151">
        <v>0</v>
      </c>
      <c r="AI432" s="151"/>
      <c r="AJ432" s="151"/>
      <c r="AK432" s="151"/>
      <c r="AL432" s="151"/>
      <c r="AM432" s="151"/>
      <c r="AN432" s="151"/>
      <c r="AO432" s="151"/>
      <c r="AP432" s="151"/>
      <c r="AQ432" s="151"/>
      <c r="AR432" s="151"/>
      <c r="AS432" s="151"/>
      <c r="AT432" s="151"/>
      <c r="AU432" s="151"/>
      <c r="AV432" s="151"/>
      <c r="AW432" s="151"/>
      <c r="AX432" s="151"/>
      <c r="AY432" s="151"/>
      <c r="AZ432" s="151"/>
      <c r="BA432" s="151"/>
      <c r="BB432" s="151"/>
      <c r="BC432" s="151"/>
      <c r="BD432" s="151"/>
      <c r="BE432" s="151"/>
      <c r="BF432" s="151"/>
      <c r="BG432" s="151"/>
      <c r="BH432" s="151"/>
    </row>
    <row r="433" spans="1:60" outlineLevel="1" x14ac:dyDescent="0.2">
      <c r="A433" s="158"/>
      <c r="B433" s="159"/>
      <c r="C433" s="199" t="s">
        <v>834</v>
      </c>
      <c r="D433" s="195"/>
      <c r="E433" s="196">
        <v>53.507249999999999</v>
      </c>
      <c r="F433" s="162"/>
      <c r="G433" s="162"/>
      <c r="H433" s="162"/>
      <c r="I433" s="162"/>
      <c r="J433" s="162"/>
      <c r="K433" s="162"/>
      <c r="L433" s="162"/>
      <c r="M433" s="162"/>
      <c r="N433" s="162"/>
      <c r="O433" s="162"/>
      <c r="P433" s="162"/>
      <c r="Q433" s="162"/>
      <c r="R433" s="162"/>
      <c r="S433" s="162"/>
      <c r="T433" s="162"/>
      <c r="U433" s="162"/>
      <c r="V433" s="162"/>
      <c r="W433" s="162"/>
      <c r="X433" s="151"/>
      <c r="Y433" s="151"/>
      <c r="Z433" s="151"/>
      <c r="AA433" s="151"/>
      <c r="AB433" s="151"/>
      <c r="AC433" s="151"/>
      <c r="AD433" s="151"/>
      <c r="AE433" s="151"/>
      <c r="AF433" s="151"/>
      <c r="AG433" s="151" t="s">
        <v>346</v>
      </c>
      <c r="AH433" s="151">
        <v>0</v>
      </c>
      <c r="AI433" s="151"/>
      <c r="AJ433" s="151"/>
      <c r="AK433" s="151"/>
      <c r="AL433" s="151"/>
      <c r="AM433" s="151"/>
      <c r="AN433" s="151"/>
      <c r="AO433" s="151"/>
      <c r="AP433" s="151"/>
      <c r="AQ433" s="151"/>
      <c r="AR433" s="151"/>
      <c r="AS433" s="151"/>
      <c r="AT433" s="151"/>
      <c r="AU433" s="151"/>
      <c r="AV433" s="151"/>
      <c r="AW433" s="151"/>
      <c r="AX433" s="151"/>
      <c r="AY433" s="151"/>
      <c r="AZ433" s="151"/>
      <c r="BA433" s="151"/>
      <c r="BB433" s="151"/>
      <c r="BC433" s="151"/>
      <c r="BD433" s="151"/>
      <c r="BE433" s="151"/>
      <c r="BF433" s="151"/>
      <c r="BG433" s="151"/>
      <c r="BH433" s="151"/>
    </row>
    <row r="434" spans="1:60" outlineLevel="1" x14ac:dyDescent="0.2">
      <c r="A434" s="158"/>
      <c r="B434" s="159"/>
      <c r="C434" s="199" t="s">
        <v>835</v>
      </c>
      <c r="D434" s="195"/>
      <c r="E434" s="196">
        <v>94.59375</v>
      </c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62"/>
      <c r="R434" s="162"/>
      <c r="S434" s="162"/>
      <c r="T434" s="162"/>
      <c r="U434" s="162"/>
      <c r="V434" s="162"/>
      <c r="W434" s="162"/>
      <c r="X434" s="151"/>
      <c r="Y434" s="151"/>
      <c r="Z434" s="151"/>
      <c r="AA434" s="151"/>
      <c r="AB434" s="151"/>
      <c r="AC434" s="151"/>
      <c r="AD434" s="151"/>
      <c r="AE434" s="151"/>
      <c r="AF434" s="151"/>
      <c r="AG434" s="151" t="s">
        <v>346</v>
      </c>
      <c r="AH434" s="151">
        <v>0</v>
      </c>
      <c r="AI434" s="151"/>
      <c r="AJ434" s="151"/>
      <c r="AK434" s="151"/>
      <c r="AL434" s="151"/>
      <c r="AM434" s="151"/>
      <c r="AN434" s="151"/>
      <c r="AO434" s="151"/>
      <c r="AP434" s="151"/>
      <c r="AQ434" s="151"/>
      <c r="AR434" s="151"/>
      <c r="AS434" s="151"/>
      <c r="AT434" s="151"/>
      <c r="AU434" s="151"/>
      <c r="AV434" s="151"/>
      <c r="AW434" s="151"/>
      <c r="AX434" s="151"/>
      <c r="AY434" s="151"/>
      <c r="AZ434" s="151"/>
      <c r="BA434" s="151"/>
      <c r="BB434" s="151"/>
      <c r="BC434" s="151"/>
      <c r="BD434" s="151"/>
      <c r="BE434" s="151"/>
      <c r="BF434" s="151"/>
      <c r="BG434" s="151"/>
      <c r="BH434" s="151"/>
    </row>
    <row r="435" spans="1:60" outlineLevel="1" x14ac:dyDescent="0.2">
      <c r="A435" s="158"/>
      <c r="B435" s="159"/>
      <c r="C435" s="199" t="s">
        <v>836</v>
      </c>
      <c r="D435" s="195"/>
      <c r="E435" s="196">
        <v>49.119</v>
      </c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62"/>
      <c r="R435" s="162"/>
      <c r="S435" s="162"/>
      <c r="T435" s="162"/>
      <c r="U435" s="162"/>
      <c r="V435" s="162"/>
      <c r="W435" s="162"/>
      <c r="X435" s="151"/>
      <c r="Y435" s="151"/>
      <c r="Z435" s="151"/>
      <c r="AA435" s="151"/>
      <c r="AB435" s="151"/>
      <c r="AC435" s="151"/>
      <c r="AD435" s="151"/>
      <c r="AE435" s="151"/>
      <c r="AF435" s="151"/>
      <c r="AG435" s="151" t="s">
        <v>346</v>
      </c>
      <c r="AH435" s="151">
        <v>0</v>
      </c>
      <c r="AI435" s="151"/>
      <c r="AJ435" s="151"/>
      <c r="AK435" s="151"/>
      <c r="AL435" s="151"/>
      <c r="AM435" s="151"/>
      <c r="AN435" s="151"/>
      <c r="AO435" s="151"/>
      <c r="AP435" s="151"/>
      <c r="AQ435" s="151"/>
      <c r="AR435" s="151"/>
      <c r="AS435" s="151"/>
      <c r="AT435" s="151"/>
      <c r="AU435" s="151"/>
      <c r="AV435" s="151"/>
      <c r="AW435" s="151"/>
      <c r="AX435" s="151"/>
      <c r="AY435" s="151"/>
      <c r="AZ435" s="151"/>
      <c r="BA435" s="151"/>
      <c r="BB435" s="151"/>
      <c r="BC435" s="151"/>
      <c r="BD435" s="151"/>
      <c r="BE435" s="151"/>
      <c r="BF435" s="151"/>
      <c r="BG435" s="151"/>
      <c r="BH435" s="151"/>
    </row>
    <row r="436" spans="1:60" outlineLevel="1" x14ac:dyDescent="0.2">
      <c r="A436" s="158"/>
      <c r="B436" s="159"/>
      <c r="C436" s="199" t="s">
        <v>837</v>
      </c>
      <c r="D436" s="195"/>
      <c r="E436" s="196">
        <v>38.012</v>
      </c>
      <c r="F436" s="162"/>
      <c r="G436" s="162"/>
      <c r="H436" s="162"/>
      <c r="I436" s="162"/>
      <c r="J436" s="162"/>
      <c r="K436" s="162"/>
      <c r="L436" s="162"/>
      <c r="M436" s="162"/>
      <c r="N436" s="162"/>
      <c r="O436" s="162"/>
      <c r="P436" s="162"/>
      <c r="Q436" s="162"/>
      <c r="R436" s="162"/>
      <c r="S436" s="162"/>
      <c r="T436" s="162"/>
      <c r="U436" s="162"/>
      <c r="V436" s="162"/>
      <c r="W436" s="162"/>
      <c r="X436" s="151"/>
      <c r="Y436" s="151"/>
      <c r="Z436" s="151"/>
      <c r="AA436" s="151"/>
      <c r="AB436" s="151"/>
      <c r="AC436" s="151"/>
      <c r="AD436" s="151"/>
      <c r="AE436" s="151"/>
      <c r="AF436" s="151"/>
      <c r="AG436" s="151" t="s">
        <v>346</v>
      </c>
      <c r="AH436" s="151">
        <v>0</v>
      </c>
      <c r="AI436" s="151"/>
      <c r="AJ436" s="151"/>
      <c r="AK436" s="151"/>
      <c r="AL436" s="151"/>
      <c r="AM436" s="151"/>
      <c r="AN436" s="151"/>
      <c r="AO436" s="151"/>
      <c r="AP436" s="151"/>
      <c r="AQ436" s="151"/>
      <c r="AR436" s="151"/>
      <c r="AS436" s="151"/>
      <c r="AT436" s="151"/>
      <c r="AU436" s="151"/>
      <c r="AV436" s="151"/>
      <c r="AW436" s="151"/>
      <c r="AX436" s="151"/>
      <c r="AY436" s="151"/>
      <c r="AZ436" s="151"/>
      <c r="BA436" s="151"/>
      <c r="BB436" s="151"/>
      <c r="BC436" s="151"/>
      <c r="BD436" s="151"/>
      <c r="BE436" s="151"/>
      <c r="BF436" s="151"/>
      <c r="BG436" s="151"/>
      <c r="BH436" s="151"/>
    </row>
    <row r="437" spans="1:60" outlineLevel="1" x14ac:dyDescent="0.2">
      <c r="A437" s="158"/>
      <c r="B437" s="159"/>
      <c r="C437" s="199" t="s">
        <v>838</v>
      </c>
      <c r="D437" s="195"/>
      <c r="E437" s="196">
        <v>13.243499999999999</v>
      </c>
      <c r="F437" s="162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  <c r="R437" s="162"/>
      <c r="S437" s="162"/>
      <c r="T437" s="162"/>
      <c r="U437" s="162"/>
      <c r="V437" s="162"/>
      <c r="W437" s="162"/>
      <c r="X437" s="151"/>
      <c r="Y437" s="151"/>
      <c r="Z437" s="151"/>
      <c r="AA437" s="151"/>
      <c r="AB437" s="151"/>
      <c r="AC437" s="151"/>
      <c r="AD437" s="151"/>
      <c r="AE437" s="151"/>
      <c r="AF437" s="151"/>
      <c r="AG437" s="151" t="s">
        <v>346</v>
      </c>
      <c r="AH437" s="151">
        <v>0</v>
      </c>
      <c r="AI437" s="151"/>
      <c r="AJ437" s="151"/>
      <c r="AK437" s="151"/>
      <c r="AL437" s="151"/>
      <c r="AM437" s="151"/>
      <c r="AN437" s="151"/>
      <c r="AO437" s="151"/>
      <c r="AP437" s="151"/>
      <c r="AQ437" s="151"/>
      <c r="AR437" s="151"/>
      <c r="AS437" s="151"/>
      <c r="AT437" s="151"/>
      <c r="AU437" s="151"/>
      <c r="AV437" s="151"/>
      <c r="AW437" s="151"/>
      <c r="AX437" s="151"/>
      <c r="AY437" s="151"/>
      <c r="AZ437" s="151"/>
      <c r="BA437" s="151"/>
      <c r="BB437" s="151"/>
      <c r="BC437" s="151"/>
      <c r="BD437" s="151"/>
      <c r="BE437" s="151"/>
      <c r="BF437" s="151"/>
      <c r="BG437" s="151"/>
      <c r="BH437" s="151"/>
    </row>
    <row r="438" spans="1:60" outlineLevel="1" x14ac:dyDescent="0.2">
      <c r="A438" s="158"/>
      <c r="B438" s="159"/>
      <c r="C438" s="199" t="s">
        <v>839</v>
      </c>
      <c r="D438" s="195"/>
      <c r="E438" s="196">
        <v>28.853999999999999</v>
      </c>
      <c r="F438" s="162"/>
      <c r="G438" s="162"/>
      <c r="H438" s="162"/>
      <c r="I438" s="162"/>
      <c r="J438" s="162"/>
      <c r="K438" s="162"/>
      <c r="L438" s="162"/>
      <c r="M438" s="162"/>
      <c r="N438" s="162"/>
      <c r="O438" s="162"/>
      <c r="P438" s="162"/>
      <c r="Q438" s="162"/>
      <c r="R438" s="162"/>
      <c r="S438" s="162"/>
      <c r="T438" s="162"/>
      <c r="U438" s="162"/>
      <c r="V438" s="162"/>
      <c r="W438" s="162"/>
      <c r="X438" s="151"/>
      <c r="Y438" s="151"/>
      <c r="Z438" s="151"/>
      <c r="AA438" s="151"/>
      <c r="AB438" s="151"/>
      <c r="AC438" s="151"/>
      <c r="AD438" s="151"/>
      <c r="AE438" s="151"/>
      <c r="AF438" s="151"/>
      <c r="AG438" s="151" t="s">
        <v>346</v>
      </c>
      <c r="AH438" s="151">
        <v>0</v>
      </c>
      <c r="AI438" s="151"/>
      <c r="AJ438" s="151"/>
      <c r="AK438" s="151"/>
      <c r="AL438" s="151"/>
      <c r="AM438" s="151"/>
      <c r="AN438" s="151"/>
      <c r="AO438" s="151"/>
      <c r="AP438" s="151"/>
      <c r="AQ438" s="151"/>
      <c r="AR438" s="151"/>
      <c r="AS438" s="151"/>
      <c r="AT438" s="151"/>
      <c r="AU438" s="151"/>
      <c r="AV438" s="151"/>
      <c r="AW438" s="151"/>
      <c r="AX438" s="151"/>
      <c r="AY438" s="151"/>
      <c r="AZ438" s="151"/>
      <c r="BA438" s="151"/>
      <c r="BB438" s="151"/>
      <c r="BC438" s="151"/>
      <c r="BD438" s="151"/>
      <c r="BE438" s="151"/>
      <c r="BF438" s="151"/>
      <c r="BG438" s="151"/>
      <c r="BH438" s="151"/>
    </row>
    <row r="439" spans="1:60" outlineLevel="1" x14ac:dyDescent="0.2">
      <c r="A439" s="158"/>
      <c r="B439" s="159"/>
      <c r="C439" s="199" t="s">
        <v>840</v>
      </c>
      <c r="D439" s="195"/>
      <c r="E439" s="196">
        <v>29.561</v>
      </c>
      <c r="F439" s="162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  <c r="R439" s="162"/>
      <c r="S439" s="162"/>
      <c r="T439" s="162"/>
      <c r="U439" s="162"/>
      <c r="V439" s="162"/>
      <c r="W439" s="162"/>
      <c r="X439" s="151"/>
      <c r="Y439" s="151"/>
      <c r="Z439" s="151"/>
      <c r="AA439" s="151"/>
      <c r="AB439" s="151"/>
      <c r="AC439" s="151"/>
      <c r="AD439" s="151"/>
      <c r="AE439" s="151"/>
      <c r="AF439" s="151"/>
      <c r="AG439" s="151" t="s">
        <v>346</v>
      </c>
      <c r="AH439" s="151">
        <v>0</v>
      </c>
      <c r="AI439" s="151"/>
      <c r="AJ439" s="151"/>
      <c r="AK439" s="151"/>
      <c r="AL439" s="151"/>
      <c r="AM439" s="151"/>
      <c r="AN439" s="151"/>
      <c r="AO439" s="151"/>
      <c r="AP439" s="151"/>
      <c r="AQ439" s="151"/>
      <c r="AR439" s="151"/>
      <c r="AS439" s="151"/>
      <c r="AT439" s="151"/>
      <c r="AU439" s="151"/>
      <c r="AV439" s="151"/>
      <c r="AW439" s="151"/>
      <c r="AX439" s="151"/>
      <c r="AY439" s="151"/>
      <c r="AZ439" s="151"/>
      <c r="BA439" s="151"/>
      <c r="BB439" s="151"/>
      <c r="BC439" s="151"/>
      <c r="BD439" s="151"/>
      <c r="BE439" s="151"/>
      <c r="BF439" s="151"/>
      <c r="BG439" s="151"/>
      <c r="BH439" s="151"/>
    </row>
    <row r="440" spans="1:60" outlineLevel="1" x14ac:dyDescent="0.2">
      <c r="A440" s="158"/>
      <c r="B440" s="159"/>
      <c r="C440" s="199" t="s">
        <v>841</v>
      </c>
      <c r="D440" s="195"/>
      <c r="E440" s="196">
        <v>22.619</v>
      </c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  <c r="T440" s="162"/>
      <c r="U440" s="162"/>
      <c r="V440" s="162"/>
      <c r="W440" s="162"/>
      <c r="X440" s="151"/>
      <c r="Y440" s="151"/>
      <c r="Z440" s="151"/>
      <c r="AA440" s="151"/>
      <c r="AB440" s="151"/>
      <c r="AC440" s="151"/>
      <c r="AD440" s="151"/>
      <c r="AE440" s="151"/>
      <c r="AF440" s="151"/>
      <c r="AG440" s="151" t="s">
        <v>346</v>
      </c>
      <c r="AH440" s="151">
        <v>0</v>
      </c>
      <c r="AI440" s="151"/>
      <c r="AJ440" s="151"/>
      <c r="AK440" s="151"/>
      <c r="AL440" s="151"/>
      <c r="AM440" s="151"/>
      <c r="AN440" s="151"/>
      <c r="AO440" s="151"/>
      <c r="AP440" s="151"/>
      <c r="AQ440" s="151"/>
      <c r="AR440" s="151"/>
      <c r="AS440" s="151"/>
      <c r="AT440" s="151"/>
      <c r="AU440" s="151"/>
      <c r="AV440" s="151"/>
      <c r="AW440" s="151"/>
      <c r="AX440" s="151"/>
      <c r="AY440" s="151"/>
      <c r="AZ440" s="151"/>
      <c r="BA440" s="151"/>
      <c r="BB440" s="151"/>
      <c r="BC440" s="151"/>
      <c r="BD440" s="151"/>
      <c r="BE440" s="151"/>
      <c r="BF440" s="151"/>
      <c r="BG440" s="151"/>
      <c r="BH440" s="151"/>
    </row>
    <row r="441" spans="1:60" outlineLevel="1" x14ac:dyDescent="0.2">
      <c r="A441" s="158"/>
      <c r="B441" s="159"/>
      <c r="C441" s="199" t="s">
        <v>842</v>
      </c>
      <c r="D441" s="195"/>
      <c r="E441" s="196">
        <v>19.332000000000001</v>
      </c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  <c r="R441" s="162"/>
      <c r="S441" s="162"/>
      <c r="T441" s="162"/>
      <c r="U441" s="162"/>
      <c r="V441" s="162"/>
      <c r="W441" s="162"/>
      <c r="X441" s="151"/>
      <c r="Y441" s="151"/>
      <c r="Z441" s="151"/>
      <c r="AA441" s="151"/>
      <c r="AB441" s="151"/>
      <c r="AC441" s="151"/>
      <c r="AD441" s="151"/>
      <c r="AE441" s="151"/>
      <c r="AF441" s="151"/>
      <c r="AG441" s="151" t="s">
        <v>346</v>
      </c>
      <c r="AH441" s="151">
        <v>0</v>
      </c>
      <c r="AI441" s="151"/>
      <c r="AJ441" s="151"/>
      <c r="AK441" s="151"/>
      <c r="AL441" s="151"/>
      <c r="AM441" s="151"/>
      <c r="AN441" s="151"/>
      <c r="AO441" s="151"/>
      <c r="AP441" s="151"/>
      <c r="AQ441" s="151"/>
      <c r="AR441" s="151"/>
      <c r="AS441" s="151"/>
      <c r="AT441" s="151"/>
      <c r="AU441" s="151"/>
      <c r="AV441" s="151"/>
      <c r="AW441" s="151"/>
      <c r="AX441" s="151"/>
      <c r="AY441" s="151"/>
      <c r="AZ441" s="151"/>
      <c r="BA441" s="151"/>
      <c r="BB441" s="151"/>
      <c r="BC441" s="151"/>
      <c r="BD441" s="151"/>
      <c r="BE441" s="151"/>
      <c r="BF441" s="151"/>
      <c r="BG441" s="151"/>
      <c r="BH441" s="151"/>
    </row>
    <row r="442" spans="1:60" outlineLevel="1" x14ac:dyDescent="0.2">
      <c r="A442" s="158"/>
      <c r="B442" s="159"/>
      <c r="C442" s="199" t="s">
        <v>843</v>
      </c>
      <c r="D442" s="195"/>
      <c r="E442" s="196">
        <v>20.14</v>
      </c>
      <c r="F442" s="162"/>
      <c r="G442" s="162"/>
      <c r="H442" s="162"/>
      <c r="I442" s="162"/>
      <c r="J442" s="162"/>
      <c r="K442" s="162"/>
      <c r="L442" s="162"/>
      <c r="M442" s="162"/>
      <c r="N442" s="162"/>
      <c r="O442" s="162"/>
      <c r="P442" s="162"/>
      <c r="Q442" s="162"/>
      <c r="R442" s="162"/>
      <c r="S442" s="162"/>
      <c r="T442" s="162"/>
      <c r="U442" s="162"/>
      <c r="V442" s="162"/>
      <c r="W442" s="162"/>
      <c r="X442" s="151"/>
      <c r="Y442" s="151"/>
      <c r="Z442" s="151"/>
      <c r="AA442" s="151"/>
      <c r="AB442" s="151"/>
      <c r="AC442" s="151"/>
      <c r="AD442" s="151"/>
      <c r="AE442" s="151"/>
      <c r="AF442" s="151"/>
      <c r="AG442" s="151" t="s">
        <v>346</v>
      </c>
      <c r="AH442" s="151">
        <v>0</v>
      </c>
      <c r="AI442" s="151"/>
      <c r="AJ442" s="151"/>
      <c r="AK442" s="151"/>
      <c r="AL442" s="151"/>
      <c r="AM442" s="151"/>
      <c r="AN442" s="151"/>
      <c r="AO442" s="151"/>
      <c r="AP442" s="151"/>
      <c r="AQ442" s="151"/>
      <c r="AR442" s="151"/>
      <c r="AS442" s="151"/>
      <c r="AT442" s="151"/>
      <c r="AU442" s="151"/>
      <c r="AV442" s="151"/>
      <c r="AW442" s="151"/>
      <c r="AX442" s="151"/>
      <c r="AY442" s="151"/>
      <c r="AZ442" s="151"/>
      <c r="BA442" s="151"/>
      <c r="BB442" s="151"/>
      <c r="BC442" s="151"/>
      <c r="BD442" s="151"/>
      <c r="BE442" s="151"/>
      <c r="BF442" s="151"/>
      <c r="BG442" s="151"/>
      <c r="BH442" s="151"/>
    </row>
    <row r="443" spans="1:60" outlineLevel="1" x14ac:dyDescent="0.2">
      <c r="A443" s="158"/>
      <c r="B443" s="159"/>
      <c r="C443" s="199" t="s">
        <v>844</v>
      </c>
      <c r="D443" s="195"/>
      <c r="E443" s="196">
        <v>18.365749999999998</v>
      </c>
      <c r="F443" s="162"/>
      <c r="G443" s="162"/>
      <c r="H443" s="162"/>
      <c r="I443" s="162"/>
      <c r="J443" s="162"/>
      <c r="K443" s="162"/>
      <c r="L443" s="162"/>
      <c r="M443" s="162"/>
      <c r="N443" s="162"/>
      <c r="O443" s="162"/>
      <c r="P443" s="162"/>
      <c r="Q443" s="162"/>
      <c r="R443" s="162"/>
      <c r="S443" s="162"/>
      <c r="T443" s="162"/>
      <c r="U443" s="162"/>
      <c r="V443" s="162"/>
      <c r="W443" s="162"/>
      <c r="X443" s="151"/>
      <c r="Y443" s="151"/>
      <c r="Z443" s="151"/>
      <c r="AA443" s="151"/>
      <c r="AB443" s="151"/>
      <c r="AC443" s="151"/>
      <c r="AD443" s="151"/>
      <c r="AE443" s="151"/>
      <c r="AF443" s="151"/>
      <c r="AG443" s="151" t="s">
        <v>346</v>
      </c>
      <c r="AH443" s="151">
        <v>0</v>
      </c>
      <c r="AI443" s="151"/>
      <c r="AJ443" s="151"/>
      <c r="AK443" s="151"/>
      <c r="AL443" s="151"/>
      <c r="AM443" s="151"/>
      <c r="AN443" s="151"/>
      <c r="AO443" s="151"/>
      <c r="AP443" s="151"/>
      <c r="AQ443" s="151"/>
      <c r="AR443" s="151"/>
      <c r="AS443" s="151"/>
      <c r="AT443" s="151"/>
      <c r="AU443" s="151"/>
      <c r="AV443" s="151"/>
      <c r="AW443" s="151"/>
      <c r="AX443" s="151"/>
      <c r="AY443" s="151"/>
      <c r="AZ443" s="151"/>
      <c r="BA443" s="151"/>
      <c r="BB443" s="151"/>
      <c r="BC443" s="151"/>
      <c r="BD443" s="151"/>
      <c r="BE443" s="151"/>
      <c r="BF443" s="151"/>
      <c r="BG443" s="151"/>
      <c r="BH443" s="151"/>
    </row>
    <row r="444" spans="1:60" outlineLevel="1" x14ac:dyDescent="0.2">
      <c r="A444" s="158"/>
      <c r="B444" s="159"/>
      <c r="C444" s="199" t="s">
        <v>845</v>
      </c>
      <c r="D444" s="195"/>
      <c r="E444" s="196">
        <v>18.519400000000001</v>
      </c>
      <c r="F444" s="162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62"/>
      <c r="R444" s="162"/>
      <c r="S444" s="162"/>
      <c r="T444" s="162"/>
      <c r="U444" s="162"/>
      <c r="V444" s="162"/>
      <c r="W444" s="162"/>
      <c r="X444" s="151"/>
      <c r="Y444" s="151"/>
      <c r="Z444" s="151"/>
      <c r="AA444" s="151"/>
      <c r="AB444" s="151"/>
      <c r="AC444" s="151"/>
      <c r="AD444" s="151"/>
      <c r="AE444" s="151"/>
      <c r="AF444" s="151"/>
      <c r="AG444" s="151" t="s">
        <v>346</v>
      </c>
      <c r="AH444" s="151">
        <v>0</v>
      </c>
      <c r="AI444" s="151"/>
      <c r="AJ444" s="151"/>
      <c r="AK444" s="151"/>
      <c r="AL444" s="151"/>
      <c r="AM444" s="151"/>
      <c r="AN444" s="151"/>
      <c r="AO444" s="151"/>
      <c r="AP444" s="151"/>
      <c r="AQ444" s="151"/>
      <c r="AR444" s="151"/>
      <c r="AS444" s="151"/>
      <c r="AT444" s="151"/>
      <c r="AU444" s="151"/>
      <c r="AV444" s="151"/>
      <c r="AW444" s="151"/>
      <c r="AX444" s="151"/>
      <c r="AY444" s="151"/>
      <c r="AZ444" s="151"/>
      <c r="BA444" s="151"/>
      <c r="BB444" s="151"/>
      <c r="BC444" s="151"/>
      <c r="BD444" s="151"/>
      <c r="BE444" s="151"/>
      <c r="BF444" s="151"/>
      <c r="BG444" s="151"/>
      <c r="BH444" s="151"/>
    </row>
    <row r="445" spans="1:60" outlineLevel="1" x14ac:dyDescent="0.2">
      <c r="A445" s="158"/>
      <c r="B445" s="159"/>
      <c r="C445" s="199" t="s">
        <v>846</v>
      </c>
      <c r="D445" s="195"/>
      <c r="E445" s="196">
        <v>12.8711</v>
      </c>
      <c r="F445" s="162"/>
      <c r="G445" s="162"/>
      <c r="H445" s="162"/>
      <c r="I445" s="162"/>
      <c r="J445" s="162"/>
      <c r="K445" s="162"/>
      <c r="L445" s="162"/>
      <c r="M445" s="162"/>
      <c r="N445" s="162"/>
      <c r="O445" s="162"/>
      <c r="P445" s="162"/>
      <c r="Q445" s="162"/>
      <c r="R445" s="162"/>
      <c r="S445" s="162"/>
      <c r="T445" s="162"/>
      <c r="U445" s="162"/>
      <c r="V445" s="162"/>
      <c r="W445" s="162"/>
      <c r="X445" s="151"/>
      <c r="Y445" s="151"/>
      <c r="Z445" s="151"/>
      <c r="AA445" s="151"/>
      <c r="AB445" s="151"/>
      <c r="AC445" s="151"/>
      <c r="AD445" s="151"/>
      <c r="AE445" s="151"/>
      <c r="AF445" s="151"/>
      <c r="AG445" s="151" t="s">
        <v>346</v>
      </c>
      <c r="AH445" s="151">
        <v>0</v>
      </c>
      <c r="AI445" s="151"/>
      <c r="AJ445" s="151"/>
      <c r="AK445" s="151"/>
      <c r="AL445" s="151"/>
      <c r="AM445" s="151"/>
      <c r="AN445" s="151"/>
      <c r="AO445" s="151"/>
      <c r="AP445" s="151"/>
      <c r="AQ445" s="151"/>
      <c r="AR445" s="151"/>
      <c r="AS445" s="151"/>
      <c r="AT445" s="151"/>
      <c r="AU445" s="151"/>
      <c r="AV445" s="151"/>
      <c r="AW445" s="151"/>
      <c r="AX445" s="151"/>
      <c r="AY445" s="151"/>
      <c r="AZ445" s="151"/>
      <c r="BA445" s="151"/>
      <c r="BB445" s="151"/>
      <c r="BC445" s="151"/>
      <c r="BD445" s="151"/>
      <c r="BE445" s="151"/>
      <c r="BF445" s="151"/>
      <c r="BG445" s="151"/>
      <c r="BH445" s="151"/>
    </row>
    <row r="446" spans="1:60" outlineLevel="1" x14ac:dyDescent="0.2">
      <c r="A446" s="158"/>
      <c r="B446" s="159"/>
      <c r="C446" s="199" t="s">
        <v>847</v>
      </c>
      <c r="D446" s="195"/>
      <c r="E446" s="196">
        <v>49.111800000000002</v>
      </c>
      <c r="F446" s="162"/>
      <c r="G446" s="162"/>
      <c r="H446" s="162"/>
      <c r="I446" s="162"/>
      <c r="J446" s="162"/>
      <c r="K446" s="162"/>
      <c r="L446" s="162"/>
      <c r="M446" s="162"/>
      <c r="N446" s="162"/>
      <c r="O446" s="162"/>
      <c r="P446" s="162"/>
      <c r="Q446" s="162"/>
      <c r="R446" s="162"/>
      <c r="S446" s="162"/>
      <c r="T446" s="162"/>
      <c r="U446" s="162"/>
      <c r="V446" s="162"/>
      <c r="W446" s="162"/>
      <c r="X446" s="151"/>
      <c r="Y446" s="151"/>
      <c r="Z446" s="151"/>
      <c r="AA446" s="151"/>
      <c r="AB446" s="151"/>
      <c r="AC446" s="151"/>
      <c r="AD446" s="151"/>
      <c r="AE446" s="151"/>
      <c r="AF446" s="151"/>
      <c r="AG446" s="151" t="s">
        <v>346</v>
      </c>
      <c r="AH446" s="151">
        <v>0</v>
      </c>
      <c r="AI446" s="151"/>
      <c r="AJ446" s="151"/>
      <c r="AK446" s="151"/>
      <c r="AL446" s="151"/>
      <c r="AM446" s="151"/>
      <c r="AN446" s="151"/>
      <c r="AO446" s="151"/>
      <c r="AP446" s="151"/>
      <c r="AQ446" s="151"/>
      <c r="AR446" s="151"/>
      <c r="AS446" s="151"/>
      <c r="AT446" s="151"/>
      <c r="AU446" s="151"/>
      <c r="AV446" s="151"/>
      <c r="AW446" s="151"/>
      <c r="AX446" s="151"/>
      <c r="AY446" s="151"/>
      <c r="AZ446" s="151"/>
      <c r="BA446" s="151"/>
      <c r="BB446" s="151"/>
      <c r="BC446" s="151"/>
      <c r="BD446" s="151"/>
      <c r="BE446" s="151"/>
      <c r="BF446" s="151"/>
      <c r="BG446" s="151"/>
      <c r="BH446" s="151"/>
    </row>
    <row r="447" spans="1:60" outlineLevel="1" x14ac:dyDescent="0.2">
      <c r="A447" s="158"/>
      <c r="B447" s="159"/>
      <c r="C447" s="199" t="s">
        <v>848</v>
      </c>
      <c r="D447" s="195"/>
      <c r="E447" s="196">
        <v>74.442800000000005</v>
      </c>
      <c r="F447" s="162"/>
      <c r="G447" s="162"/>
      <c r="H447" s="162"/>
      <c r="I447" s="162"/>
      <c r="J447" s="162"/>
      <c r="K447" s="162"/>
      <c r="L447" s="162"/>
      <c r="M447" s="162"/>
      <c r="N447" s="162"/>
      <c r="O447" s="162"/>
      <c r="P447" s="162"/>
      <c r="Q447" s="162"/>
      <c r="R447" s="162"/>
      <c r="S447" s="162"/>
      <c r="T447" s="162"/>
      <c r="U447" s="162"/>
      <c r="V447" s="162"/>
      <c r="W447" s="162"/>
      <c r="X447" s="151"/>
      <c r="Y447" s="151"/>
      <c r="Z447" s="151"/>
      <c r="AA447" s="151"/>
      <c r="AB447" s="151"/>
      <c r="AC447" s="151"/>
      <c r="AD447" s="151"/>
      <c r="AE447" s="151"/>
      <c r="AF447" s="151"/>
      <c r="AG447" s="151" t="s">
        <v>346</v>
      </c>
      <c r="AH447" s="151">
        <v>0</v>
      </c>
      <c r="AI447" s="151"/>
      <c r="AJ447" s="151"/>
      <c r="AK447" s="151"/>
      <c r="AL447" s="151"/>
      <c r="AM447" s="151"/>
      <c r="AN447" s="151"/>
      <c r="AO447" s="151"/>
      <c r="AP447" s="151"/>
      <c r="AQ447" s="151"/>
      <c r="AR447" s="151"/>
      <c r="AS447" s="151"/>
      <c r="AT447" s="151"/>
      <c r="AU447" s="151"/>
      <c r="AV447" s="151"/>
      <c r="AW447" s="151"/>
      <c r="AX447" s="151"/>
      <c r="AY447" s="151"/>
      <c r="AZ447" s="151"/>
      <c r="BA447" s="151"/>
      <c r="BB447" s="151"/>
      <c r="BC447" s="151"/>
      <c r="BD447" s="151"/>
      <c r="BE447" s="151"/>
      <c r="BF447" s="151"/>
      <c r="BG447" s="151"/>
      <c r="BH447" s="151"/>
    </row>
    <row r="448" spans="1:60" outlineLevel="1" x14ac:dyDescent="0.2">
      <c r="A448" s="158"/>
      <c r="B448" s="159"/>
      <c r="C448" s="199" t="s">
        <v>849</v>
      </c>
      <c r="D448" s="195"/>
      <c r="E448" s="196">
        <v>66.475499999999997</v>
      </c>
      <c r="F448" s="162"/>
      <c r="G448" s="162"/>
      <c r="H448" s="162"/>
      <c r="I448" s="162"/>
      <c r="J448" s="162"/>
      <c r="K448" s="162"/>
      <c r="L448" s="162"/>
      <c r="M448" s="162"/>
      <c r="N448" s="162"/>
      <c r="O448" s="162"/>
      <c r="P448" s="162"/>
      <c r="Q448" s="162"/>
      <c r="R448" s="162"/>
      <c r="S448" s="162"/>
      <c r="T448" s="162"/>
      <c r="U448" s="162"/>
      <c r="V448" s="162"/>
      <c r="W448" s="162"/>
      <c r="X448" s="151"/>
      <c r="Y448" s="151"/>
      <c r="Z448" s="151"/>
      <c r="AA448" s="151"/>
      <c r="AB448" s="151"/>
      <c r="AC448" s="151"/>
      <c r="AD448" s="151"/>
      <c r="AE448" s="151"/>
      <c r="AF448" s="151"/>
      <c r="AG448" s="151" t="s">
        <v>346</v>
      </c>
      <c r="AH448" s="151">
        <v>0</v>
      </c>
      <c r="AI448" s="151"/>
      <c r="AJ448" s="151"/>
      <c r="AK448" s="151"/>
      <c r="AL448" s="151"/>
      <c r="AM448" s="151"/>
      <c r="AN448" s="151"/>
      <c r="AO448" s="151"/>
      <c r="AP448" s="151"/>
      <c r="AQ448" s="151"/>
      <c r="AR448" s="151"/>
      <c r="AS448" s="151"/>
      <c r="AT448" s="151"/>
      <c r="AU448" s="151"/>
      <c r="AV448" s="151"/>
      <c r="AW448" s="151"/>
      <c r="AX448" s="151"/>
      <c r="AY448" s="151"/>
      <c r="AZ448" s="151"/>
      <c r="BA448" s="151"/>
      <c r="BB448" s="151"/>
      <c r="BC448" s="151"/>
      <c r="BD448" s="151"/>
      <c r="BE448" s="151"/>
      <c r="BF448" s="151"/>
      <c r="BG448" s="151"/>
      <c r="BH448" s="151"/>
    </row>
    <row r="449" spans="1:60" outlineLevel="1" x14ac:dyDescent="0.2">
      <c r="A449" s="158"/>
      <c r="B449" s="159"/>
      <c r="C449" s="199" t="s">
        <v>850</v>
      </c>
      <c r="D449" s="195"/>
      <c r="E449" s="196">
        <v>23.417000000000002</v>
      </c>
      <c r="F449" s="162"/>
      <c r="G449" s="162"/>
      <c r="H449" s="162"/>
      <c r="I449" s="162"/>
      <c r="J449" s="162"/>
      <c r="K449" s="162"/>
      <c r="L449" s="162"/>
      <c r="M449" s="162"/>
      <c r="N449" s="162"/>
      <c r="O449" s="162"/>
      <c r="P449" s="162"/>
      <c r="Q449" s="162"/>
      <c r="R449" s="162"/>
      <c r="S449" s="162"/>
      <c r="T449" s="162"/>
      <c r="U449" s="162"/>
      <c r="V449" s="162"/>
      <c r="W449" s="162"/>
      <c r="X449" s="151"/>
      <c r="Y449" s="151"/>
      <c r="Z449" s="151"/>
      <c r="AA449" s="151"/>
      <c r="AB449" s="151"/>
      <c r="AC449" s="151"/>
      <c r="AD449" s="151"/>
      <c r="AE449" s="151"/>
      <c r="AF449" s="151"/>
      <c r="AG449" s="151" t="s">
        <v>346</v>
      </c>
      <c r="AH449" s="151">
        <v>0</v>
      </c>
      <c r="AI449" s="151"/>
      <c r="AJ449" s="151"/>
      <c r="AK449" s="151"/>
      <c r="AL449" s="151"/>
      <c r="AM449" s="151"/>
      <c r="AN449" s="151"/>
      <c r="AO449" s="151"/>
      <c r="AP449" s="151"/>
      <c r="AQ449" s="151"/>
      <c r="AR449" s="151"/>
      <c r="AS449" s="151"/>
      <c r="AT449" s="151"/>
      <c r="AU449" s="151"/>
      <c r="AV449" s="151"/>
      <c r="AW449" s="151"/>
      <c r="AX449" s="151"/>
      <c r="AY449" s="151"/>
      <c r="AZ449" s="151"/>
      <c r="BA449" s="151"/>
      <c r="BB449" s="151"/>
      <c r="BC449" s="151"/>
      <c r="BD449" s="151"/>
      <c r="BE449" s="151"/>
      <c r="BF449" s="151"/>
      <c r="BG449" s="151"/>
      <c r="BH449" s="151"/>
    </row>
    <row r="450" spans="1:60" outlineLevel="1" x14ac:dyDescent="0.2">
      <c r="A450" s="158"/>
      <c r="B450" s="159"/>
      <c r="C450" s="199" t="s">
        <v>852</v>
      </c>
      <c r="D450" s="195"/>
      <c r="E450" s="196">
        <v>11.2</v>
      </c>
      <c r="F450" s="162"/>
      <c r="G450" s="162"/>
      <c r="H450" s="162"/>
      <c r="I450" s="162"/>
      <c r="J450" s="162"/>
      <c r="K450" s="162"/>
      <c r="L450" s="162"/>
      <c r="M450" s="162"/>
      <c r="N450" s="162"/>
      <c r="O450" s="162"/>
      <c r="P450" s="162"/>
      <c r="Q450" s="162"/>
      <c r="R450" s="162"/>
      <c r="S450" s="162"/>
      <c r="T450" s="162"/>
      <c r="U450" s="162"/>
      <c r="V450" s="162"/>
      <c r="W450" s="162"/>
      <c r="X450" s="151"/>
      <c r="Y450" s="151"/>
      <c r="Z450" s="151"/>
      <c r="AA450" s="151"/>
      <c r="AB450" s="151"/>
      <c r="AC450" s="151"/>
      <c r="AD450" s="151"/>
      <c r="AE450" s="151"/>
      <c r="AF450" s="151"/>
      <c r="AG450" s="151" t="s">
        <v>346</v>
      </c>
      <c r="AH450" s="151">
        <v>0</v>
      </c>
      <c r="AI450" s="151"/>
      <c r="AJ450" s="151"/>
      <c r="AK450" s="151"/>
      <c r="AL450" s="151"/>
      <c r="AM450" s="151"/>
      <c r="AN450" s="151"/>
      <c r="AO450" s="151"/>
      <c r="AP450" s="151"/>
      <c r="AQ450" s="151"/>
      <c r="AR450" s="151"/>
      <c r="AS450" s="151"/>
      <c r="AT450" s="151"/>
      <c r="AU450" s="151"/>
      <c r="AV450" s="151"/>
      <c r="AW450" s="151"/>
      <c r="AX450" s="151"/>
      <c r="AY450" s="151"/>
      <c r="AZ450" s="151"/>
      <c r="BA450" s="151"/>
      <c r="BB450" s="151"/>
      <c r="BC450" s="151"/>
      <c r="BD450" s="151"/>
      <c r="BE450" s="151"/>
      <c r="BF450" s="151"/>
      <c r="BG450" s="151"/>
      <c r="BH450" s="151"/>
    </row>
    <row r="451" spans="1:60" outlineLevel="1" x14ac:dyDescent="0.2">
      <c r="A451" s="158"/>
      <c r="B451" s="159"/>
      <c r="C451" s="199" t="s">
        <v>853</v>
      </c>
      <c r="D451" s="195"/>
      <c r="E451" s="196">
        <v>40.69</v>
      </c>
      <c r="F451" s="162"/>
      <c r="G451" s="162"/>
      <c r="H451" s="162"/>
      <c r="I451" s="162"/>
      <c r="J451" s="162"/>
      <c r="K451" s="162"/>
      <c r="L451" s="162"/>
      <c r="M451" s="162"/>
      <c r="N451" s="162"/>
      <c r="O451" s="162"/>
      <c r="P451" s="162"/>
      <c r="Q451" s="162"/>
      <c r="R451" s="162"/>
      <c r="S451" s="162"/>
      <c r="T451" s="162"/>
      <c r="U451" s="162"/>
      <c r="V451" s="162"/>
      <c r="W451" s="162"/>
      <c r="X451" s="151"/>
      <c r="Y451" s="151"/>
      <c r="Z451" s="151"/>
      <c r="AA451" s="151"/>
      <c r="AB451" s="151"/>
      <c r="AC451" s="151"/>
      <c r="AD451" s="151"/>
      <c r="AE451" s="151"/>
      <c r="AF451" s="151"/>
      <c r="AG451" s="151" t="s">
        <v>346</v>
      </c>
      <c r="AH451" s="151">
        <v>0</v>
      </c>
      <c r="AI451" s="151"/>
      <c r="AJ451" s="151"/>
      <c r="AK451" s="151"/>
      <c r="AL451" s="151"/>
      <c r="AM451" s="151"/>
      <c r="AN451" s="151"/>
      <c r="AO451" s="151"/>
      <c r="AP451" s="151"/>
      <c r="AQ451" s="151"/>
      <c r="AR451" s="151"/>
      <c r="AS451" s="151"/>
      <c r="AT451" s="151"/>
      <c r="AU451" s="151"/>
      <c r="AV451" s="151"/>
      <c r="AW451" s="151"/>
      <c r="AX451" s="151"/>
      <c r="AY451" s="151"/>
      <c r="AZ451" s="151"/>
      <c r="BA451" s="151"/>
      <c r="BB451" s="151"/>
      <c r="BC451" s="151"/>
      <c r="BD451" s="151"/>
      <c r="BE451" s="151"/>
      <c r="BF451" s="151"/>
      <c r="BG451" s="151"/>
      <c r="BH451" s="151"/>
    </row>
    <row r="452" spans="1:60" outlineLevel="1" x14ac:dyDescent="0.2">
      <c r="A452" s="158"/>
      <c r="B452" s="159"/>
      <c r="C452" s="200" t="s">
        <v>865</v>
      </c>
      <c r="D452" s="197"/>
      <c r="E452" s="198">
        <v>701.23500000000001</v>
      </c>
      <c r="F452" s="162"/>
      <c r="G452" s="162"/>
      <c r="H452" s="162"/>
      <c r="I452" s="162"/>
      <c r="J452" s="162"/>
      <c r="K452" s="162"/>
      <c r="L452" s="162"/>
      <c r="M452" s="162"/>
      <c r="N452" s="162"/>
      <c r="O452" s="162"/>
      <c r="P452" s="162"/>
      <c r="Q452" s="162"/>
      <c r="R452" s="162"/>
      <c r="S452" s="162"/>
      <c r="T452" s="162"/>
      <c r="U452" s="162"/>
      <c r="V452" s="162"/>
      <c r="W452" s="162"/>
      <c r="X452" s="151"/>
      <c r="Y452" s="151"/>
      <c r="Z452" s="151"/>
      <c r="AA452" s="151"/>
      <c r="AB452" s="151"/>
      <c r="AC452" s="151"/>
      <c r="AD452" s="151"/>
      <c r="AE452" s="151"/>
      <c r="AF452" s="151"/>
      <c r="AG452" s="151" t="s">
        <v>346</v>
      </c>
      <c r="AH452" s="151">
        <v>1</v>
      </c>
      <c r="AI452" s="151"/>
      <c r="AJ452" s="151"/>
      <c r="AK452" s="151"/>
      <c r="AL452" s="151"/>
      <c r="AM452" s="151"/>
      <c r="AN452" s="151"/>
      <c r="AO452" s="151"/>
      <c r="AP452" s="151"/>
      <c r="AQ452" s="151"/>
      <c r="AR452" s="151"/>
      <c r="AS452" s="151"/>
      <c r="AT452" s="151"/>
      <c r="AU452" s="151"/>
      <c r="AV452" s="151"/>
      <c r="AW452" s="151"/>
      <c r="AX452" s="151"/>
      <c r="AY452" s="151"/>
      <c r="AZ452" s="151"/>
      <c r="BA452" s="151"/>
      <c r="BB452" s="151"/>
      <c r="BC452" s="151"/>
      <c r="BD452" s="151"/>
      <c r="BE452" s="151"/>
      <c r="BF452" s="151"/>
      <c r="BG452" s="151"/>
      <c r="BH452" s="151"/>
    </row>
    <row r="453" spans="1:60" outlineLevel="1" x14ac:dyDescent="0.2">
      <c r="A453" s="158"/>
      <c r="B453" s="159"/>
      <c r="C453" s="199" t="s">
        <v>866</v>
      </c>
      <c r="D453" s="195"/>
      <c r="E453" s="196"/>
      <c r="F453" s="162"/>
      <c r="G453" s="162"/>
      <c r="H453" s="162"/>
      <c r="I453" s="162"/>
      <c r="J453" s="162"/>
      <c r="K453" s="162"/>
      <c r="L453" s="162"/>
      <c r="M453" s="162"/>
      <c r="N453" s="162"/>
      <c r="O453" s="162"/>
      <c r="P453" s="162"/>
      <c r="Q453" s="162"/>
      <c r="R453" s="162"/>
      <c r="S453" s="162"/>
      <c r="T453" s="162"/>
      <c r="U453" s="162"/>
      <c r="V453" s="162"/>
      <c r="W453" s="162"/>
      <c r="X453" s="151"/>
      <c r="Y453" s="151"/>
      <c r="Z453" s="151"/>
      <c r="AA453" s="151"/>
      <c r="AB453" s="151"/>
      <c r="AC453" s="151"/>
      <c r="AD453" s="151"/>
      <c r="AE453" s="151"/>
      <c r="AF453" s="151"/>
      <c r="AG453" s="151" t="s">
        <v>346</v>
      </c>
      <c r="AH453" s="151">
        <v>0</v>
      </c>
      <c r="AI453" s="151"/>
      <c r="AJ453" s="151"/>
      <c r="AK453" s="151"/>
      <c r="AL453" s="151"/>
      <c r="AM453" s="151"/>
      <c r="AN453" s="151"/>
      <c r="AO453" s="151"/>
      <c r="AP453" s="151"/>
      <c r="AQ453" s="151"/>
      <c r="AR453" s="151"/>
      <c r="AS453" s="151"/>
      <c r="AT453" s="151"/>
      <c r="AU453" s="151"/>
      <c r="AV453" s="151"/>
      <c r="AW453" s="151"/>
      <c r="AX453" s="151"/>
      <c r="AY453" s="151"/>
      <c r="AZ453" s="151"/>
      <c r="BA453" s="151"/>
      <c r="BB453" s="151"/>
      <c r="BC453" s="151"/>
      <c r="BD453" s="151"/>
      <c r="BE453" s="151"/>
      <c r="BF453" s="151"/>
      <c r="BG453" s="151"/>
      <c r="BH453" s="151"/>
    </row>
    <row r="454" spans="1:60" outlineLevel="1" x14ac:dyDescent="0.2">
      <c r="A454" s="158"/>
      <c r="B454" s="159"/>
      <c r="C454" s="199" t="s">
        <v>867</v>
      </c>
      <c r="D454" s="195"/>
      <c r="E454" s="196">
        <v>-10.544</v>
      </c>
      <c r="F454" s="162"/>
      <c r="G454" s="162"/>
      <c r="H454" s="162"/>
      <c r="I454" s="162"/>
      <c r="J454" s="162"/>
      <c r="K454" s="162"/>
      <c r="L454" s="162"/>
      <c r="M454" s="162"/>
      <c r="N454" s="162"/>
      <c r="O454" s="162"/>
      <c r="P454" s="162"/>
      <c r="Q454" s="162"/>
      <c r="R454" s="162"/>
      <c r="S454" s="162"/>
      <c r="T454" s="162"/>
      <c r="U454" s="162"/>
      <c r="V454" s="162"/>
      <c r="W454" s="162"/>
      <c r="X454" s="151"/>
      <c r="Y454" s="151"/>
      <c r="Z454" s="151"/>
      <c r="AA454" s="151"/>
      <c r="AB454" s="151"/>
      <c r="AC454" s="151"/>
      <c r="AD454" s="151"/>
      <c r="AE454" s="151"/>
      <c r="AF454" s="151"/>
      <c r="AG454" s="151" t="s">
        <v>346</v>
      </c>
      <c r="AH454" s="151">
        <v>0</v>
      </c>
      <c r="AI454" s="151"/>
      <c r="AJ454" s="151"/>
      <c r="AK454" s="151"/>
      <c r="AL454" s="151"/>
      <c r="AM454" s="151"/>
      <c r="AN454" s="151"/>
      <c r="AO454" s="151"/>
      <c r="AP454" s="151"/>
      <c r="AQ454" s="151"/>
      <c r="AR454" s="151"/>
      <c r="AS454" s="151"/>
      <c r="AT454" s="151"/>
      <c r="AU454" s="151"/>
      <c r="AV454" s="151"/>
      <c r="AW454" s="151"/>
      <c r="AX454" s="151"/>
      <c r="AY454" s="151"/>
      <c r="AZ454" s="151"/>
      <c r="BA454" s="151"/>
      <c r="BB454" s="151"/>
      <c r="BC454" s="151"/>
      <c r="BD454" s="151"/>
      <c r="BE454" s="151"/>
      <c r="BF454" s="151"/>
      <c r="BG454" s="151"/>
      <c r="BH454" s="151"/>
    </row>
    <row r="455" spans="1:60" outlineLevel="1" x14ac:dyDescent="0.2">
      <c r="A455" s="158"/>
      <c r="B455" s="159"/>
      <c r="C455" s="199" t="s">
        <v>868</v>
      </c>
      <c r="D455" s="195"/>
      <c r="E455" s="196">
        <v>-24.544</v>
      </c>
      <c r="F455" s="162"/>
      <c r="G455" s="162"/>
      <c r="H455" s="162"/>
      <c r="I455" s="162"/>
      <c r="J455" s="162"/>
      <c r="K455" s="162"/>
      <c r="L455" s="162"/>
      <c r="M455" s="162"/>
      <c r="N455" s="162"/>
      <c r="O455" s="162"/>
      <c r="P455" s="162"/>
      <c r="Q455" s="162"/>
      <c r="R455" s="162"/>
      <c r="S455" s="162"/>
      <c r="T455" s="162"/>
      <c r="U455" s="162"/>
      <c r="V455" s="162"/>
      <c r="W455" s="162"/>
      <c r="X455" s="151"/>
      <c r="Y455" s="151"/>
      <c r="Z455" s="151"/>
      <c r="AA455" s="151"/>
      <c r="AB455" s="151"/>
      <c r="AC455" s="151"/>
      <c r="AD455" s="151"/>
      <c r="AE455" s="151"/>
      <c r="AF455" s="151"/>
      <c r="AG455" s="151" t="s">
        <v>346</v>
      </c>
      <c r="AH455" s="151">
        <v>0</v>
      </c>
      <c r="AI455" s="151"/>
      <c r="AJ455" s="151"/>
      <c r="AK455" s="151"/>
      <c r="AL455" s="151"/>
      <c r="AM455" s="151"/>
      <c r="AN455" s="151"/>
      <c r="AO455" s="151"/>
      <c r="AP455" s="151"/>
      <c r="AQ455" s="151"/>
      <c r="AR455" s="151"/>
      <c r="AS455" s="151"/>
      <c r="AT455" s="151"/>
      <c r="AU455" s="151"/>
      <c r="AV455" s="151"/>
      <c r="AW455" s="151"/>
      <c r="AX455" s="151"/>
      <c r="AY455" s="151"/>
      <c r="AZ455" s="151"/>
      <c r="BA455" s="151"/>
      <c r="BB455" s="151"/>
      <c r="BC455" s="151"/>
      <c r="BD455" s="151"/>
      <c r="BE455" s="151"/>
      <c r="BF455" s="151"/>
      <c r="BG455" s="151"/>
      <c r="BH455" s="151"/>
    </row>
    <row r="456" spans="1:60" outlineLevel="1" x14ac:dyDescent="0.2">
      <c r="A456" s="158"/>
      <c r="B456" s="159"/>
      <c r="C456" s="199" t="s">
        <v>869</v>
      </c>
      <c r="D456" s="195"/>
      <c r="E456" s="196">
        <v>-20.516500000000001</v>
      </c>
      <c r="F456" s="162"/>
      <c r="G456" s="162"/>
      <c r="H456" s="162"/>
      <c r="I456" s="162"/>
      <c r="J456" s="162"/>
      <c r="K456" s="162"/>
      <c r="L456" s="162"/>
      <c r="M456" s="162"/>
      <c r="N456" s="162"/>
      <c r="O456" s="162"/>
      <c r="P456" s="162"/>
      <c r="Q456" s="162"/>
      <c r="R456" s="162"/>
      <c r="S456" s="162"/>
      <c r="T456" s="162"/>
      <c r="U456" s="162"/>
      <c r="V456" s="162"/>
      <c r="W456" s="162"/>
      <c r="X456" s="151"/>
      <c r="Y456" s="151"/>
      <c r="Z456" s="151"/>
      <c r="AA456" s="151"/>
      <c r="AB456" s="151"/>
      <c r="AC456" s="151"/>
      <c r="AD456" s="151"/>
      <c r="AE456" s="151"/>
      <c r="AF456" s="151"/>
      <c r="AG456" s="151" t="s">
        <v>346</v>
      </c>
      <c r="AH456" s="151">
        <v>0</v>
      </c>
      <c r="AI456" s="151"/>
      <c r="AJ456" s="151"/>
      <c r="AK456" s="151"/>
      <c r="AL456" s="151"/>
      <c r="AM456" s="151"/>
      <c r="AN456" s="151"/>
      <c r="AO456" s="151"/>
      <c r="AP456" s="151"/>
      <c r="AQ456" s="151"/>
      <c r="AR456" s="151"/>
      <c r="AS456" s="151"/>
      <c r="AT456" s="151"/>
      <c r="AU456" s="151"/>
      <c r="AV456" s="151"/>
      <c r="AW456" s="151"/>
      <c r="AX456" s="151"/>
      <c r="AY456" s="151"/>
      <c r="AZ456" s="151"/>
      <c r="BA456" s="151"/>
      <c r="BB456" s="151"/>
      <c r="BC456" s="151"/>
      <c r="BD456" s="151"/>
      <c r="BE456" s="151"/>
      <c r="BF456" s="151"/>
      <c r="BG456" s="151"/>
      <c r="BH456" s="151"/>
    </row>
    <row r="457" spans="1:60" outlineLevel="1" x14ac:dyDescent="0.2">
      <c r="A457" s="158"/>
      <c r="B457" s="159"/>
      <c r="C457" s="199" t="s">
        <v>870</v>
      </c>
      <c r="D457" s="195"/>
      <c r="E457" s="196">
        <v>-12.055</v>
      </c>
      <c r="F457" s="162"/>
      <c r="G457" s="162"/>
      <c r="H457" s="162"/>
      <c r="I457" s="162"/>
      <c r="J457" s="162"/>
      <c r="K457" s="162"/>
      <c r="L457" s="162"/>
      <c r="M457" s="162"/>
      <c r="N457" s="162"/>
      <c r="O457" s="162"/>
      <c r="P457" s="162"/>
      <c r="Q457" s="162"/>
      <c r="R457" s="162"/>
      <c r="S457" s="162"/>
      <c r="T457" s="162"/>
      <c r="U457" s="162"/>
      <c r="V457" s="162"/>
      <c r="W457" s="162"/>
      <c r="X457" s="151"/>
      <c r="Y457" s="151"/>
      <c r="Z457" s="151"/>
      <c r="AA457" s="151"/>
      <c r="AB457" s="151"/>
      <c r="AC457" s="151"/>
      <c r="AD457" s="151"/>
      <c r="AE457" s="151"/>
      <c r="AF457" s="151"/>
      <c r="AG457" s="151" t="s">
        <v>346</v>
      </c>
      <c r="AH457" s="151">
        <v>0</v>
      </c>
      <c r="AI457" s="151"/>
      <c r="AJ457" s="151"/>
      <c r="AK457" s="151"/>
      <c r="AL457" s="151"/>
      <c r="AM457" s="151"/>
      <c r="AN457" s="151"/>
      <c r="AO457" s="151"/>
      <c r="AP457" s="151"/>
      <c r="AQ457" s="151"/>
      <c r="AR457" s="151"/>
      <c r="AS457" s="151"/>
      <c r="AT457" s="151"/>
      <c r="AU457" s="151"/>
      <c r="AV457" s="151"/>
      <c r="AW457" s="151"/>
      <c r="AX457" s="151"/>
      <c r="AY457" s="151"/>
      <c r="AZ457" s="151"/>
      <c r="BA457" s="151"/>
      <c r="BB457" s="151"/>
      <c r="BC457" s="151"/>
      <c r="BD457" s="151"/>
      <c r="BE457" s="151"/>
      <c r="BF457" s="151"/>
      <c r="BG457" s="151"/>
      <c r="BH457" s="151"/>
    </row>
    <row r="458" spans="1:60" outlineLevel="1" x14ac:dyDescent="0.2">
      <c r="A458" s="158"/>
      <c r="B458" s="159"/>
      <c r="C458" s="199" t="s">
        <v>871</v>
      </c>
      <c r="D458" s="195"/>
      <c r="E458" s="196">
        <v>-32.192</v>
      </c>
      <c r="F458" s="162"/>
      <c r="G458" s="162"/>
      <c r="H458" s="162"/>
      <c r="I458" s="162"/>
      <c r="J458" s="162"/>
      <c r="K458" s="162"/>
      <c r="L458" s="162"/>
      <c r="M458" s="162"/>
      <c r="N458" s="162"/>
      <c r="O458" s="162"/>
      <c r="P458" s="162"/>
      <c r="Q458" s="162"/>
      <c r="R458" s="162"/>
      <c r="S458" s="162"/>
      <c r="T458" s="162"/>
      <c r="U458" s="162"/>
      <c r="V458" s="162"/>
      <c r="W458" s="162"/>
      <c r="X458" s="151"/>
      <c r="Y458" s="151"/>
      <c r="Z458" s="151"/>
      <c r="AA458" s="151"/>
      <c r="AB458" s="151"/>
      <c r="AC458" s="151"/>
      <c r="AD458" s="151"/>
      <c r="AE458" s="151"/>
      <c r="AF458" s="151"/>
      <c r="AG458" s="151" t="s">
        <v>346</v>
      </c>
      <c r="AH458" s="151">
        <v>0</v>
      </c>
      <c r="AI458" s="151"/>
      <c r="AJ458" s="151"/>
      <c r="AK458" s="151"/>
      <c r="AL458" s="151"/>
      <c r="AM458" s="151"/>
      <c r="AN458" s="151"/>
      <c r="AO458" s="151"/>
      <c r="AP458" s="151"/>
      <c r="AQ458" s="151"/>
      <c r="AR458" s="151"/>
      <c r="AS458" s="151"/>
      <c r="AT458" s="151"/>
      <c r="AU458" s="151"/>
      <c r="AV458" s="151"/>
      <c r="AW458" s="151"/>
      <c r="AX458" s="151"/>
      <c r="AY458" s="151"/>
      <c r="AZ458" s="151"/>
      <c r="BA458" s="151"/>
      <c r="BB458" s="151"/>
      <c r="BC458" s="151"/>
      <c r="BD458" s="151"/>
      <c r="BE458" s="151"/>
      <c r="BF458" s="151"/>
      <c r="BG458" s="151"/>
      <c r="BH458" s="151"/>
    </row>
    <row r="459" spans="1:60" outlineLevel="1" x14ac:dyDescent="0.2">
      <c r="A459" s="158"/>
      <c r="B459" s="159"/>
      <c r="C459" s="199" t="s">
        <v>872</v>
      </c>
      <c r="D459" s="195"/>
      <c r="E459" s="196">
        <v>-5.28</v>
      </c>
      <c r="F459" s="162"/>
      <c r="G459" s="162"/>
      <c r="H459" s="162"/>
      <c r="I459" s="162"/>
      <c r="J459" s="162"/>
      <c r="K459" s="162"/>
      <c r="L459" s="162"/>
      <c r="M459" s="162"/>
      <c r="N459" s="162"/>
      <c r="O459" s="162"/>
      <c r="P459" s="162"/>
      <c r="Q459" s="162"/>
      <c r="R459" s="162"/>
      <c r="S459" s="162"/>
      <c r="T459" s="162"/>
      <c r="U459" s="162"/>
      <c r="V459" s="162"/>
      <c r="W459" s="162"/>
      <c r="X459" s="151"/>
      <c r="Y459" s="151"/>
      <c r="Z459" s="151"/>
      <c r="AA459" s="151"/>
      <c r="AB459" s="151"/>
      <c r="AC459" s="151"/>
      <c r="AD459" s="151"/>
      <c r="AE459" s="151"/>
      <c r="AF459" s="151"/>
      <c r="AG459" s="151" t="s">
        <v>346</v>
      </c>
      <c r="AH459" s="151">
        <v>0</v>
      </c>
      <c r="AI459" s="151"/>
      <c r="AJ459" s="151"/>
      <c r="AK459" s="151"/>
      <c r="AL459" s="151"/>
      <c r="AM459" s="151"/>
      <c r="AN459" s="151"/>
      <c r="AO459" s="151"/>
      <c r="AP459" s="151"/>
      <c r="AQ459" s="151"/>
      <c r="AR459" s="151"/>
      <c r="AS459" s="151"/>
      <c r="AT459" s="151"/>
      <c r="AU459" s="151"/>
      <c r="AV459" s="151"/>
      <c r="AW459" s="151"/>
      <c r="AX459" s="151"/>
      <c r="AY459" s="151"/>
      <c r="AZ459" s="151"/>
      <c r="BA459" s="151"/>
      <c r="BB459" s="151"/>
      <c r="BC459" s="151"/>
      <c r="BD459" s="151"/>
      <c r="BE459" s="151"/>
      <c r="BF459" s="151"/>
      <c r="BG459" s="151"/>
      <c r="BH459" s="151"/>
    </row>
    <row r="460" spans="1:60" outlineLevel="1" x14ac:dyDescent="0.2">
      <c r="A460" s="173">
        <v>138</v>
      </c>
      <c r="B460" s="174" t="s">
        <v>873</v>
      </c>
      <c r="C460" s="191" t="s">
        <v>874</v>
      </c>
      <c r="D460" s="175" t="s">
        <v>375</v>
      </c>
      <c r="E460" s="176">
        <v>17.788</v>
      </c>
      <c r="F460" s="177"/>
      <c r="G460" s="178">
        <f>ROUND(E460*F460,2)</f>
        <v>0</v>
      </c>
      <c r="H460" s="177">
        <v>94.67</v>
      </c>
      <c r="I460" s="178">
        <f>ROUND(E460*H460,2)</f>
        <v>1683.99</v>
      </c>
      <c r="J460" s="177">
        <v>479.33</v>
      </c>
      <c r="K460" s="178">
        <f>ROUND(E460*J460,2)</f>
        <v>8526.32</v>
      </c>
      <c r="L460" s="178">
        <v>21</v>
      </c>
      <c r="M460" s="178">
        <f>G460*(1+L460/100)</f>
        <v>0</v>
      </c>
      <c r="N460" s="178">
        <v>5.3690000000000002E-2</v>
      </c>
      <c r="O460" s="178">
        <f>ROUND(E460*N460,2)</f>
        <v>0.96</v>
      </c>
      <c r="P460" s="178">
        <v>0</v>
      </c>
      <c r="Q460" s="178">
        <f>ROUND(E460*P460,2)</f>
        <v>0</v>
      </c>
      <c r="R460" s="178" t="s">
        <v>875</v>
      </c>
      <c r="S460" s="178" t="s">
        <v>330</v>
      </c>
      <c r="T460" s="179" t="s">
        <v>330</v>
      </c>
      <c r="U460" s="162">
        <v>1.17717</v>
      </c>
      <c r="V460" s="162">
        <f>ROUND(E460*U460,2)</f>
        <v>20.94</v>
      </c>
      <c r="W460" s="162"/>
      <c r="X460" s="151"/>
      <c r="Y460" s="151"/>
      <c r="Z460" s="151"/>
      <c r="AA460" s="151"/>
      <c r="AB460" s="151"/>
      <c r="AC460" s="151"/>
      <c r="AD460" s="151"/>
      <c r="AE460" s="151"/>
      <c r="AF460" s="151"/>
      <c r="AG460" s="151" t="s">
        <v>341</v>
      </c>
      <c r="AH460" s="151"/>
      <c r="AI460" s="151"/>
      <c r="AJ460" s="151"/>
      <c r="AK460" s="151"/>
      <c r="AL460" s="151"/>
      <c r="AM460" s="151"/>
      <c r="AN460" s="151"/>
      <c r="AO460" s="151"/>
      <c r="AP460" s="151"/>
      <c r="AQ460" s="151"/>
      <c r="AR460" s="151"/>
      <c r="AS460" s="151"/>
      <c r="AT460" s="151"/>
      <c r="AU460" s="151"/>
      <c r="AV460" s="151"/>
      <c r="AW460" s="151"/>
      <c r="AX460" s="151"/>
      <c r="AY460" s="151"/>
      <c r="AZ460" s="151"/>
      <c r="BA460" s="151"/>
      <c r="BB460" s="151"/>
      <c r="BC460" s="151"/>
      <c r="BD460" s="151"/>
      <c r="BE460" s="151"/>
      <c r="BF460" s="151"/>
      <c r="BG460" s="151"/>
      <c r="BH460" s="151"/>
    </row>
    <row r="461" spans="1:60" outlineLevel="1" x14ac:dyDescent="0.2">
      <c r="A461" s="158"/>
      <c r="B461" s="159"/>
      <c r="C461" s="375" t="s">
        <v>876</v>
      </c>
      <c r="D461" s="376"/>
      <c r="E461" s="376"/>
      <c r="F461" s="376"/>
      <c r="G461" s="376"/>
      <c r="H461" s="162"/>
      <c r="I461" s="162"/>
      <c r="J461" s="162"/>
      <c r="K461" s="162"/>
      <c r="L461" s="162"/>
      <c r="M461" s="162"/>
      <c r="N461" s="162"/>
      <c r="O461" s="162"/>
      <c r="P461" s="162"/>
      <c r="Q461" s="162"/>
      <c r="R461" s="162"/>
      <c r="S461" s="162"/>
      <c r="T461" s="162"/>
      <c r="U461" s="162"/>
      <c r="V461" s="162"/>
      <c r="W461" s="162"/>
      <c r="X461" s="151"/>
      <c r="Y461" s="151"/>
      <c r="Z461" s="151"/>
      <c r="AA461" s="151"/>
      <c r="AB461" s="151"/>
      <c r="AC461" s="151"/>
      <c r="AD461" s="151"/>
      <c r="AE461" s="151"/>
      <c r="AF461" s="151"/>
      <c r="AG461" s="151" t="s">
        <v>333</v>
      </c>
      <c r="AH461" s="151"/>
      <c r="AI461" s="151"/>
      <c r="AJ461" s="151"/>
      <c r="AK461" s="151"/>
      <c r="AL461" s="151"/>
      <c r="AM461" s="151"/>
      <c r="AN461" s="151"/>
      <c r="AO461" s="151"/>
      <c r="AP461" s="151"/>
      <c r="AQ461" s="151"/>
      <c r="AR461" s="151"/>
      <c r="AS461" s="151"/>
      <c r="AT461" s="151"/>
      <c r="AU461" s="151"/>
      <c r="AV461" s="151"/>
      <c r="AW461" s="151"/>
      <c r="AX461" s="151"/>
      <c r="AY461" s="151"/>
      <c r="AZ461" s="151"/>
      <c r="BA461" s="151"/>
      <c r="BB461" s="151"/>
      <c r="BC461" s="151"/>
      <c r="BD461" s="151"/>
      <c r="BE461" s="151"/>
      <c r="BF461" s="151"/>
      <c r="BG461" s="151"/>
      <c r="BH461" s="151"/>
    </row>
    <row r="462" spans="1:60" outlineLevel="1" x14ac:dyDescent="0.2">
      <c r="A462" s="158"/>
      <c r="B462" s="159"/>
      <c r="C462" s="199" t="s">
        <v>877</v>
      </c>
      <c r="D462" s="195"/>
      <c r="E462" s="196">
        <v>4.3875000000000002</v>
      </c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62"/>
      <c r="R462" s="162"/>
      <c r="S462" s="162"/>
      <c r="T462" s="162"/>
      <c r="U462" s="162"/>
      <c r="V462" s="162"/>
      <c r="W462" s="162"/>
      <c r="X462" s="151"/>
      <c r="Y462" s="151"/>
      <c r="Z462" s="151"/>
      <c r="AA462" s="151"/>
      <c r="AB462" s="151"/>
      <c r="AC462" s="151"/>
      <c r="AD462" s="151"/>
      <c r="AE462" s="151"/>
      <c r="AF462" s="151"/>
      <c r="AG462" s="151" t="s">
        <v>346</v>
      </c>
      <c r="AH462" s="151">
        <v>0</v>
      </c>
      <c r="AI462" s="151"/>
      <c r="AJ462" s="151"/>
      <c r="AK462" s="151"/>
      <c r="AL462" s="151"/>
      <c r="AM462" s="151"/>
      <c r="AN462" s="151"/>
      <c r="AO462" s="151"/>
      <c r="AP462" s="151"/>
      <c r="AQ462" s="151"/>
      <c r="AR462" s="151"/>
      <c r="AS462" s="151"/>
      <c r="AT462" s="151"/>
      <c r="AU462" s="151"/>
      <c r="AV462" s="151"/>
      <c r="AW462" s="151"/>
      <c r="AX462" s="151"/>
      <c r="AY462" s="151"/>
      <c r="AZ462" s="151"/>
      <c r="BA462" s="151"/>
      <c r="BB462" s="151"/>
      <c r="BC462" s="151"/>
      <c r="BD462" s="151"/>
      <c r="BE462" s="151"/>
      <c r="BF462" s="151"/>
      <c r="BG462" s="151"/>
      <c r="BH462" s="151"/>
    </row>
    <row r="463" spans="1:60" outlineLevel="1" x14ac:dyDescent="0.2">
      <c r="A463" s="158"/>
      <c r="B463" s="159"/>
      <c r="C463" s="199" t="s">
        <v>878</v>
      </c>
      <c r="D463" s="195"/>
      <c r="E463" s="196">
        <v>5.7915000000000001</v>
      </c>
      <c r="F463" s="162"/>
      <c r="G463" s="162"/>
      <c r="H463" s="162"/>
      <c r="I463" s="162"/>
      <c r="J463" s="162"/>
      <c r="K463" s="162"/>
      <c r="L463" s="162"/>
      <c r="M463" s="162"/>
      <c r="N463" s="162"/>
      <c r="O463" s="162"/>
      <c r="P463" s="162"/>
      <c r="Q463" s="162"/>
      <c r="R463" s="162"/>
      <c r="S463" s="162"/>
      <c r="T463" s="162"/>
      <c r="U463" s="162"/>
      <c r="V463" s="162"/>
      <c r="W463" s="162"/>
      <c r="X463" s="151"/>
      <c r="Y463" s="151"/>
      <c r="Z463" s="151"/>
      <c r="AA463" s="151"/>
      <c r="AB463" s="151"/>
      <c r="AC463" s="151"/>
      <c r="AD463" s="151"/>
      <c r="AE463" s="151"/>
      <c r="AF463" s="151"/>
      <c r="AG463" s="151" t="s">
        <v>346</v>
      </c>
      <c r="AH463" s="151">
        <v>0</v>
      </c>
      <c r="AI463" s="151"/>
      <c r="AJ463" s="151"/>
      <c r="AK463" s="151"/>
      <c r="AL463" s="151"/>
      <c r="AM463" s="151"/>
      <c r="AN463" s="151"/>
      <c r="AO463" s="151"/>
      <c r="AP463" s="151"/>
      <c r="AQ463" s="151"/>
      <c r="AR463" s="151"/>
      <c r="AS463" s="151"/>
      <c r="AT463" s="151"/>
      <c r="AU463" s="151"/>
      <c r="AV463" s="151"/>
      <c r="AW463" s="151"/>
      <c r="AX463" s="151"/>
      <c r="AY463" s="151"/>
      <c r="AZ463" s="151"/>
      <c r="BA463" s="151"/>
      <c r="BB463" s="151"/>
      <c r="BC463" s="151"/>
      <c r="BD463" s="151"/>
      <c r="BE463" s="151"/>
      <c r="BF463" s="151"/>
      <c r="BG463" s="151"/>
      <c r="BH463" s="151"/>
    </row>
    <row r="464" spans="1:60" outlineLevel="1" x14ac:dyDescent="0.2">
      <c r="A464" s="158"/>
      <c r="B464" s="159"/>
      <c r="C464" s="199" t="s">
        <v>879</v>
      </c>
      <c r="D464" s="195"/>
      <c r="E464" s="196">
        <v>0.82499999999999996</v>
      </c>
      <c r="F464" s="162"/>
      <c r="G464" s="162"/>
      <c r="H464" s="162"/>
      <c r="I464" s="162"/>
      <c r="J464" s="162"/>
      <c r="K464" s="162"/>
      <c r="L464" s="162"/>
      <c r="M464" s="162"/>
      <c r="N464" s="162"/>
      <c r="O464" s="162"/>
      <c r="P464" s="162"/>
      <c r="Q464" s="162"/>
      <c r="R464" s="162"/>
      <c r="S464" s="162"/>
      <c r="T464" s="162"/>
      <c r="U464" s="162"/>
      <c r="V464" s="162"/>
      <c r="W464" s="162"/>
      <c r="X464" s="151"/>
      <c r="Y464" s="151"/>
      <c r="Z464" s="151"/>
      <c r="AA464" s="151"/>
      <c r="AB464" s="151"/>
      <c r="AC464" s="151"/>
      <c r="AD464" s="151"/>
      <c r="AE464" s="151"/>
      <c r="AF464" s="151"/>
      <c r="AG464" s="151" t="s">
        <v>346</v>
      </c>
      <c r="AH464" s="151">
        <v>0</v>
      </c>
      <c r="AI464" s="151"/>
      <c r="AJ464" s="151"/>
      <c r="AK464" s="151"/>
      <c r="AL464" s="151"/>
      <c r="AM464" s="151"/>
      <c r="AN464" s="151"/>
      <c r="AO464" s="151"/>
      <c r="AP464" s="151"/>
      <c r="AQ464" s="151"/>
      <c r="AR464" s="151"/>
      <c r="AS464" s="151"/>
      <c r="AT464" s="151"/>
      <c r="AU464" s="151"/>
      <c r="AV464" s="151"/>
      <c r="AW464" s="151"/>
      <c r="AX464" s="151"/>
      <c r="AY464" s="151"/>
      <c r="AZ464" s="151"/>
      <c r="BA464" s="151"/>
      <c r="BB464" s="151"/>
      <c r="BC464" s="151"/>
      <c r="BD464" s="151"/>
      <c r="BE464" s="151"/>
      <c r="BF464" s="151"/>
      <c r="BG464" s="151"/>
      <c r="BH464" s="151"/>
    </row>
    <row r="465" spans="1:60" outlineLevel="1" x14ac:dyDescent="0.2">
      <c r="A465" s="158"/>
      <c r="B465" s="159"/>
      <c r="C465" s="199" t="s">
        <v>880</v>
      </c>
      <c r="D465" s="195"/>
      <c r="E465" s="196">
        <v>1.0049999999999999</v>
      </c>
      <c r="F465" s="162"/>
      <c r="G465" s="162"/>
      <c r="H465" s="162"/>
      <c r="I465" s="162"/>
      <c r="J465" s="162"/>
      <c r="K465" s="162"/>
      <c r="L465" s="162"/>
      <c r="M465" s="162"/>
      <c r="N465" s="162"/>
      <c r="O465" s="162"/>
      <c r="P465" s="162"/>
      <c r="Q465" s="162"/>
      <c r="R465" s="162"/>
      <c r="S465" s="162"/>
      <c r="T465" s="162"/>
      <c r="U465" s="162"/>
      <c r="V465" s="162"/>
      <c r="W465" s="162"/>
      <c r="X465" s="151"/>
      <c r="Y465" s="151"/>
      <c r="Z465" s="151"/>
      <c r="AA465" s="151"/>
      <c r="AB465" s="151"/>
      <c r="AC465" s="151"/>
      <c r="AD465" s="151"/>
      <c r="AE465" s="151"/>
      <c r="AF465" s="151"/>
      <c r="AG465" s="151" t="s">
        <v>346</v>
      </c>
      <c r="AH465" s="151">
        <v>0</v>
      </c>
      <c r="AI465" s="151"/>
      <c r="AJ465" s="151"/>
      <c r="AK465" s="151"/>
      <c r="AL465" s="151"/>
      <c r="AM465" s="151"/>
      <c r="AN465" s="151"/>
      <c r="AO465" s="151"/>
      <c r="AP465" s="151"/>
      <c r="AQ465" s="151"/>
      <c r="AR465" s="151"/>
      <c r="AS465" s="151"/>
      <c r="AT465" s="151"/>
      <c r="AU465" s="151"/>
      <c r="AV465" s="151"/>
      <c r="AW465" s="151"/>
      <c r="AX465" s="151"/>
      <c r="AY465" s="151"/>
      <c r="AZ465" s="151"/>
      <c r="BA465" s="151"/>
      <c r="BB465" s="151"/>
      <c r="BC465" s="151"/>
      <c r="BD465" s="151"/>
      <c r="BE465" s="151"/>
      <c r="BF465" s="151"/>
      <c r="BG465" s="151"/>
      <c r="BH465" s="151"/>
    </row>
    <row r="466" spans="1:60" outlineLevel="1" x14ac:dyDescent="0.2">
      <c r="A466" s="158"/>
      <c r="B466" s="159"/>
      <c r="C466" s="199" t="s">
        <v>881</v>
      </c>
      <c r="D466" s="195"/>
      <c r="E466" s="196">
        <v>0.9</v>
      </c>
      <c r="F466" s="162"/>
      <c r="G466" s="162"/>
      <c r="H466" s="162"/>
      <c r="I466" s="162"/>
      <c r="J466" s="162"/>
      <c r="K466" s="162"/>
      <c r="L466" s="162"/>
      <c r="M466" s="162"/>
      <c r="N466" s="162"/>
      <c r="O466" s="162"/>
      <c r="P466" s="162"/>
      <c r="Q466" s="162"/>
      <c r="R466" s="162"/>
      <c r="S466" s="162"/>
      <c r="T466" s="162"/>
      <c r="U466" s="162"/>
      <c r="V466" s="162"/>
      <c r="W466" s="162"/>
      <c r="X466" s="151"/>
      <c r="Y466" s="151"/>
      <c r="Z466" s="151"/>
      <c r="AA466" s="151"/>
      <c r="AB466" s="151"/>
      <c r="AC466" s="151"/>
      <c r="AD466" s="151"/>
      <c r="AE466" s="151"/>
      <c r="AF466" s="151"/>
      <c r="AG466" s="151" t="s">
        <v>346</v>
      </c>
      <c r="AH466" s="151">
        <v>0</v>
      </c>
      <c r="AI466" s="151"/>
      <c r="AJ466" s="151"/>
      <c r="AK466" s="151"/>
      <c r="AL466" s="151"/>
      <c r="AM466" s="151"/>
      <c r="AN466" s="151"/>
      <c r="AO466" s="151"/>
      <c r="AP466" s="151"/>
      <c r="AQ466" s="151"/>
      <c r="AR466" s="151"/>
      <c r="AS466" s="151"/>
      <c r="AT466" s="151"/>
      <c r="AU466" s="151"/>
      <c r="AV466" s="151"/>
      <c r="AW466" s="151"/>
      <c r="AX466" s="151"/>
      <c r="AY466" s="151"/>
      <c r="AZ466" s="151"/>
      <c r="BA466" s="151"/>
      <c r="BB466" s="151"/>
      <c r="BC466" s="151"/>
      <c r="BD466" s="151"/>
      <c r="BE466" s="151"/>
      <c r="BF466" s="151"/>
      <c r="BG466" s="151"/>
      <c r="BH466" s="151"/>
    </row>
    <row r="467" spans="1:60" outlineLevel="1" x14ac:dyDescent="0.2">
      <c r="A467" s="158"/>
      <c r="B467" s="159"/>
      <c r="C467" s="199" t="s">
        <v>882</v>
      </c>
      <c r="D467" s="195"/>
      <c r="E467" s="196">
        <v>0.82499999999999996</v>
      </c>
      <c r="F467" s="162"/>
      <c r="G467" s="162"/>
      <c r="H467" s="162"/>
      <c r="I467" s="162"/>
      <c r="J467" s="162"/>
      <c r="K467" s="162"/>
      <c r="L467" s="162"/>
      <c r="M467" s="162"/>
      <c r="N467" s="162"/>
      <c r="O467" s="162"/>
      <c r="P467" s="162"/>
      <c r="Q467" s="162"/>
      <c r="R467" s="162"/>
      <c r="S467" s="162"/>
      <c r="T467" s="162"/>
      <c r="U467" s="162"/>
      <c r="V467" s="162"/>
      <c r="W467" s="162"/>
      <c r="X467" s="151"/>
      <c r="Y467" s="151"/>
      <c r="Z467" s="151"/>
      <c r="AA467" s="151"/>
      <c r="AB467" s="151"/>
      <c r="AC467" s="151"/>
      <c r="AD467" s="151"/>
      <c r="AE467" s="151"/>
      <c r="AF467" s="151"/>
      <c r="AG467" s="151" t="s">
        <v>346</v>
      </c>
      <c r="AH467" s="151">
        <v>0</v>
      </c>
      <c r="AI467" s="151"/>
      <c r="AJ467" s="151"/>
      <c r="AK467" s="151"/>
      <c r="AL467" s="151"/>
      <c r="AM467" s="151"/>
      <c r="AN467" s="151"/>
      <c r="AO467" s="151"/>
      <c r="AP467" s="151"/>
      <c r="AQ467" s="151"/>
      <c r="AR467" s="151"/>
      <c r="AS467" s="151"/>
      <c r="AT467" s="151"/>
      <c r="AU467" s="151"/>
      <c r="AV467" s="151"/>
      <c r="AW467" s="151"/>
      <c r="AX467" s="151"/>
      <c r="AY467" s="151"/>
      <c r="AZ467" s="151"/>
      <c r="BA467" s="151"/>
      <c r="BB467" s="151"/>
      <c r="BC467" s="151"/>
      <c r="BD467" s="151"/>
      <c r="BE467" s="151"/>
      <c r="BF467" s="151"/>
      <c r="BG467" s="151"/>
      <c r="BH467" s="151"/>
    </row>
    <row r="468" spans="1:60" outlineLevel="1" x14ac:dyDescent="0.2">
      <c r="A468" s="158"/>
      <c r="B468" s="159"/>
      <c r="C468" s="199" t="s">
        <v>883</v>
      </c>
      <c r="D468" s="195"/>
      <c r="E468" s="196">
        <v>1.0049999999999999</v>
      </c>
      <c r="F468" s="162"/>
      <c r="G468" s="162"/>
      <c r="H468" s="162"/>
      <c r="I468" s="162"/>
      <c r="J468" s="162"/>
      <c r="K468" s="162"/>
      <c r="L468" s="162"/>
      <c r="M468" s="162"/>
      <c r="N468" s="162"/>
      <c r="O468" s="162"/>
      <c r="P468" s="162"/>
      <c r="Q468" s="162"/>
      <c r="R468" s="162"/>
      <c r="S468" s="162"/>
      <c r="T468" s="162"/>
      <c r="U468" s="162"/>
      <c r="V468" s="162"/>
      <c r="W468" s="162"/>
      <c r="X468" s="151"/>
      <c r="Y468" s="151"/>
      <c r="Z468" s="151"/>
      <c r="AA468" s="151"/>
      <c r="AB468" s="151"/>
      <c r="AC468" s="151"/>
      <c r="AD468" s="151"/>
      <c r="AE468" s="151"/>
      <c r="AF468" s="151"/>
      <c r="AG468" s="151" t="s">
        <v>346</v>
      </c>
      <c r="AH468" s="151">
        <v>0</v>
      </c>
      <c r="AI468" s="151"/>
      <c r="AJ468" s="151"/>
      <c r="AK468" s="151"/>
      <c r="AL468" s="151"/>
      <c r="AM468" s="151"/>
      <c r="AN468" s="151"/>
      <c r="AO468" s="151"/>
      <c r="AP468" s="151"/>
      <c r="AQ468" s="151"/>
      <c r="AR468" s="151"/>
      <c r="AS468" s="151"/>
      <c r="AT468" s="151"/>
      <c r="AU468" s="151"/>
      <c r="AV468" s="151"/>
      <c r="AW468" s="151"/>
      <c r="AX468" s="151"/>
      <c r="AY468" s="151"/>
      <c r="AZ468" s="151"/>
      <c r="BA468" s="151"/>
      <c r="BB468" s="151"/>
      <c r="BC468" s="151"/>
      <c r="BD468" s="151"/>
      <c r="BE468" s="151"/>
      <c r="BF468" s="151"/>
      <c r="BG468" s="151"/>
      <c r="BH468" s="151"/>
    </row>
    <row r="469" spans="1:60" outlineLevel="1" x14ac:dyDescent="0.2">
      <c r="A469" s="158"/>
      <c r="B469" s="159"/>
      <c r="C469" s="199" t="s">
        <v>884</v>
      </c>
      <c r="D469" s="195"/>
      <c r="E469" s="196">
        <v>3.0489999999999999</v>
      </c>
      <c r="F469" s="162"/>
      <c r="G469" s="162"/>
      <c r="H469" s="162"/>
      <c r="I469" s="162"/>
      <c r="J469" s="162"/>
      <c r="K469" s="162"/>
      <c r="L469" s="162"/>
      <c r="M469" s="162"/>
      <c r="N469" s="162"/>
      <c r="O469" s="162"/>
      <c r="P469" s="162"/>
      <c r="Q469" s="162"/>
      <c r="R469" s="162"/>
      <c r="S469" s="162"/>
      <c r="T469" s="162"/>
      <c r="U469" s="162"/>
      <c r="V469" s="162"/>
      <c r="W469" s="162"/>
      <c r="X469" s="151"/>
      <c r="Y469" s="151"/>
      <c r="Z469" s="151"/>
      <c r="AA469" s="151"/>
      <c r="AB469" s="151"/>
      <c r="AC469" s="151"/>
      <c r="AD469" s="151"/>
      <c r="AE469" s="151"/>
      <c r="AF469" s="151"/>
      <c r="AG469" s="151" t="s">
        <v>346</v>
      </c>
      <c r="AH469" s="151">
        <v>0</v>
      </c>
      <c r="AI469" s="151"/>
      <c r="AJ469" s="151"/>
      <c r="AK469" s="151"/>
      <c r="AL469" s="151"/>
      <c r="AM469" s="151"/>
      <c r="AN469" s="151"/>
      <c r="AO469" s="151"/>
      <c r="AP469" s="151"/>
      <c r="AQ469" s="151"/>
      <c r="AR469" s="151"/>
      <c r="AS469" s="151"/>
      <c r="AT469" s="151"/>
      <c r="AU469" s="151"/>
      <c r="AV469" s="151"/>
      <c r="AW469" s="151"/>
      <c r="AX469" s="151"/>
      <c r="AY469" s="151"/>
      <c r="AZ469" s="151"/>
      <c r="BA469" s="151"/>
      <c r="BB469" s="151"/>
      <c r="BC469" s="151"/>
      <c r="BD469" s="151"/>
      <c r="BE469" s="151"/>
      <c r="BF469" s="151"/>
      <c r="BG469" s="151"/>
      <c r="BH469" s="151"/>
    </row>
    <row r="470" spans="1:60" x14ac:dyDescent="0.2">
      <c r="A470" s="167" t="s">
        <v>223</v>
      </c>
      <c r="B470" s="168" t="s">
        <v>111</v>
      </c>
      <c r="C470" s="189" t="s">
        <v>112</v>
      </c>
      <c r="D470" s="169"/>
      <c r="E470" s="170"/>
      <c r="F470" s="171"/>
      <c r="G470" s="171">
        <f>SUMIF(AG471:AG482,"&lt;&gt;NOR",G471:G482)</f>
        <v>0</v>
      </c>
      <c r="H470" s="171"/>
      <c r="I470" s="171">
        <f>SUM(I471:I482)</f>
        <v>16170.759999999998</v>
      </c>
      <c r="J470" s="171"/>
      <c r="K470" s="171">
        <f>SUM(K471:K482)</f>
        <v>75848.59</v>
      </c>
      <c r="L470" s="171"/>
      <c r="M470" s="171">
        <f>SUM(M471:M482)</f>
        <v>0</v>
      </c>
      <c r="N470" s="171"/>
      <c r="O470" s="171">
        <f>SUM(O471:O482)</f>
        <v>9.0500000000000007</v>
      </c>
      <c r="P470" s="171"/>
      <c r="Q470" s="171">
        <f>SUM(Q471:Q482)</f>
        <v>0</v>
      </c>
      <c r="R470" s="171"/>
      <c r="S470" s="171"/>
      <c r="T470" s="172"/>
      <c r="U470" s="166"/>
      <c r="V470" s="166">
        <f>SUM(V471:V482)</f>
        <v>182.41</v>
      </c>
      <c r="W470" s="166"/>
      <c r="AG470" t="s">
        <v>224</v>
      </c>
    </row>
    <row r="471" spans="1:60" outlineLevel="1" x14ac:dyDescent="0.2">
      <c r="A471" s="173">
        <v>139</v>
      </c>
      <c r="B471" s="174" t="s">
        <v>885</v>
      </c>
      <c r="C471" s="191" t="s">
        <v>886</v>
      </c>
      <c r="D471" s="175" t="s">
        <v>375</v>
      </c>
      <c r="E471" s="176">
        <v>131.65635</v>
      </c>
      <c r="F471" s="177"/>
      <c r="G471" s="178">
        <f>ROUND(E471*F471,2)</f>
        <v>0</v>
      </c>
      <c r="H471" s="177">
        <v>13.19</v>
      </c>
      <c r="I471" s="178">
        <f>ROUND(E471*H471,2)</f>
        <v>1736.55</v>
      </c>
      <c r="J471" s="177">
        <v>27.01</v>
      </c>
      <c r="K471" s="178">
        <f>ROUND(E471*J471,2)</f>
        <v>3556.04</v>
      </c>
      <c r="L471" s="178">
        <v>21</v>
      </c>
      <c r="M471" s="178">
        <f>G471*(1+L471/100)</f>
        <v>0</v>
      </c>
      <c r="N471" s="178">
        <v>1E-4</v>
      </c>
      <c r="O471" s="178">
        <f>ROUND(E471*N471,2)</f>
        <v>0.01</v>
      </c>
      <c r="P471" s="178">
        <v>0</v>
      </c>
      <c r="Q471" s="178">
        <f>ROUND(E471*P471,2)</f>
        <v>0</v>
      </c>
      <c r="R471" s="178" t="s">
        <v>460</v>
      </c>
      <c r="S471" s="178" t="s">
        <v>330</v>
      </c>
      <c r="T471" s="179" t="s">
        <v>330</v>
      </c>
      <c r="U471" s="162">
        <v>7.8E-2</v>
      </c>
      <c r="V471" s="162">
        <f>ROUND(E471*U471,2)</f>
        <v>10.27</v>
      </c>
      <c r="W471" s="162"/>
      <c r="X471" s="151"/>
      <c r="Y471" s="151"/>
      <c r="Z471" s="151"/>
      <c r="AA471" s="151"/>
      <c r="AB471" s="151"/>
      <c r="AC471" s="151"/>
      <c r="AD471" s="151"/>
      <c r="AE471" s="151"/>
      <c r="AF471" s="151"/>
      <c r="AG471" s="151" t="s">
        <v>341</v>
      </c>
      <c r="AH471" s="151"/>
      <c r="AI471" s="151"/>
      <c r="AJ471" s="151"/>
      <c r="AK471" s="151"/>
      <c r="AL471" s="151"/>
      <c r="AM471" s="151"/>
      <c r="AN471" s="151"/>
      <c r="AO471" s="151"/>
      <c r="AP471" s="151"/>
      <c r="AQ471" s="151"/>
      <c r="AR471" s="151"/>
      <c r="AS471" s="151"/>
      <c r="AT471" s="151"/>
      <c r="AU471" s="151"/>
      <c r="AV471" s="151"/>
      <c r="AW471" s="151"/>
      <c r="AX471" s="151"/>
      <c r="AY471" s="151"/>
      <c r="AZ471" s="151"/>
      <c r="BA471" s="151"/>
      <c r="BB471" s="151"/>
      <c r="BC471" s="151"/>
      <c r="BD471" s="151"/>
      <c r="BE471" s="151"/>
      <c r="BF471" s="151"/>
      <c r="BG471" s="151"/>
      <c r="BH471" s="151"/>
    </row>
    <row r="472" spans="1:60" ht="22.5" outlineLevel="1" x14ac:dyDescent="0.2">
      <c r="A472" s="158"/>
      <c r="B472" s="159"/>
      <c r="C472" s="375" t="s">
        <v>887</v>
      </c>
      <c r="D472" s="376"/>
      <c r="E472" s="376"/>
      <c r="F472" s="376"/>
      <c r="G472" s="376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  <c r="R472" s="162"/>
      <c r="S472" s="162"/>
      <c r="T472" s="162"/>
      <c r="U472" s="162"/>
      <c r="V472" s="162"/>
      <c r="W472" s="162"/>
      <c r="X472" s="151"/>
      <c r="Y472" s="151"/>
      <c r="Z472" s="151"/>
      <c r="AA472" s="151"/>
      <c r="AB472" s="151"/>
      <c r="AC472" s="151"/>
      <c r="AD472" s="151"/>
      <c r="AE472" s="151"/>
      <c r="AF472" s="151"/>
      <c r="AG472" s="151" t="s">
        <v>333</v>
      </c>
      <c r="AH472" s="151"/>
      <c r="AI472" s="151"/>
      <c r="AJ472" s="151"/>
      <c r="AK472" s="151"/>
      <c r="AL472" s="151"/>
      <c r="AM472" s="151"/>
      <c r="AN472" s="151"/>
      <c r="AO472" s="151"/>
      <c r="AP472" s="151"/>
      <c r="AQ472" s="151"/>
      <c r="AR472" s="151"/>
      <c r="AS472" s="151"/>
      <c r="AT472" s="151"/>
      <c r="AU472" s="151"/>
      <c r="AV472" s="151"/>
      <c r="AW472" s="151"/>
      <c r="AX472" s="151"/>
      <c r="AY472" s="151"/>
      <c r="AZ472" s="151"/>
      <c r="BA472" s="187" t="str">
        <f>C472</f>
        <v>s rámy a zárubněmi, zábradlí, předmětů oplechování apod., které se zřizují ještě před úpravami povrchu, před jejich znečištěním při úpravách povrchu nástřikem plastických (lepivých) maltovin</v>
      </c>
      <c r="BB472" s="151"/>
      <c r="BC472" s="151"/>
      <c r="BD472" s="151"/>
      <c r="BE472" s="151"/>
      <c r="BF472" s="151"/>
      <c r="BG472" s="151"/>
      <c r="BH472" s="151"/>
    </row>
    <row r="473" spans="1:60" outlineLevel="1" x14ac:dyDescent="0.2">
      <c r="A473" s="173">
        <v>140</v>
      </c>
      <c r="B473" s="174" t="s">
        <v>888</v>
      </c>
      <c r="C473" s="191" t="s">
        <v>889</v>
      </c>
      <c r="D473" s="175" t="s">
        <v>375</v>
      </c>
      <c r="E473" s="176">
        <v>168.94</v>
      </c>
      <c r="F473" s="177"/>
      <c r="G473" s="178">
        <f>ROUND(E473*F473,2)</f>
        <v>0</v>
      </c>
      <c r="H473" s="177">
        <v>49.55</v>
      </c>
      <c r="I473" s="178">
        <f>ROUND(E473*H473,2)</f>
        <v>8370.98</v>
      </c>
      <c r="J473" s="177">
        <v>385.45</v>
      </c>
      <c r="K473" s="178">
        <f>ROUND(E473*J473,2)</f>
        <v>65117.919999999998</v>
      </c>
      <c r="L473" s="178">
        <v>21</v>
      </c>
      <c r="M473" s="178">
        <f>G473*(1+L473/100)</f>
        <v>0</v>
      </c>
      <c r="N473" s="178">
        <v>5.2580000000000002E-2</v>
      </c>
      <c r="O473" s="178">
        <f>ROUND(E473*N473,2)</f>
        <v>8.8800000000000008</v>
      </c>
      <c r="P473" s="178">
        <v>0</v>
      </c>
      <c r="Q473" s="178">
        <f>ROUND(E473*P473,2)</f>
        <v>0</v>
      </c>
      <c r="R473" s="178" t="s">
        <v>460</v>
      </c>
      <c r="S473" s="178" t="s">
        <v>330</v>
      </c>
      <c r="T473" s="179" t="s">
        <v>330</v>
      </c>
      <c r="U473" s="162">
        <v>0.91700000000000004</v>
      </c>
      <c r="V473" s="162">
        <f>ROUND(E473*U473,2)</f>
        <v>154.91999999999999</v>
      </c>
      <c r="W473" s="162"/>
      <c r="X473" s="151"/>
      <c r="Y473" s="151"/>
      <c r="Z473" s="151"/>
      <c r="AA473" s="151"/>
      <c r="AB473" s="151"/>
      <c r="AC473" s="151"/>
      <c r="AD473" s="151"/>
      <c r="AE473" s="151"/>
      <c r="AF473" s="151"/>
      <c r="AG473" s="151" t="s">
        <v>331</v>
      </c>
      <c r="AH473" s="151"/>
      <c r="AI473" s="151"/>
      <c r="AJ473" s="151"/>
      <c r="AK473" s="151"/>
      <c r="AL473" s="151"/>
      <c r="AM473" s="151"/>
      <c r="AN473" s="151"/>
      <c r="AO473" s="151"/>
      <c r="AP473" s="151"/>
      <c r="AQ473" s="151"/>
      <c r="AR473" s="151"/>
      <c r="AS473" s="151"/>
      <c r="AT473" s="151"/>
      <c r="AU473" s="151"/>
      <c r="AV473" s="151"/>
      <c r="AW473" s="151"/>
      <c r="AX473" s="151"/>
      <c r="AY473" s="151"/>
      <c r="AZ473" s="151"/>
      <c r="BA473" s="151"/>
      <c r="BB473" s="151"/>
      <c r="BC473" s="151"/>
      <c r="BD473" s="151"/>
      <c r="BE473" s="151"/>
      <c r="BF473" s="151"/>
      <c r="BG473" s="151"/>
      <c r="BH473" s="151"/>
    </row>
    <row r="474" spans="1:60" outlineLevel="1" x14ac:dyDescent="0.2">
      <c r="A474" s="158"/>
      <c r="B474" s="159"/>
      <c r="C474" s="199" t="s">
        <v>890</v>
      </c>
      <c r="D474" s="195"/>
      <c r="E474" s="196">
        <v>168.94</v>
      </c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  <c r="T474" s="162"/>
      <c r="U474" s="162"/>
      <c r="V474" s="162"/>
      <c r="W474" s="162"/>
      <c r="X474" s="151"/>
      <c r="Y474" s="151"/>
      <c r="Z474" s="151"/>
      <c r="AA474" s="151"/>
      <c r="AB474" s="151"/>
      <c r="AC474" s="151"/>
      <c r="AD474" s="151"/>
      <c r="AE474" s="151"/>
      <c r="AF474" s="151"/>
      <c r="AG474" s="151" t="s">
        <v>346</v>
      </c>
      <c r="AH474" s="151">
        <v>0</v>
      </c>
      <c r="AI474" s="151"/>
      <c r="AJ474" s="151"/>
      <c r="AK474" s="151"/>
      <c r="AL474" s="151"/>
      <c r="AM474" s="151"/>
      <c r="AN474" s="151"/>
      <c r="AO474" s="151"/>
      <c r="AP474" s="151"/>
      <c r="AQ474" s="151"/>
      <c r="AR474" s="151"/>
      <c r="AS474" s="151"/>
      <c r="AT474" s="151"/>
      <c r="AU474" s="151"/>
      <c r="AV474" s="151"/>
      <c r="AW474" s="151"/>
      <c r="AX474" s="151"/>
      <c r="AY474" s="151"/>
      <c r="AZ474" s="151"/>
      <c r="BA474" s="151"/>
      <c r="BB474" s="151"/>
      <c r="BC474" s="151"/>
      <c r="BD474" s="151"/>
      <c r="BE474" s="151"/>
      <c r="BF474" s="151"/>
      <c r="BG474" s="151"/>
      <c r="BH474" s="151"/>
    </row>
    <row r="475" spans="1:60" ht="22.5" outlineLevel="1" x14ac:dyDescent="0.2">
      <c r="A475" s="173">
        <v>141</v>
      </c>
      <c r="B475" s="174" t="s">
        <v>891</v>
      </c>
      <c r="C475" s="191" t="s">
        <v>892</v>
      </c>
      <c r="D475" s="175" t="s">
        <v>375</v>
      </c>
      <c r="E475" s="176">
        <v>20.946000000000002</v>
      </c>
      <c r="F475" s="177"/>
      <c r="G475" s="178">
        <f>ROUND(E475*F475,2)</f>
        <v>0</v>
      </c>
      <c r="H475" s="177">
        <v>235.48</v>
      </c>
      <c r="I475" s="178">
        <f>ROUND(E475*H475,2)</f>
        <v>4932.3599999999997</v>
      </c>
      <c r="J475" s="177">
        <v>192.02</v>
      </c>
      <c r="K475" s="178">
        <f>ROUND(E475*J475,2)</f>
        <v>4022.05</v>
      </c>
      <c r="L475" s="178">
        <v>21</v>
      </c>
      <c r="M475" s="178">
        <f>G475*(1+L475/100)</f>
        <v>0</v>
      </c>
      <c r="N475" s="178">
        <v>3.6800000000000001E-3</v>
      </c>
      <c r="O475" s="178">
        <f>ROUND(E475*N475,2)</f>
        <v>0.08</v>
      </c>
      <c r="P475" s="178">
        <v>0</v>
      </c>
      <c r="Q475" s="178">
        <f>ROUND(E475*P475,2)</f>
        <v>0</v>
      </c>
      <c r="R475" s="178" t="s">
        <v>460</v>
      </c>
      <c r="S475" s="178" t="s">
        <v>330</v>
      </c>
      <c r="T475" s="179" t="s">
        <v>330</v>
      </c>
      <c r="U475" s="162">
        <v>0.46</v>
      </c>
      <c r="V475" s="162">
        <f>ROUND(E475*U475,2)</f>
        <v>9.64</v>
      </c>
      <c r="W475" s="162"/>
      <c r="X475" s="151"/>
      <c r="Y475" s="151"/>
      <c r="Z475" s="151"/>
      <c r="AA475" s="151"/>
      <c r="AB475" s="151"/>
      <c r="AC475" s="151"/>
      <c r="AD475" s="151"/>
      <c r="AE475" s="151"/>
      <c r="AF475" s="151"/>
      <c r="AG475" s="151" t="s">
        <v>331</v>
      </c>
      <c r="AH475" s="151"/>
      <c r="AI475" s="151"/>
      <c r="AJ475" s="151"/>
      <c r="AK475" s="151"/>
      <c r="AL475" s="151"/>
      <c r="AM475" s="151"/>
      <c r="AN475" s="151"/>
      <c r="AO475" s="151"/>
      <c r="AP475" s="151"/>
      <c r="AQ475" s="151"/>
      <c r="AR475" s="151"/>
      <c r="AS475" s="151"/>
      <c r="AT475" s="151"/>
      <c r="AU475" s="151"/>
      <c r="AV475" s="151"/>
      <c r="AW475" s="151"/>
      <c r="AX475" s="151"/>
      <c r="AY475" s="151"/>
      <c r="AZ475" s="151"/>
      <c r="BA475" s="151"/>
      <c r="BB475" s="151"/>
      <c r="BC475" s="151"/>
      <c r="BD475" s="151"/>
      <c r="BE475" s="151"/>
      <c r="BF475" s="151"/>
      <c r="BG475" s="151"/>
      <c r="BH475" s="151"/>
    </row>
    <row r="476" spans="1:60" outlineLevel="1" x14ac:dyDescent="0.2">
      <c r="A476" s="158"/>
      <c r="B476" s="159"/>
      <c r="C476" s="199" t="s">
        <v>893</v>
      </c>
      <c r="D476" s="195"/>
      <c r="E476" s="196">
        <v>4.74</v>
      </c>
      <c r="F476" s="162"/>
      <c r="G476" s="162"/>
      <c r="H476" s="162"/>
      <c r="I476" s="162"/>
      <c r="J476" s="162"/>
      <c r="K476" s="162"/>
      <c r="L476" s="162"/>
      <c r="M476" s="162"/>
      <c r="N476" s="162"/>
      <c r="O476" s="162"/>
      <c r="P476" s="162"/>
      <c r="Q476" s="162"/>
      <c r="R476" s="162"/>
      <c r="S476" s="162"/>
      <c r="T476" s="162"/>
      <c r="U476" s="162"/>
      <c r="V476" s="162"/>
      <c r="W476" s="162"/>
      <c r="X476" s="151"/>
      <c r="Y476" s="151"/>
      <c r="Z476" s="151"/>
      <c r="AA476" s="151"/>
      <c r="AB476" s="151"/>
      <c r="AC476" s="151"/>
      <c r="AD476" s="151"/>
      <c r="AE476" s="151"/>
      <c r="AF476" s="151"/>
      <c r="AG476" s="151" t="s">
        <v>346</v>
      </c>
      <c r="AH476" s="151">
        <v>0</v>
      </c>
      <c r="AI476" s="151"/>
      <c r="AJ476" s="151"/>
      <c r="AK476" s="151"/>
      <c r="AL476" s="151"/>
      <c r="AM476" s="151"/>
      <c r="AN476" s="151"/>
      <c r="AO476" s="151"/>
      <c r="AP476" s="151"/>
      <c r="AQ476" s="151"/>
      <c r="AR476" s="151"/>
      <c r="AS476" s="151"/>
      <c r="AT476" s="151"/>
      <c r="AU476" s="151"/>
      <c r="AV476" s="151"/>
      <c r="AW476" s="151"/>
      <c r="AX476" s="151"/>
      <c r="AY476" s="151"/>
      <c r="AZ476" s="151"/>
      <c r="BA476" s="151"/>
      <c r="BB476" s="151"/>
      <c r="BC476" s="151"/>
      <c r="BD476" s="151"/>
      <c r="BE476" s="151"/>
      <c r="BF476" s="151"/>
      <c r="BG476" s="151"/>
      <c r="BH476" s="151"/>
    </row>
    <row r="477" spans="1:60" outlineLevel="1" x14ac:dyDescent="0.2">
      <c r="A477" s="158"/>
      <c r="B477" s="159"/>
      <c r="C477" s="199" t="s">
        <v>894</v>
      </c>
      <c r="D477" s="195"/>
      <c r="E477" s="196">
        <v>5.1660000000000004</v>
      </c>
      <c r="F477" s="162"/>
      <c r="G477" s="162"/>
      <c r="H477" s="162"/>
      <c r="I477" s="162"/>
      <c r="J477" s="162"/>
      <c r="K477" s="162"/>
      <c r="L477" s="162"/>
      <c r="M477" s="162"/>
      <c r="N477" s="162"/>
      <c r="O477" s="162"/>
      <c r="P477" s="162"/>
      <c r="Q477" s="162"/>
      <c r="R477" s="162"/>
      <c r="S477" s="162"/>
      <c r="T477" s="162"/>
      <c r="U477" s="162"/>
      <c r="V477" s="162"/>
      <c r="W477" s="162"/>
      <c r="X477" s="151"/>
      <c r="Y477" s="151"/>
      <c r="Z477" s="151"/>
      <c r="AA477" s="151"/>
      <c r="AB477" s="151"/>
      <c r="AC477" s="151"/>
      <c r="AD477" s="151"/>
      <c r="AE477" s="151"/>
      <c r="AF477" s="151"/>
      <c r="AG477" s="151" t="s">
        <v>346</v>
      </c>
      <c r="AH477" s="151">
        <v>0</v>
      </c>
      <c r="AI477" s="151"/>
      <c r="AJ477" s="151"/>
      <c r="AK477" s="151"/>
      <c r="AL477" s="151"/>
      <c r="AM477" s="151"/>
      <c r="AN477" s="151"/>
      <c r="AO477" s="151"/>
      <c r="AP477" s="151"/>
      <c r="AQ477" s="151"/>
      <c r="AR477" s="151"/>
      <c r="AS477" s="151"/>
      <c r="AT477" s="151"/>
      <c r="AU477" s="151"/>
      <c r="AV477" s="151"/>
      <c r="AW477" s="151"/>
      <c r="AX477" s="151"/>
      <c r="AY477" s="151"/>
      <c r="AZ477" s="151"/>
      <c r="BA477" s="151"/>
      <c r="BB477" s="151"/>
      <c r="BC477" s="151"/>
      <c r="BD477" s="151"/>
      <c r="BE477" s="151"/>
      <c r="BF477" s="151"/>
      <c r="BG477" s="151"/>
      <c r="BH477" s="151"/>
    </row>
    <row r="478" spans="1:60" outlineLevel="1" x14ac:dyDescent="0.2">
      <c r="A478" s="158"/>
      <c r="B478" s="159"/>
      <c r="C478" s="199" t="s">
        <v>895</v>
      </c>
      <c r="D478" s="195"/>
      <c r="E478" s="196">
        <v>11.04</v>
      </c>
      <c r="F478" s="162"/>
      <c r="G478" s="162"/>
      <c r="H478" s="162"/>
      <c r="I478" s="162"/>
      <c r="J478" s="162"/>
      <c r="K478" s="162"/>
      <c r="L478" s="162"/>
      <c r="M478" s="162"/>
      <c r="N478" s="162"/>
      <c r="O478" s="162"/>
      <c r="P478" s="162"/>
      <c r="Q478" s="162"/>
      <c r="R478" s="162"/>
      <c r="S478" s="162"/>
      <c r="T478" s="162"/>
      <c r="U478" s="162"/>
      <c r="V478" s="162"/>
      <c r="W478" s="162"/>
      <c r="X478" s="151"/>
      <c r="Y478" s="151"/>
      <c r="Z478" s="151"/>
      <c r="AA478" s="151"/>
      <c r="AB478" s="151"/>
      <c r="AC478" s="151"/>
      <c r="AD478" s="151"/>
      <c r="AE478" s="151"/>
      <c r="AF478" s="151"/>
      <c r="AG478" s="151" t="s">
        <v>346</v>
      </c>
      <c r="AH478" s="151">
        <v>0</v>
      </c>
      <c r="AI478" s="151"/>
      <c r="AJ478" s="151"/>
      <c r="AK478" s="151"/>
      <c r="AL478" s="151"/>
      <c r="AM478" s="151"/>
      <c r="AN478" s="151"/>
      <c r="AO478" s="151"/>
      <c r="AP478" s="151"/>
      <c r="AQ478" s="151"/>
      <c r="AR478" s="151"/>
      <c r="AS478" s="151"/>
      <c r="AT478" s="151"/>
      <c r="AU478" s="151"/>
      <c r="AV478" s="151"/>
      <c r="AW478" s="151"/>
      <c r="AX478" s="151"/>
      <c r="AY478" s="151"/>
      <c r="AZ478" s="151"/>
      <c r="BA478" s="151"/>
      <c r="BB478" s="151"/>
      <c r="BC478" s="151"/>
      <c r="BD478" s="151"/>
      <c r="BE478" s="151"/>
      <c r="BF478" s="151"/>
      <c r="BG478" s="151"/>
      <c r="BH478" s="151"/>
    </row>
    <row r="479" spans="1:60" ht="22.5" outlineLevel="1" x14ac:dyDescent="0.2">
      <c r="A479" s="173">
        <v>142</v>
      </c>
      <c r="B479" s="174" t="s">
        <v>896</v>
      </c>
      <c r="C479" s="191" t="s">
        <v>897</v>
      </c>
      <c r="D479" s="175" t="s">
        <v>375</v>
      </c>
      <c r="E479" s="176">
        <v>20.946000000000002</v>
      </c>
      <c r="F479" s="177"/>
      <c r="G479" s="178">
        <f>ROUND(E479*F479,2)</f>
        <v>0</v>
      </c>
      <c r="H479" s="177">
        <v>53.99</v>
      </c>
      <c r="I479" s="178">
        <f>ROUND(E479*H479,2)</f>
        <v>1130.8699999999999</v>
      </c>
      <c r="J479" s="177">
        <v>150.51</v>
      </c>
      <c r="K479" s="178">
        <f>ROUND(E479*J479,2)</f>
        <v>3152.58</v>
      </c>
      <c r="L479" s="178">
        <v>21</v>
      </c>
      <c r="M479" s="178">
        <f>G479*(1+L479/100)</f>
        <v>0</v>
      </c>
      <c r="N479" s="178">
        <v>3.6700000000000001E-3</v>
      </c>
      <c r="O479" s="178">
        <f>ROUND(E479*N479,2)</f>
        <v>0.08</v>
      </c>
      <c r="P479" s="178">
        <v>0</v>
      </c>
      <c r="Q479" s="178">
        <f>ROUND(E479*P479,2)</f>
        <v>0</v>
      </c>
      <c r="R479" s="178" t="s">
        <v>460</v>
      </c>
      <c r="S479" s="178" t="s">
        <v>330</v>
      </c>
      <c r="T479" s="179" t="s">
        <v>330</v>
      </c>
      <c r="U479" s="162">
        <v>0.36199999999999999</v>
      </c>
      <c r="V479" s="162">
        <f>ROUND(E479*U479,2)</f>
        <v>7.58</v>
      </c>
      <c r="W479" s="162"/>
      <c r="X479" s="151"/>
      <c r="Y479" s="151"/>
      <c r="Z479" s="151"/>
      <c r="AA479" s="151"/>
      <c r="AB479" s="151"/>
      <c r="AC479" s="151"/>
      <c r="AD479" s="151"/>
      <c r="AE479" s="151"/>
      <c r="AF479" s="151"/>
      <c r="AG479" s="151" t="s">
        <v>331</v>
      </c>
      <c r="AH479" s="151"/>
      <c r="AI479" s="151"/>
      <c r="AJ479" s="151"/>
      <c r="AK479" s="151"/>
      <c r="AL479" s="151"/>
      <c r="AM479" s="151"/>
      <c r="AN479" s="151"/>
      <c r="AO479" s="151"/>
      <c r="AP479" s="151"/>
      <c r="AQ479" s="151"/>
      <c r="AR479" s="151"/>
      <c r="AS479" s="151"/>
      <c r="AT479" s="151"/>
      <c r="AU479" s="151"/>
      <c r="AV479" s="151"/>
      <c r="AW479" s="151"/>
      <c r="AX479" s="151"/>
      <c r="AY479" s="151"/>
      <c r="AZ479" s="151"/>
      <c r="BA479" s="151"/>
      <c r="BB479" s="151"/>
      <c r="BC479" s="151"/>
      <c r="BD479" s="151"/>
      <c r="BE479" s="151"/>
      <c r="BF479" s="151"/>
      <c r="BG479" s="151"/>
      <c r="BH479" s="151"/>
    </row>
    <row r="480" spans="1:60" outlineLevel="1" x14ac:dyDescent="0.2">
      <c r="A480" s="158"/>
      <c r="B480" s="159"/>
      <c r="C480" s="199" t="s">
        <v>893</v>
      </c>
      <c r="D480" s="195"/>
      <c r="E480" s="196">
        <v>4.74</v>
      </c>
      <c r="F480" s="162"/>
      <c r="G480" s="162"/>
      <c r="H480" s="162"/>
      <c r="I480" s="162"/>
      <c r="J480" s="162"/>
      <c r="K480" s="162"/>
      <c r="L480" s="162"/>
      <c r="M480" s="162"/>
      <c r="N480" s="162"/>
      <c r="O480" s="162"/>
      <c r="P480" s="162"/>
      <c r="Q480" s="162"/>
      <c r="R480" s="162"/>
      <c r="S480" s="162"/>
      <c r="T480" s="162"/>
      <c r="U480" s="162"/>
      <c r="V480" s="162"/>
      <c r="W480" s="162"/>
      <c r="X480" s="151"/>
      <c r="Y480" s="151"/>
      <c r="Z480" s="151"/>
      <c r="AA480" s="151"/>
      <c r="AB480" s="151"/>
      <c r="AC480" s="151"/>
      <c r="AD480" s="151"/>
      <c r="AE480" s="151"/>
      <c r="AF480" s="151"/>
      <c r="AG480" s="151" t="s">
        <v>346</v>
      </c>
      <c r="AH480" s="151">
        <v>0</v>
      </c>
      <c r="AI480" s="151"/>
      <c r="AJ480" s="151"/>
      <c r="AK480" s="151"/>
      <c r="AL480" s="151"/>
      <c r="AM480" s="151"/>
      <c r="AN480" s="151"/>
      <c r="AO480" s="151"/>
      <c r="AP480" s="151"/>
      <c r="AQ480" s="151"/>
      <c r="AR480" s="151"/>
      <c r="AS480" s="151"/>
      <c r="AT480" s="151"/>
      <c r="AU480" s="151"/>
      <c r="AV480" s="151"/>
      <c r="AW480" s="151"/>
      <c r="AX480" s="151"/>
      <c r="AY480" s="151"/>
      <c r="AZ480" s="151"/>
      <c r="BA480" s="151"/>
      <c r="BB480" s="151"/>
      <c r="BC480" s="151"/>
      <c r="BD480" s="151"/>
      <c r="BE480" s="151"/>
      <c r="BF480" s="151"/>
      <c r="BG480" s="151"/>
      <c r="BH480" s="151"/>
    </row>
    <row r="481" spans="1:60" outlineLevel="1" x14ac:dyDescent="0.2">
      <c r="A481" s="158"/>
      <c r="B481" s="159"/>
      <c r="C481" s="199" t="s">
        <v>894</v>
      </c>
      <c r="D481" s="195"/>
      <c r="E481" s="196">
        <v>5.1660000000000004</v>
      </c>
      <c r="F481" s="162"/>
      <c r="G481" s="162"/>
      <c r="H481" s="162"/>
      <c r="I481" s="162"/>
      <c r="J481" s="162"/>
      <c r="K481" s="162"/>
      <c r="L481" s="162"/>
      <c r="M481" s="162"/>
      <c r="N481" s="162"/>
      <c r="O481" s="162"/>
      <c r="P481" s="162"/>
      <c r="Q481" s="162"/>
      <c r="R481" s="162"/>
      <c r="S481" s="162"/>
      <c r="T481" s="162"/>
      <c r="U481" s="162"/>
      <c r="V481" s="162"/>
      <c r="W481" s="162"/>
      <c r="X481" s="151"/>
      <c r="Y481" s="151"/>
      <c r="Z481" s="151"/>
      <c r="AA481" s="151"/>
      <c r="AB481" s="151"/>
      <c r="AC481" s="151"/>
      <c r="AD481" s="151"/>
      <c r="AE481" s="151"/>
      <c r="AF481" s="151"/>
      <c r="AG481" s="151" t="s">
        <v>346</v>
      </c>
      <c r="AH481" s="151">
        <v>0</v>
      </c>
      <c r="AI481" s="151"/>
      <c r="AJ481" s="151"/>
      <c r="AK481" s="151"/>
      <c r="AL481" s="151"/>
      <c r="AM481" s="151"/>
      <c r="AN481" s="151"/>
      <c r="AO481" s="151"/>
      <c r="AP481" s="151"/>
      <c r="AQ481" s="151"/>
      <c r="AR481" s="151"/>
      <c r="AS481" s="151"/>
      <c r="AT481" s="151"/>
      <c r="AU481" s="151"/>
      <c r="AV481" s="151"/>
      <c r="AW481" s="151"/>
      <c r="AX481" s="151"/>
      <c r="AY481" s="151"/>
      <c r="AZ481" s="151"/>
      <c r="BA481" s="151"/>
      <c r="BB481" s="151"/>
      <c r="BC481" s="151"/>
      <c r="BD481" s="151"/>
      <c r="BE481" s="151"/>
      <c r="BF481" s="151"/>
      <c r="BG481" s="151"/>
      <c r="BH481" s="151"/>
    </row>
    <row r="482" spans="1:60" outlineLevel="1" x14ac:dyDescent="0.2">
      <c r="A482" s="158"/>
      <c r="B482" s="159"/>
      <c r="C482" s="199" t="s">
        <v>895</v>
      </c>
      <c r="D482" s="195"/>
      <c r="E482" s="196">
        <v>11.04</v>
      </c>
      <c r="F482" s="162"/>
      <c r="G482" s="162"/>
      <c r="H482" s="162"/>
      <c r="I482" s="162"/>
      <c r="J482" s="162"/>
      <c r="K482" s="162"/>
      <c r="L482" s="162"/>
      <c r="M482" s="162"/>
      <c r="N482" s="162"/>
      <c r="O482" s="162"/>
      <c r="P482" s="162"/>
      <c r="Q482" s="162"/>
      <c r="R482" s="162"/>
      <c r="S482" s="162"/>
      <c r="T482" s="162"/>
      <c r="U482" s="162"/>
      <c r="V482" s="162"/>
      <c r="W482" s="162"/>
      <c r="X482" s="151"/>
      <c r="Y482" s="151"/>
      <c r="Z482" s="151"/>
      <c r="AA482" s="151"/>
      <c r="AB482" s="151"/>
      <c r="AC482" s="151"/>
      <c r="AD482" s="151"/>
      <c r="AE482" s="151"/>
      <c r="AF482" s="151"/>
      <c r="AG482" s="151" t="s">
        <v>346</v>
      </c>
      <c r="AH482" s="151">
        <v>0</v>
      </c>
      <c r="AI482" s="151"/>
      <c r="AJ482" s="151"/>
      <c r="AK482" s="151"/>
      <c r="AL482" s="151"/>
      <c r="AM482" s="151"/>
      <c r="AN482" s="151"/>
      <c r="AO482" s="151"/>
      <c r="AP482" s="151"/>
      <c r="AQ482" s="151"/>
      <c r="AR482" s="151"/>
      <c r="AS482" s="151"/>
      <c r="AT482" s="151"/>
      <c r="AU482" s="151"/>
      <c r="AV482" s="151"/>
      <c r="AW482" s="151"/>
      <c r="AX482" s="151"/>
      <c r="AY482" s="151"/>
      <c r="AZ482" s="151"/>
      <c r="BA482" s="151"/>
      <c r="BB482" s="151"/>
      <c r="BC482" s="151"/>
      <c r="BD482" s="151"/>
      <c r="BE482" s="151"/>
      <c r="BF482" s="151"/>
      <c r="BG482" s="151"/>
      <c r="BH482" s="151"/>
    </row>
    <row r="483" spans="1:60" x14ac:dyDescent="0.2">
      <c r="A483" s="167" t="s">
        <v>223</v>
      </c>
      <c r="B483" s="168" t="s">
        <v>113</v>
      </c>
      <c r="C483" s="189" t="s">
        <v>114</v>
      </c>
      <c r="D483" s="169"/>
      <c r="E483" s="170"/>
      <c r="F483" s="171"/>
      <c r="G483" s="171">
        <f>SUMIF(AG484:AG507,"&lt;&gt;NOR",G484:G507)</f>
        <v>0</v>
      </c>
      <c r="H483" s="171"/>
      <c r="I483" s="171">
        <f>SUM(I484:I507)</f>
        <v>93212.32</v>
      </c>
      <c r="J483" s="171"/>
      <c r="K483" s="171">
        <f>SUM(K484:K507)</f>
        <v>46026.6</v>
      </c>
      <c r="L483" s="171"/>
      <c r="M483" s="171">
        <f>SUM(M484:M507)</f>
        <v>0</v>
      </c>
      <c r="N483" s="171"/>
      <c r="O483" s="171">
        <f>SUM(O484:O507)</f>
        <v>67.580000000000013</v>
      </c>
      <c r="P483" s="171"/>
      <c r="Q483" s="171">
        <f>SUM(Q484:Q507)</f>
        <v>0</v>
      </c>
      <c r="R483" s="171"/>
      <c r="S483" s="171"/>
      <c r="T483" s="172"/>
      <c r="U483" s="166"/>
      <c r="V483" s="166">
        <f>SUM(V484:V507)</f>
        <v>134.33999999999997</v>
      </c>
      <c r="W483" s="166"/>
      <c r="AG483" t="s">
        <v>224</v>
      </c>
    </row>
    <row r="484" spans="1:60" outlineLevel="1" x14ac:dyDescent="0.2">
      <c r="A484" s="173">
        <v>143</v>
      </c>
      <c r="B484" s="174" t="s">
        <v>898</v>
      </c>
      <c r="C484" s="191" t="s">
        <v>899</v>
      </c>
      <c r="D484" s="175" t="s">
        <v>340</v>
      </c>
      <c r="E484" s="176">
        <v>26.155180000000001</v>
      </c>
      <c r="F484" s="177"/>
      <c r="G484" s="178">
        <f>ROUND(E484*F484,2)</f>
        <v>0</v>
      </c>
      <c r="H484" s="177">
        <v>2209.6799999999998</v>
      </c>
      <c r="I484" s="178">
        <f>ROUND(E484*H484,2)</f>
        <v>57794.58</v>
      </c>
      <c r="J484" s="177">
        <v>1050.32</v>
      </c>
      <c r="K484" s="178">
        <f>ROUND(E484*J484,2)</f>
        <v>27471.31</v>
      </c>
      <c r="L484" s="178">
        <v>21</v>
      </c>
      <c r="M484" s="178">
        <f>G484*(1+L484/100)</f>
        <v>0</v>
      </c>
      <c r="N484" s="178">
        <v>2.5249999999999999</v>
      </c>
      <c r="O484" s="178">
        <f>ROUND(E484*N484,2)</f>
        <v>66.040000000000006</v>
      </c>
      <c r="P484" s="178">
        <v>0</v>
      </c>
      <c r="Q484" s="178">
        <f>ROUND(E484*P484,2)</f>
        <v>0</v>
      </c>
      <c r="R484" s="178" t="s">
        <v>460</v>
      </c>
      <c r="S484" s="178" t="s">
        <v>330</v>
      </c>
      <c r="T484" s="179" t="s">
        <v>330</v>
      </c>
      <c r="U484" s="162">
        <v>3.2130000000000001</v>
      </c>
      <c r="V484" s="162">
        <f>ROUND(E484*U484,2)</f>
        <v>84.04</v>
      </c>
      <c r="W484" s="162"/>
      <c r="X484" s="151"/>
      <c r="Y484" s="151"/>
      <c r="Z484" s="151"/>
      <c r="AA484" s="151"/>
      <c r="AB484" s="151"/>
      <c r="AC484" s="151"/>
      <c r="AD484" s="151"/>
      <c r="AE484" s="151"/>
      <c r="AF484" s="151"/>
      <c r="AG484" s="151" t="s">
        <v>341</v>
      </c>
      <c r="AH484" s="151"/>
      <c r="AI484" s="151"/>
      <c r="AJ484" s="151"/>
      <c r="AK484" s="151"/>
      <c r="AL484" s="151"/>
      <c r="AM484" s="151"/>
      <c r="AN484" s="151"/>
      <c r="AO484" s="151"/>
      <c r="AP484" s="151"/>
      <c r="AQ484" s="151"/>
      <c r="AR484" s="151"/>
      <c r="AS484" s="151"/>
      <c r="AT484" s="151"/>
      <c r="AU484" s="151"/>
      <c r="AV484" s="151"/>
      <c r="AW484" s="151"/>
      <c r="AX484" s="151"/>
      <c r="AY484" s="151"/>
      <c r="AZ484" s="151"/>
      <c r="BA484" s="151"/>
      <c r="BB484" s="151"/>
      <c r="BC484" s="151"/>
      <c r="BD484" s="151"/>
      <c r="BE484" s="151"/>
      <c r="BF484" s="151"/>
      <c r="BG484" s="151"/>
      <c r="BH484" s="151"/>
    </row>
    <row r="485" spans="1:60" outlineLevel="1" x14ac:dyDescent="0.2">
      <c r="A485" s="158"/>
      <c r="B485" s="159"/>
      <c r="C485" s="375" t="s">
        <v>900</v>
      </c>
      <c r="D485" s="376"/>
      <c r="E485" s="376"/>
      <c r="F485" s="376"/>
      <c r="G485" s="376"/>
      <c r="H485" s="162"/>
      <c r="I485" s="162"/>
      <c r="J485" s="162"/>
      <c r="K485" s="162"/>
      <c r="L485" s="162"/>
      <c r="M485" s="162"/>
      <c r="N485" s="162"/>
      <c r="O485" s="162"/>
      <c r="P485" s="162"/>
      <c r="Q485" s="162"/>
      <c r="R485" s="162"/>
      <c r="S485" s="162"/>
      <c r="T485" s="162"/>
      <c r="U485" s="162"/>
      <c r="V485" s="162"/>
      <c r="W485" s="162"/>
      <c r="X485" s="151"/>
      <c r="Y485" s="151"/>
      <c r="Z485" s="151"/>
      <c r="AA485" s="151"/>
      <c r="AB485" s="151"/>
      <c r="AC485" s="151"/>
      <c r="AD485" s="151"/>
      <c r="AE485" s="151"/>
      <c r="AF485" s="151"/>
      <c r="AG485" s="151" t="s">
        <v>333</v>
      </c>
      <c r="AH485" s="151"/>
      <c r="AI485" s="151"/>
      <c r="AJ485" s="151"/>
      <c r="AK485" s="151"/>
      <c r="AL485" s="151"/>
      <c r="AM485" s="151"/>
      <c r="AN485" s="151"/>
      <c r="AO485" s="151"/>
      <c r="AP485" s="151"/>
      <c r="AQ485" s="151"/>
      <c r="AR485" s="151"/>
      <c r="AS485" s="151"/>
      <c r="AT485" s="151"/>
      <c r="AU485" s="151"/>
      <c r="AV485" s="151"/>
      <c r="AW485" s="151"/>
      <c r="AX485" s="151"/>
      <c r="AY485" s="151"/>
      <c r="AZ485" s="151"/>
      <c r="BA485" s="151"/>
      <c r="BB485" s="151"/>
      <c r="BC485" s="151"/>
      <c r="BD485" s="151"/>
      <c r="BE485" s="151"/>
      <c r="BF485" s="151"/>
      <c r="BG485" s="151"/>
      <c r="BH485" s="151"/>
    </row>
    <row r="486" spans="1:60" ht="33.75" outlineLevel="1" x14ac:dyDescent="0.2">
      <c r="A486" s="158"/>
      <c r="B486" s="159"/>
      <c r="C486" s="199" t="s">
        <v>901</v>
      </c>
      <c r="D486" s="195"/>
      <c r="E486" s="196">
        <v>14.0532</v>
      </c>
      <c r="F486" s="162"/>
      <c r="G486" s="162"/>
      <c r="H486" s="162"/>
      <c r="I486" s="162"/>
      <c r="J486" s="162"/>
      <c r="K486" s="162"/>
      <c r="L486" s="162"/>
      <c r="M486" s="162"/>
      <c r="N486" s="162"/>
      <c r="O486" s="162"/>
      <c r="P486" s="162"/>
      <c r="Q486" s="162"/>
      <c r="R486" s="162"/>
      <c r="S486" s="162"/>
      <c r="T486" s="162"/>
      <c r="U486" s="162"/>
      <c r="V486" s="162"/>
      <c r="W486" s="162"/>
      <c r="X486" s="151"/>
      <c r="Y486" s="151"/>
      <c r="Z486" s="151"/>
      <c r="AA486" s="151"/>
      <c r="AB486" s="151"/>
      <c r="AC486" s="151"/>
      <c r="AD486" s="151"/>
      <c r="AE486" s="151"/>
      <c r="AF486" s="151"/>
      <c r="AG486" s="151" t="s">
        <v>346</v>
      </c>
      <c r="AH486" s="151">
        <v>0</v>
      </c>
      <c r="AI486" s="151"/>
      <c r="AJ486" s="151"/>
      <c r="AK486" s="151"/>
      <c r="AL486" s="151"/>
      <c r="AM486" s="151"/>
      <c r="AN486" s="151"/>
      <c r="AO486" s="151"/>
      <c r="AP486" s="151"/>
      <c r="AQ486" s="151"/>
      <c r="AR486" s="151"/>
      <c r="AS486" s="151"/>
      <c r="AT486" s="151"/>
      <c r="AU486" s="151"/>
      <c r="AV486" s="151"/>
      <c r="AW486" s="151"/>
      <c r="AX486" s="151"/>
      <c r="AY486" s="151"/>
      <c r="AZ486" s="151"/>
      <c r="BA486" s="151"/>
      <c r="BB486" s="151"/>
      <c r="BC486" s="151"/>
      <c r="BD486" s="151"/>
      <c r="BE486" s="151"/>
      <c r="BF486" s="151"/>
      <c r="BG486" s="151"/>
      <c r="BH486" s="151"/>
    </row>
    <row r="487" spans="1:60" outlineLevel="1" x14ac:dyDescent="0.2">
      <c r="A487" s="158"/>
      <c r="B487" s="159"/>
      <c r="C487" s="199" t="s">
        <v>902</v>
      </c>
      <c r="D487" s="195"/>
      <c r="E487" s="196">
        <v>1.9542600000000001</v>
      </c>
      <c r="F487" s="162"/>
      <c r="G487" s="162"/>
      <c r="H487" s="162"/>
      <c r="I487" s="162"/>
      <c r="J487" s="162"/>
      <c r="K487" s="162"/>
      <c r="L487" s="162"/>
      <c r="M487" s="162"/>
      <c r="N487" s="162"/>
      <c r="O487" s="162"/>
      <c r="P487" s="162"/>
      <c r="Q487" s="162"/>
      <c r="R487" s="162"/>
      <c r="S487" s="162"/>
      <c r="T487" s="162"/>
      <c r="U487" s="162"/>
      <c r="V487" s="162"/>
      <c r="W487" s="162"/>
      <c r="X487" s="151"/>
      <c r="Y487" s="151"/>
      <c r="Z487" s="151"/>
      <c r="AA487" s="151"/>
      <c r="AB487" s="151"/>
      <c r="AC487" s="151"/>
      <c r="AD487" s="151"/>
      <c r="AE487" s="151"/>
      <c r="AF487" s="151"/>
      <c r="AG487" s="151" t="s">
        <v>346</v>
      </c>
      <c r="AH487" s="151">
        <v>0</v>
      </c>
      <c r="AI487" s="151"/>
      <c r="AJ487" s="151"/>
      <c r="AK487" s="151"/>
      <c r="AL487" s="151"/>
      <c r="AM487" s="151"/>
      <c r="AN487" s="151"/>
      <c r="AO487" s="151"/>
      <c r="AP487" s="151"/>
      <c r="AQ487" s="151"/>
      <c r="AR487" s="151"/>
      <c r="AS487" s="151"/>
      <c r="AT487" s="151"/>
      <c r="AU487" s="151"/>
      <c r="AV487" s="151"/>
      <c r="AW487" s="151"/>
      <c r="AX487" s="151"/>
      <c r="AY487" s="151"/>
      <c r="AZ487" s="151"/>
      <c r="BA487" s="151"/>
      <c r="BB487" s="151"/>
      <c r="BC487" s="151"/>
      <c r="BD487" s="151"/>
      <c r="BE487" s="151"/>
      <c r="BF487" s="151"/>
      <c r="BG487" s="151"/>
      <c r="BH487" s="151"/>
    </row>
    <row r="488" spans="1:60" outlineLevel="1" x14ac:dyDescent="0.2">
      <c r="A488" s="158"/>
      <c r="B488" s="159"/>
      <c r="C488" s="199" t="s">
        <v>903</v>
      </c>
      <c r="D488" s="195"/>
      <c r="E488" s="196">
        <v>6.5102399999999996</v>
      </c>
      <c r="F488" s="162"/>
      <c r="G488" s="162"/>
      <c r="H488" s="162"/>
      <c r="I488" s="162"/>
      <c r="J488" s="162"/>
      <c r="K488" s="162"/>
      <c r="L488" s="162"/>
      <c r="M488" s="162"/>
      <c r="N488" s="162"/>
      <c r="O488" s="162"/>
      <c r="P488" s="162"/>
      <c r="Q488" s="162"/>
      <c r="R488" s="162"/>
      <c r="S488" s="162"/>
      <c r="T488" s="162"/>
      <c r="U488" s="162"/>
      <c r="V488" s="162"/>
      <c r="W488" s="162"/>
      <c r="X488" s="151"/>
      <c r="Y488" s="151"/>
      <c r="Z488" s="151"/>
      <c r="AA488" s="151"/>
      <c r="AB488" s="151"/>
      <c r="AC488" s="151"/>
      <c r="AD488" s="151"/>
      <c r="AE488" s="151"/>
      <c r="AF488" s="151"/>
      <c r="AG488" s="151" t="s">
        <v>346</v>
      </c>
      <c r="AH488" s="151">
        <v>0</v>
      </c>
      <c r="AI488" s="151"/>
      <c r="AJ488" s="151"/>
      <c r="AK488" s="151"/>
      <c r="AL488" s="151"/>
      <c r="AM488" s="151"/>
      <c r="AN488" s="151"/>
      <c r="AO488" s="151"/>
      <c r="AP488" s="151"/>
      <c r="AQ488" s="151"/>
      <c r="AR488" s="151"/>
      <c r="AS488" s="151"/>
      <c r="AT488" s="151"/>
      <c r="AU488" s="151"/>
      <c r="AV488" s="151"/>
      <c r="AW488" s="151"/>
      <c r="AX488" s="151"/>
      <c r="AY488" s="151"/>
      <c r="AZ488" s="151"/>
      <c r="BA488" s="151"/>
      <c r="BB488" s="151"/>
      <c r="BC488" s="151"/>
      <c r="BD488" s="151"/>
      <c r="BE488" s="151"/>
      <c r="BF488" s="151"/>
      <c r="BG488" s="151"/>
      <c r="BH488" s="151"/>
    </row>
    <row r="489" spans="1:60" outlineLevel="1" x14ac:dyDescent="0.2">
      <c r="A489" s="158"/>
      <c r="B489" s="159"/>
      <c r="C489" s="199" t="s">
        <v>904</v>
      </c>
      <c r="D489" s="195"/>
      <c r="E489" s="196">
        <v>1.3582799999999999</v>
      </c>
      <c r="F489" s="162"/>
      <c r="G489" s="162"/>
      <c r="H489" s="162"/>
      <c r="I489" s="162"/>
      <c r="J489" s="162"/>
      <c r="K489" s="162"/>
      <c r="L489" s="162"/>
      <c r="M489" s="162"/>
      <c r="N489" s="162"/>
      <c r="O489" s="162"/>
      <c r="P489" s="162"/>
      <c r="Q489" s="162"/>
      <c r="R489" s="162"/>
      <c r="S489" s="162"/>
      <c r="T489" s="162"/>
      <c r="U489" s="162"/>
      <c r="V489" s="162"/>
      <c r="W489" s="162"/>
      <c r="X489" s="151"/>
      <c r="Y489" s="151"/>
      <c r="Z489" s="151"/>
      <c r="AA489" s="151"/>
      <c r="AB489" s="151"/>
      <c r="AC489" s="151"/>
      <c r="AD489" s="151"/>
      <c r="AE489" s="151"/>
      <c r="AF489" s="151"/>
      <c r="AG489" s="151" t="s">
        <v>346</v>
      </c>
      <c r="AH489" s="151">
        <v>0</v>
      </c>
      <c r="AI489" s="151"/>
      <c r="AJ489" s="151"/>
      <c r="AK489" s="151"/>
      <c r="AL489" s="151"/>
      <c r="AM489" s="151"/>
      <c r="AN489" s="151"/>
      <c r="AO489" s="151"/>
      <c r="AP489" s="151"/>
      <c r="AQ489" s="151"/>
      <c r="AR489" s="151"/>
      <c r="AS489" s="151"/>
      <c r="AT489" s="151"/>
      <c r="AU489" s="151"/>
      <c r="AV489" s="151"/>
      <c r="AW489" s="151"/>
      <c r="AX489" s="151"/>
      <c r="AY489" s="151"/>
      <c r="AZ489" s="151"/>
      <c r="BA489" s="151"/>
      <c r="BB489" s="151"/>
      <c r="BC489" s="151"/>
      <c r="BD489" s="151"/>
      <c r="BE489" s="151"/>
      <c r="BF489" s="151"/>
      <c r="BG489" s="151"/>
      <c r="BH489" s="151"/>
    </row>
    <row r="490" spans="1:60" outlineLevel="1" x14ac:dyDescent="0.2">
      <c r="A490" s="158"/>
      <c r="B490" s="159"/>
      <c r="C490" s="199" t="s">
        <v>905</v>
      </c>
      <c r="D490" s="195"/>
      <c r="E490" s="196">
        <v>2.2791999999999999</v>
      </c>
      <c r="F490" s="162"/>
      <c r="G490" s="162"/>
      <c r="H490" s="162"/>
      <c r="I490" s="162"/>
      <c r="J490" s="162"/>
      <c r="K490" s="162"/>
      <c r="L490" s="162"/>
      <c r="M490" s="162"/>
      <c r="N490" s="162"/>
      <c r="O490" s="162"/>
      <c r="P490" s="162"/>
      <c r="Q490" s="162"/>
      <c r="R490" s="162"/>
      <c r="S490" s="162"/>
      <c r="T490" s="162"/>
      <c r="U490" s="162"/>
      <c r="V490" s="162"/>
      <c r="W490" s="162"/>
      <c r="X490" s="151"/>
      <c r="Y490" s="151"/>
      <c r="Z490" s="151"/>
      <c r="AA490" s="151"/>
      <c r="AB490" s="151"/>
      <c r="AC490" s="151"/>
      <c r="AD490" s="151"/>
      <c r="AE490" s="151"/>
      <c r="AF490" s="151"/>
      <c r="AG490" s="151" t="s">
        <v>346</v>
      </c>
      <c r="AH490" s="151">
        <v>0</v>
      </c>
      <c r="AI490" s="151"/>
      <c r="AJ490" s="151"/>
      <c r="AK490" s="151"/>
      <c r="AL490" s="151"/>
      <c r="AM490" s="151"/>
      <c r="AN490" s="151"/>
      <c r="AO490" s="151"/>
      <c r="AP490" s="151"/>
      <c r="AQ490" s="151"/>
      <c r="AR490" s="151"/>
      <c r="AS490" s="151"/>
      <c r="AT490" s="151"/>
      <c r="AU490" s="151"/>
      <c r="AV490" s="151"/>
      <c r="AW490" s="151"/>
      <c r="AX490" s="151"/>
      <c r="AY490" s="151"/>
      <c r="AZ490" s="151"/>
      <c r="BA490" s="151"/>
      <c r="BB490" s="151"/>
      <c r="BC490" s="151"/>
      <c r="BD490" s="151"/>
      <c r="BE490" s="151"/>
      <c r="BF490" s="151"/>
      <c r="BG490" s="151"/>
      <c r="BH490" s="151"/>
    </row>
    <row r="491" spans="1:60" outlineLevel="1" x14ac:dyDescent="0.2">
      <c r="A491" s="173">
        <v>144</v>
      </c>
      <c r="B491" s="174" t="s">
        <v>906</v>
      </c>
      <c r="C491" s="191" t="s">
        <v>907</v>
      </c>
      <c r="D491" s="175" t="s">
        <v>340</v>
      </c>
      <c r="E491" s="176">
        <v>18.408760000000001</v>
      </c>
      <c r="F491" s="177"/>
      <c r="G491" s="178">
        <f>ROUND(E491*F491,2)</f>
        <v>0</v>
      </c>
      <c r="H491" s="177">
        <v>0</v>
      </c>
      <c r="I491" s="178">
        <f>ROUND(E491*H491,2)</f>
        <v>0</v>
      </c>
      <c r="J491" s="177">
        <v>317.5</v>
      </c>
      <c r="K491" s="178">
        <f>ROUND(E491*J491,2)</f>
        <v>5844.78</v>
      </c>
      <c r="L491" s="178">
        <v>21</v>
      </c>
      <c r="M491" s="178">
        <f>G491*(1+L491/100)</f>
        <v>0</v>
      </c>
      <c r="N491" s="178">
        <v>0</v>
      </c>
      <c r="O491" s="178">
        <f>ROUND(E491*N491,2)</f>
        <v>0</v>
      </c>
      <c r="P491" s="178">
        <v>0</v>
      </c>
      <c r="Q491" s="178">
        <f>ROUND(E491*P491,2)</f>
        <v>0</v>
      </c>
      <c r="R491" s="178" t="s">
        <v>460</v>
      </c>
      <c r="S491" s="178" t="s">
        <v>330</v>
      </c>
      <c r="T491" s="179" t="s">
        <v>330</v>
      </c>
      <c r="U491" s="162">
        <v>0.82</v>
      </c>
      <c r="V491" s="162">
        <f>ROUND(E491*U491,2)</f>
        <v>15.1</v>
      </c>
      <c r="W491" s="162"/>
      <c r="X491" s="151"/>
      <c r="Y491" s="151"/>
      <c r="Z491" s="151"/>
      <c r="AA491" s="151"/>
      <c r="AB491" s="151"/>
      <c r="AC491" s="151"/>
      <c r="AD491" s="151"/>
      <c r="AE491" s="151"/>
      <c r="AF491" s="151"/>
      <c r="AG491" s="151" t="s">
        <v>331</v>
      </c>
      <c r="AH491" s="151"/>
      <c r="AI491" s="151"/>
      <c r="AJ491" s="151"/>
      <c r="AK491" s="151"/>
      <c r="AL491" s="151"/>
      <c r="AM491" s="151"/>
      <c r="AN491" s="151"/>
      <c r="AO491" s="151"/>
      <c r="AP491" s="151"/>
      <c r="AQ491" s="151"/>
      <c r="AR491" s="151"/>
      <c r="AS491" s="151"/>
      <c r="AT491" s="151"/>
      <c r="AU491" s="151"/>
      <c r="AV491" s="151"/>
      <c r="AW491" s="151"/>
      <c r="AX491" s="151"/>
      <c r="AY491" s="151"/>
      <c r="AZ491" s="151"/>
      <c r="BA491" s="151"/>
      <c r="BB491" s="151"/>
      <c r="BC491" s="151"/>
      <c r="BD491" s="151"/>
      <c r="BE491" s="151"/>
      <c r="BF491" s="151"/>
      <c r="BG491" s="151"/>
      <c r="BH491" s="151"/>
    </row>
    <row r="492" spans="1:60" outlineLevel="1" x14ac:dyDescent="0.2">
      <c r="A492" s="158"/>
      <c r="B492" s="159"/>
      <c r="C492" s="375" t="s">
        <v>908</v>
      </c>
      <c r="D492" s="376"/>
      <c r="E492" s="376"/>
      <c r="F492" s="376"/>
      <c r="G492" s="376"/>
      <c r="H492" s="162"/>
      <c r="I492" s="162"/>
      <c r="J492" s="162"/>
      <c r="K492" s="162"/>
      <c r="L492" s="162"/>
      <c r="M492" s="162"/>
      <c r="N492" s="162"/>
      <c r="O492" s="162"/>
      <c r="P492" s="162"/>
      <c r="Q492" s="162"/>
      <c r="R492" s="162"/>
      <c r="S492" s="162"/>
      <c r="T492" s="162"/>
      <c r="U492" s="162"/>
      <c r="V492" s="162"/>
      <c r="W492" s="162"/>
      <c r="X492" s="151"/>
      <c r="Y492" s="151"/>
      <c r="Z492" s="151"/>
      <c r="AA492" s="151"/>
      <c r="AB492" s="151"/>
      <c r="AC492" s="151"/>
      <c r="AD492" s="151"/>
      <c r="AE492" s="151"/>
      <c r="AF492" s="151"/>
      <c r="AG492" s="151" t="s">
        <v>333</v>
      </c>
      <c r="AH492" s="151"/>
      <c r="AI492" s="151"/>
      <c r="AJ492" s="151"/>
      <c r="AK492" s="151"/>
      <c r="AL492" s="151"/>
      <c r="AM492" s="151"/>
      <c r="AN492" s="151"/>
      <c r="AO492" s="151"/>
      <c r="AP492" s="151"/>
      <c r="AQ492" s="151"/>
      <c r="AR492" s="151"/>
      <c r="AS492" s="151"/>
      <c r="AT492" s="151"/>
      <c r="AU492" s="151"/>
      <c r="AV492" s="151"/>
      <c r="AW492" s="151"/>
      <c r="AX492" s="151"/>
      <c r="AY492" s="151"/>
      <c r="AZ492" s="151"/>
      <c r="BA492" s="151"/>
      <c r="BB492" s="151"/>
      <c r="BC492" s="151"/>
      <c r="BD492" s="151"/>
      <c r="BE492" s="151"/>
      <c r="BF492" s="151"/>
      <c r="BG492" s="151"/>
      <c r="BH492" s="151"/>
    </row>
    <row r="493" spans="1:60" outlineLevel="1" x14ac:dyDescent="0.2">
      <c r="A493" s="158"/>
      <c r="B493" s="159"/>
      <c r="C493" s="199" t="s">
        <v>909</v>
      </c>
      <c r="D493" s="195"/>
      <c r="E493" s="196">
        <v>14.0532</v>
      </c>
      <c r="F493" s="162"/>
      <c r="G493" s="162"/>
      <c r="H493" s="162"/>
      <c r="I493" s="162"/>
      <c r="J493" s="162"/>
      <c r="K493" s="162"/>
      <c r="L493" s="162"/>
      <c r="M493" s="162"/>
      <c r="N493" s="162"/>
      <c r="O493" s="162"/>
      <c r="P493" s="162"/>
      <c r="Q493" s="162"/>
      <c r="R493" s="162"/>
      <c r="S493" s="162"/>
      <c r="T493" s="162"/>
      <c r="U493" s="162"/>
      <c r="V493" s="162"/>
      <c r="W493" s="162"/>
      <c r="X493" s="151"/>
      <c r="Y493" s="151"/>
      <c r="Z493" s="151"/>
      <c r="AA493" s="151"/>
      <c r="AB493" s="151"/>
      <c r="AC493" s="151"/>
      <c r="AD493" s="151"/>
      <c r="AE493" s="151"/>
      <c r="AF493" s="151"/>
      <c r="AG493" s="151" t="s">
        <v>346</v>
      </c>
      <c r="AH493" s="151">
        <v>0</v>
      </c>
      <c r="AI493" s="151"/>
      <c r="AJ493" s="151"/>
      <c r="AK493" s="151"/>
      <c r="AL493" s="151"/>
      <c r="AM493" s="151"/>
      <c r="AN493" s="151"/>
      <c r="AO493" s="151"/>
      <c r="AP493" s="151"/>
      <c r="AQ493" s="151"/>
      <c r="AR493" s="151"/>
      <c r="AS493" s="151"/>
      <c r="AT493" s="151"/>
      <c r="AU493" s="151"/>
      <c r="AV493" s="151"/>
      <c r="AW493" s="151"/>
      <c r="AX493" s="151"/>
      <c r="AY493" s="151"/>
      <c r="AZ493" s="151"/>
      <c r="BA493" s="151"/>
      <c r="BB493" s="151"/>
      <c r="BC493" s="151"/>
      <c r="BD493" s="151"/>
      <c r="BE493" s="151"/>
      <c r="BF493" s="151"/>
      <c r="BG493" s="151"/>
      <c r="BH493" s="151"/>
    </row>
    <row r="494" spans="1:60" outlineLevel="1" x14ac:dyDescent="0.2">
      <c r="A494" s="158"/>
      <c r="B494" s="159"/>
      <c r="C494" s="199" t="s">
        <v>910</v>
      </c>
      <c r="D494" s="195"/>
      <c r="E494" s="196">
        <v>1.9542600000000001</v>
      </c>
      <c r="F494" s="162"/>
      <c r="G494" s="162"/>
      <c r="H494" s="162"/>
      <c r="I494" s="162"/>
      <c r="J494" s="162"/>
      <c r="K494" s="162"/>
      <c r="L494" s="162"/>
      <c r="M494" s="162"/>
      <c r="N494" s="162"/>
      <c r="O494" s="162"/>
      <c r="P494" s="162"/>
      <c r="Q494" s="162"/>
      <c r="R494" s="162"/>
      <c r="S494" s="162"/>
      <c r="T494" s="162"/>
      <c r="U494" s="162"/>
      <c r="V494" s="162"/>
      <c r="W494" s="162"/>
      <c r="X494" s="151"/>
      <c r="Y494" s="151"/>
      <c r="Z494" s="151"/>
      <c r="AA494" s="151"/>
      <c r="AB494" s="151"/>
      <c r="AC494" s="151"/>
      <c r="AD494" s="151"/>
      <c r="AE494" s="151"/>
      <c r="AF494" s="151"/>
      <c r="AG494" s="151" t="s">
        <v>346</v>
      </c>
      <c r="AH494" s="151">
        <v>0</v>
      </c>
      <c r="AI494" s="151"/>
      <c r="AJ494" s="151"/>
      <c r="AK494" s="151"/>
      <c r="AL494" s="151"/>
      <c r="AM494" s="151"/>
      <c r="AN494" s="151"/>
      <c r="AO494" s="151"/>
      <c r="AP494" s="151"/>
      <c r="AQ494" s="151"/>
      <c r="AR494" s="151"/>
      <c r="AS494" s="151"/>
      <c r="AT494" s="151"/>
      <c r="AU494" s="151"/>
      <c r="AV494" s="151"/>
      <c r="AW494" s="151"/>
      <c r="AX494" s="151"/>
      <c r="AY494" s="151"/>
      <c r="AZ494" s="151"/>
      <c r="BA494" s="151"/>
      <c r="BB494" s="151"/>
      <c r="BC494" s="151"/>
      <c r="BD494" s="151"/>
      <c r="BE494" s="151"/>
      <c r="BF494" s="151"/>
      <c r="BG494" s="151"/>
      <c r="BH494" s="151"/>
    </row>
    <row r="495" spans="1:60" outlineLevel="1" x14ac:dyDescent="0.2">
      <c r="A495" s="158"/>
      <c r="B495" s="159"/>
      <c r="C495" s="199" t="s">
        <v>911</v>
      </c>
      <c r="D495" s="195"/>
      <c r="E495" s="196">
        <v>2.4013</v>
      </c>
      <c r="F495" s="162"/>
      <c r="G495" s="162"/>
      <c r="H495" s="162"/>
      <c r="I495" s="162"/>
      <c r="J495" s="162"/>
      <c r="K495" s="162"/>
      <c r="L495" s="162"/>
      <c r="M495" s="162"/>
      <c r="N495" s="162"/>
      <c r="O495" s="162"/>
      <c r="P495" s="162"/>
      <c r="Q495" s="162"/>
      <c r="R495" s="162"/>
      <c r="S495" s="162"/>
      <c r="T495" s="162"/>
      <c r="U495" s="162"/>
      <c r="V495" s="162"/>
      <c r="W495" s="162"/>
      <c r="X495" s="151"/>
      <c r="Y495" s="151"/>
      <c r="Z495" s="151"/>
      <c r="AA495" s="151"/>
      <c r="AB495" s="151"/>
      <c r="AC495" s="151"/>
      <c r="AD495" s="151"/>
      <c r="AE495" s="151"/>
      <c r="AF495" s="151"/>
      <c r="AG495" s="151" t="s">
        <v>346</v>
      </c>
      <c r="AH495" s="151">
        <v>0</v>
      </c>
      <c r="AI495" s="151"/>
      <c r="AJ495" s="151"/>
      <c r="AK495" s="151"/>
      <c r="AL495" s="151"/>
      <c r="AM495" s="151"/>
      <c r="AN495" s="151"/>
      <c r="AO495" s="151"/>
      <c r="AP495" s="151"/>
      <c r="AQ495" s="151"/>
      <c r="AR495" s="151"/>
      <c r="AS495" s="151"/>
      <c r="AT495" s="151"/>
      <c r="AU495" s="151"/>
      <c r="AV495" s="151"/>
      <c r="AW495" s="151"/>
      <c r="AX495" s="151"/>
      <c r="AY495" s="151"/>
      <c r="AZ495" s="151"/>
      <c r="BA495" s="151"/>
      <c r="BB495" s="151"/>
      <c r="BC495" s="151"/>
      <c r="BD495" s="151"/>
      <c r="BE495" s="151"/>
      <c r="BF495" s="151"/>
      <c r="BG495" s="151"/>
      <c r="BH495" s="151"/>
    </row>
    <row r="496" spans="1:60" ht="22.5" outlineLevel="1" x14ac:dyDescent="0.2">
      <c r="A496" s="173">
        <v>145</v>
      </c>
      <c r="B496" s="174" t="s">
        <v>912</v>
      </c>
      <c r="C496" s="191" t="s">
        <v>913</v>
      </c>
      <c r="D496" s="175" t="s">
        <v>473</v>
      </c>
      <c r="E496" s="176">
        <v>0.52044000000000001</v>
      </c>
      <c r="F496" s="177"/>
      <c r="G496" s="178">
        <f>ROUND(E496*F496,2)</f>
        <v>0</v>
      </c>
      <c r="H496" s="177">
        <v>25453.11</v>
      </c>
      <c r="I496" s="178">
        <f>ROUND(E496*H496,2)</f>
        <v>13246.82</v>
      </c>
      <c r="J496" s="177">
        <v>5836.89</v>
      </c>
      <c r="K496" s="178">
        <f>ROUND(E496*J496,2)</f>
        <v>3037.75</v>
      </c>
      <c r="L496" s="178">
        <v>21</v>
      </c>
      <c r="M496" s="178">
        <f>G496*(1+L496/100)</f>
        <v>0</v>
      </c>
      <c r="N496" s="178">
        <v>1.06325</v>
      </c>
      <c r="O496" s="178">
        <f>ROUND(E496*N496,2)</f>
        <v>0.55000000000000004</v>
      </c>
      <c r="P496" s="178">
        <v>0</v>
      </c>
      <c r="Q496" s="178">
        <f>ROUND(E496*P496,2)</f>
        <v>0</v>
      </c>
      <c r="R496" s="178" t="s">
        <v>460</v>
      </c>
      <c r="S496" s="178" t="s">
        <v>330</v>
      </c>
      <c r="T496" s="179" t="s">
        <v>330</v>
      </c>
      <c r="U496" s="162">
        <v>15.231</v>
      </c>
      <c r="V496" s="162">
        <f>ROUND(E496*U496,2)</f>
        <v>7.93</v>
      </c>
      <c r="W496" s="162"/>
      <c r="X496" s="151"/>
      <c r="Y496" s="151"/>
      <c r="Z496" s="151"/>
      <c r="AA496" s="151"/>
      <c r="AB496" s="151"/>
      <c r="AC496" s="151"/>
      <c r="AD496" s="151"/>
      <c r="AE496" s="151"/>
      <c r="AF496" s="151"/>
      <c r="AG496" s="151" t="s">
        <v>331</v>
      </c>
      <c r="AH496" s="151"/>
      <c r="AI496" s="151"/>
      <c r="AJ496" s="151"/>
      <c r="AK496" s="151"/>
      <c r="AL496" s="151"/>
      <c r="AM496" s="151"/>
      <c r="AN496" s="151"/>
      <c r="AO496" s="151"/>
      <c r="AP496" s="151"/>
      <c r="AQ496" s="151"/>
      <c r="AR496" s="151"/>
      <c r="AS496" s="151"/>
      <c r="AT496" s="151"/>
      <c r="AU496" s="151"/>
      <c r="AV496" s="151"/>
      <c r="AW496" s="151"/>
      <c r="AX496" s="151"/>
      <c r="AY496" s="151"/>
      <c r="AZ496" s="151"/>
      <c r="BA496" s="151"/>
      <c r="BB496" s="151"/>
      <c r="BC496" s="151"/>
      <c r="BD496" s="151"/>
      <c r="BE496" s="151"/>
      <c r="BF496" s="151"/>
      <c r="BG496" s="151"/>
      <c r="BH496" s="151"/>
    </row>
    <row r="497" spans="1:60" outlineLevel="1" x14ac:dyDescent="0.2">
      <c r="A497" s="158"/>
      <c r="B497" s="159"/>
      <c r="C497" s="375" t="s">
        <v>474</v>
      </c>
      <c r="D497" s="376"/>
      <c r="E497" s="376"/>
      <c r="F497" s="376"/>
      <c r="G497" s="376"/>
      <c r="H497" s="162"/>
      <c r="I497" s="162"/>
      <c r="J497" s="162"/>
      <c r="K497" s="162"/>
      <c r="L497" s="162"/>
      <c r="M497" s="162"/>
      <c r="N497" s="162"/>
      <c r="O497" s="162"/>
      <c r="P497" s="162"/>
      <c r="Q497" s="162"/>
      <c r="R497" s="162"/>
      <c r="S497" s="162"/>
      <c r="T497" s="162"/>
      <c r="U497" s="162"/>
      <c r="V497" s="162"/>
      <c r="W497" s="162"/>
      <c r="X497" s="151"/>
      <c r="Y497" s="151"/>
      <c r="Z497" s="151"/>
      <c r="AA497" s="151"/>
      <c r="AB497" s="151"/>
      <c r="AC497" s="151"/>
      <c r="AD497" s="151"/>
      <c r="AE497" s="151"/>
      <c r="AF497" s="151"/>
      <c r="AG497" s="151" t="s">
        <v>333</v>
      </c>
      <c r="AH497" s="151"/>
      <c r="AI497" s="151"/>
      <c r="AJ497" s="151"/>
      <c r="AK497" s="151"/>
      <c r="AL497" s="151"/>
      <c r="AM497" s="151"/>
      <c r="AN497" s="151"/>
      <c r="AO497" s="151"/>
      <c r="AP497" s="151"/>
      <c r="AQ497" s="151"/>
      <c r="AR497" s="151"/>
      <c r="AS497" s="151"/>
      <c r="AT497" s="151"/>
      <c r="AU497" s="151"/>
      <c r="AV497" s="151"/>
      <c r="AW497" s="151"/>
      <c r="AX497" s="151"/>
      <c r="AY497" s="151"/>
      <c r="AZ497" s="151"/>
      <c r="BA497" s="151"/>
      <c r="BB497" s="151"/>
      <c r="BC497" s="151"/>
      <c r="BD497" s="151"/>
      <c r="BE497" s="151"/>
      <c r="BF497" s="151"/>
      <c r="BG497" s="151"/>
      <c r="BH497" s="151"/>
    </row>
    <row r="498" spans="1:60" outlineLevel="1" x14ac:dyDescent="0.2">
      <c r="A498" s="158"/>
      <c r="B498" s="159"/>
      <c r="C498" s="199" t="s">
        <v>914</v>
      </c>
      <c r="D498" s="195"/>
      <c r="E498" s="196">
        <v>0.40654000000000001</v>
      </c>
      <c r="F498" s="162"/>
      <c r="G498" s="162"/>
      <c r="H498" s="162"/>
      <c r="I498" s="162"/>
      <c r="J498" s="162"/>
      <c r="K498" s="162"/>
      <c r="L498" s="162"/>
      <c r="M498" s="162"/>
      <c r="N498" s="162"/>
      <c r="O498" s="162"/>
      <c r="P498" s="162"/>
      <c r="Q498" s="162"/>
      <c r="R498" s="162"/>
      <c r="S498" s="162"/>
      <c r="T498" s="162"/>
      <c r="U498" s="162"/>
      <c r="V498" s="162"/>
      <c r="W498" s="162"/>
      <c r="X498" s="151"/>
      <c r="Y498" s="151"/>
      <c r="Z498" s="151"/>
      <c r="AA498" s="151"/>
      <c r="AB498" s="151"/>
      <c r="AC498" s="151"/>
      <c r="AD498" s="151"/>
      <c r="AE498" s="151"/>
      <c r="AF498" s="151"/>
      <c r="AG498" s="151" t="s">
        <v>346</v>
      </c>
      <c r="AH498" s="151">
        <v>0</v>
      </c>
      <c r="AI498" s="151"/>
      <c r="AJ498" s="151"/>
      <c r="AK498" s="151"/>
      <c r="AL498" s="151"/>
      <c r="AM498" s="151"/>
      <c r="AN498" s="151"/>
      <c r="AO498" s="151"/>
      <c r="AP498" s="151"/>
      <c r="AQ498" s="151"/>
      <c r="AR498" s="151"/>
      <c r="AS498" s="151"/>
      <c r="AT498" s="151"/>
      <c r="AU498" s="151"/>
      <c r="AV498" s="151"/>
      <c r="AW498" s="151"/>
      <c r="AX498" s="151"/>
      <c r="AY498" s="151"/>
      <c r="AZ498" s="151"/>
      <c r="BA498" s="151"/>
      <c r="BB498" s="151"/>
      <c r="BC498" s="151"/>
      <c r="BD498" s="151"/>
      <c r="BE498" s="151"/>
      <c r="BF498" s="151"/>
      <c r="BG498" s="151"/>
      <c r="BH498" s="151"/>
    </row>
    <row r="499" spans="1:60" outlineLevel="1" x14ac:dyDescent="0.2">
      <c r="A499" s="158"/>
      <c r="B499" s="159"/>
      <c r="C499" s="199" t="s">
        <v>915</v>
      </c>
      <c r="D499" s="195"/>
      <c r="E499" s="196">
        <v>4.7969999999999999E-2</v>
      </c>
      <c r="F499" s="162"/>
      <c r="G499" s="162"/>
      <c r="H499" s="162"/>
      <c r="I499" s="162"/>
      <c r="J499" s="162"/>
      <c r="K499" s="162"/>
      <c r="L499" s="162"/>
      <c r="M499" s="162"/>
      <c r="N499" s="162"/>
      <c r="O499" s="162"/>
      <c r="P499" s="162"/>
      <c r="Q499" s="162"/>
      <c r="R499" s="162"/>
      <c r="S499" s="162"/>
      <c r="T499" s="162"/>
      <c r="U499" s="162"/>
      <c r="V499" s="162"/>
      <c r="W499" s="162"/>
      <c r="X499" s="151"/>
      <c r="Y499" s="151"/>
      <c r="Z499" s="151"/>
      <c r="AA499" s="151"/>
      <c r="AB499" s="151"/>
      <c r="AC499" s="151"/>
      <c r="AD499" s="151"/>
      <c r="AE499" s="151"/>
      <c r="AF499" s="151"/>
      <c r="AG499" s="151" t="s">
        <v>346</v>
      </c>
      <c r="AH499" s="151">
        <v>0</v>
      </c>
      <c r="AI499" s="151"/>
      <c r="AJ499" s="151"/>
      <c r="AK499" s="151"/>
      <c r="AL499" s="151"/>
      <c r="AM499" s="151"/>
      <c r="AN499" s="151"/>
      <c r="AO499" s="151"/>
      <c r="AP499" s="151"/>
      <c r="AQ499" s="151"/>
      <c r="AR499" s="151"/>
      <c r="AS499" s="151"/>
      <c r="AT499" s="151"/>
      <c r="AU499" s="151"/>
      <c r="AV499" s="151"/>
      <c r="AW499" s="151"/>
      <c r="AX499" s="151"/>
      <c r="AY499" s="151"/>
      <c r="AZ499" s="151"/>
      <c r="BA499" s="151"/>
      <c r="BB499" s="151"/>
      <c r="BC499" s="151"/>
      <c r="BD499" s="151"/>
      <c r="BE499" s="151"/>
      <c r="BF499" s="151"/>
      <c r="BG499" s="151"/>
      <c r="BH499" s="151"/>
    </row>
    <row r="500" spans="1:60" outlineLevel="1" x14ac:dyDescent="0.2">
      <c r="A500" s="158"/>
      <c r="B500" s="159"/>
      <c r="C500" s="199" t="s">
        <v>916</v>
      </c>
      <c r="D500" s="195"/>
      <c r="E500" s="196">
        <v>6.5930000000000002E-2</v>
      </c>
      <c r="F500" s="162"/>
      <c r="G500" s="162"/>
      <c r="H500" s="162"/>
      <c r="I500" s="162"/>
      <c r="J500" s="162"/>
      <c r="K500" s="162"/>
      <c r="L500" s="162"/>
      <c r="M500" s="162"/>
      <c r="N500" s="162"/>
      <c r="O500" s="162"/>
      <c r="P500" s="162"/>
      <c r="Q500" s="162"/>
      <c r="R500" s="162"/>
      <c r="S500" s="162"/>
      <c r="T500" s="162"/>
      <c r="U500" s="162"/>
      <c r="V500" s="162"/>
      <c r="W500" s="162"/>
      <c r="X500" s="151"/>
      <c r="Y500" s="151"/>
      <c r="Z500" s="151"/>
      <c r="AA500" s="151"/>
      <c r="AB500" s="151"/>
      <c r="AC500" s="151"/>
      <c r="AD500" s="151"/>
      <c r="AE500" s="151"/>
      <c r="AF500" s="151"/>
      <c r="AG500" s="151" t="s">
        <v>346</v>
      </c>
      <c r="AH500" s="151">
        <v>0</v>
      </c>
      <c r="AI500" s="151"/>
      <c r="AJ500" s="151"/>
      <c r="AK500" s="151"/>
      <c r="AL500" s="151"/>
      <c r="AM500" s="151"/>
      <c r="AN500" s="151"/>
      <c r="AO500" s="151"/>
      <c r="AP500" s="151"/>
      <c r="AQ500" s="151"/>
      <c r="AR500" s="151"/>
      <c r="AS500" s="151"/>
      <c r="AT500" s="151"/>
      <c r="AU500" s="151"/>
      <c r="AV500" s="151"/>
      <c r="AW500" s="151"/>
      <c r="AX500" s="151"/>
      <c r="AY500" s="151"/>
      <c r="AZ500" s="151"/>
      <c r="BA500" s="151"/>
      <c r="BB500" s="151"/>
      <c r="BC500" s="151"/>
      <c r="BD500" s="151"/>
      <c r="BE500" s="151"/>
      <c r="BF500" s="151"/>
      <c r="BG500" s="151"/>
      <c r="BH500" s="151"/>
    </row>
    <row r="501" spans="1:60" ht="22.5" outlineLevel="1" x14ac:dyDescent="0.2">
      <c r="A501" s="173">
        <v>146</v>
      </c>
      <c r="B501" s="174" t="s">
        <v>917</v>
      </c>
      <c r="C501" s="191" t="s">
        <v>918</v>
      </c>
      <c r="D501" s="175" t="s">
        <v>375</v>
      </c>
      <c r="E501" s="176">
        <v>40.700000000000003</v>
      </c>
      <c r="F501" s="177"/>
      <c r="G501" s="178">
        <f>ROUND(E501*F501,2)</f>
        <v>0</v>
      </c>
      <c r="H501" s="177">
        <v>101.47</v>
      </c>
      <c r="I501" s="178">
        <f>ROUND(E501*H501,2)</f>
        <v>4129.83</v>
      </c>
      <c r="J501" s="177">
        <v>128.03</v>
      </c>
      <c r="K501" s="178">
        <f>ROUND(E501*J501,2)</f>
        <v>5210.82</v>
      </c>
      <c r="L501" s="178">
        <v>21</v>
      </c>
      <c r="M501" s="178">
        <f>G501*(1+L501/100)</f>
        <v>0</v>
      </c>
      <c r="N501" s="178">
        <v>6.4599999999999996E-3</v>
      </c>
      <c r="O501" s="178">
        <f>ROUND(E501*N501,2)</f>
        <v>0.26</v>
      </c>
      <c r="P501" s="178">
        <v>0</v>
      </c>
      <c r="Q501" s="178">
        <f>ROUND(E501*P501,2)</f>
        <v>0</v>
      </c>
      <c r="R501" s="178" t="s">
        <v>460</v>
      </c>
      <c r="S501" s="178" t="s">
        <v>330</v>
      </c>
      <c r="T501" s="179" t="s">
        <v>330</v>
      </c>
      <c r="U501" s="162">
        <v>0.34399999999999997</v>
      </c>
      <c r="V501" s="162">
        <f>ROUND(E501*U501,2)</f>
        <v>14</v>
      </c>
      <c r="W501" s="162"/>
      <c r="X501" s="151"/>
      <c r="Y501" s="151"/>
      <c r="Z501" s="151"/>
      <c r="AA501" s="151"/>
      <c r="AB501" s="151"/>
      <c r="AC501" s="151"/>
      <c r="AD501" s="151"/>
      <c r="AE501" s="151"/>
      <c r="AF501" s="151"/>
      <c r="AG501" s="151" t="s">
        <v>331</v>
      </c>
      <c r="AH501" s="151"/>
      <c r="AI501" s="151"/>
      <c r="AJ501" s="151"/>
      <c r="AK501" s="151"/>
      <c r="AL501" s="151"/>
      <c r="AM501" s="151"/>
      <c r="AN501" s="151"/>
      <c r="AO501" s="151"/>
      <c r="AP501" s="151"/>
      <c r="AQ501" s="151"/>
      <c r="AR501" s="151"/>
      <c r="AS501" s="151"/>
      <c r="AT501" s="151"/>
      <c r="AU501" s="151"/>
      <c r="AV501" s="151"/>
      <c r="AW501" s="151"/>
      <c r="AX501" s="151"/>
      <c r="AY501" s="151"/>
      <c r="AZ501" s="151"/>
      <c r="BA501" s="151"/>
      <c r="BB501" s="151"/>
      <c r="BC501" s="151"/>
      <c r="BD501" s="151"/>
      <c r="BE501" s="151"/>
      <c r="BF501" s="151"/>
      <c r="BG501" s="151"/>
      <c r="BH501" s="151"/>
    </row>
    <row r="502" spans="1:60" outlineLevel="1" x14ac:dyDescent="0.2">
      <c r="A502" s="158"/>
      <c r="B502" s="159"/>
      <c r="C502" s="375" t="s">
        <v>919</v>
      </c>
      <c r="D502" s="376"/>
      <c r="E502" s="376"/>
      <c r="F502" s="376"/>
      <c r="G502" s="376"/>
      <c r="H502" s="162"/>
      <c r="I502" s="162"/>
      <c r="J502" s="162"/>
      <c r="K502" s="162"/>
      <c r="L502" s="162"/>
      <c r="M502" s="162"/>
      <c r="N502" s="162"/>
      <c r="O502" s="162"/>
      <c r="P502" s="162"/>
      <c r="Q502" s="162"/>
      <c r="R502" s="162"/>
      <c r="S502" s="162"/>
      <c r="T502" s="162"/>
      <c r="U502" s="162"/>
      <c r="V502" s="162"/>
      <c r="W502" s="162"/>
      <c r="X502" s="151"/>
      <c r="Y502" s="151"/>
      <c r="Z502" s="151"/>
      <c r="AA502" s="151"/>
      <c r="AB502" s="151"/>
      <c r="AC502" s="151"/>
      <c r="AD502" s="151"/>
      <c r="AE502" s="151"/>
      <c r="AF502" s="151"/>
      <c r="AG502" s="151" t="s">
        <v>333</v>
      </c>
      <c r="AH502" s="151"/>
      <c r="AI502" s="151"/>
      <c r="AJ502" s="151"/>
      <c r="AK502" s="151"/>
      <c r="AL502" s="151"/>
      <c r="AM502" s="151"/>
      <c r="AN502" s="151"/>
      <c r="AO502" s="151"/>
      <c r="AP502" s="151"/>
      <c r="AQ502" s="151"/>
      <c r="AR502" s="151"/>
      <c r="AS502" s="151"/>
      <c r="AT502" s="151"/>
      <c r="AU502" s="151"/>
      <c r="AV502" s="151"/>
      <c r="AW502" s="151"/>
      <c r="AX502" s="151"/>
      <c r="AY502" s="151"/>
      <c r="AZ502" s="151"/>
      <c r="BA502" s="151"/>
      <c r="BB502" s="151"/>
      <c r="BC502" s="151"/>
      <c r="BD502" s="151"/>
      <c r="BE502" s="151"/>
      <c r="BF502" s="151"/>
      <c r="BG502" s="151"/>
      <c r="BH502" s="151"/>
    </row>
    <row r="503" spans="1:60" outlineLevel="1" x14ac:dyDescent="0.2">
      <c r="A503" s="158"/>
      <c r="B503" s="159"/>
      <c r="C503" s="199" t="s">
        <v>920</v>
      </c>
      <c r="D503" s="195"/>
      <c r="E503" s="196">
        <v>40.700000000000003</v>
      </c>
      <c r="F503" s="162"/>
      <c r="G503" s="162"/>
      <c r="H503" s="162"/>
      <c r="I503" s="162"/>
      <c r="J503" s="162"/>
      <c r="K503" s="162"/>
      <c r="L503" s="162"/>
      <c r="M503" s="162"/>
      <c r="N503" s="162"/>
      <c r="O503" s="162"/>
      <c r="P503" s="162"/>
      <c r="Q503" s="162"/>
      <c r="R503" s="162"/>
      <c r="S503" s="162"/>
      <c r="T503" s="162"/>
      <c r="U503" s="162"/>
      <c r="V503" s="162"/>
      <c r="W503" s="162"/>
      <c r="X503" s="151"/>
      <c r="Y503" s="151"/>
      <c r="Z503" s="151"/>
      <c r="AA503" s="151"/>
      <c r="AB503" s="151"/>
      <c r="AC503" s="151"/>
      <c r="AD503" s="151"/>
      <c r="AE503" s="151"/>
      <c r="AF503" s="151"/>
      <c r="AG503" s="151" t="s">
        <v>346</v>
      </c>
      <c r="AH503" s="151">
        <v>0</v>
      </c>
      <c r="AI503" s="151"/>
      <c r="AJ503" s="151"/>
      <c r="AK503" s="151"/>
      <c r="AL503" s="151"/>
      <c r="AM503" s="151"/>
      <c r="AN503" s="151"/>
      <c r="AO503" s="151"/>
      <c r="AP503" s="151"/>
      <c r="AQ503" s="151"/>
      <c r="AR503" s="151"/>
      <c r="AS503" s="151"/>
      <c r="AT503" s="151"/>
      <c r="AU503" s="151"/>
      <c r="AV503" s="151"/>
      <c r="AW503" s="151"/>
      <c r="AX503" s="151"/>
      <c r="AY503" s="151"/>
      <c r="AZ503" s="151"/>
      <c r="BA503" s="151"/>
      <c r="BB503" s="151"/>
      <c r="BC503" s="151"/>
      <c r="BD503" s="151"/>
      <c r="BE503" s="151"/>
      <c r="BF503" s="151"/>
      <c r="BG503" s="151"/>
      <c r="BH503" s="151"/>
    </row>
    <row r="504" spans="1:60" ht="22.5" outlineLevel="1" x14ac:dyDescent="0.2">
      <c r="A504" s="173">
        <v>147</v>
      </c>
      <c r="B504" s="174" t="s">
        <v>921</v>
      </c>
      <c r="C504" s="191" t="s">
        <v>922</v>
      </c>
      <c r="D504" s="175" t="s">
        <v>375</v>
      </c>
      <c r="E504" s="176">
        <v>40.700000000000003</v>
      </c>
      <c r="F504" s="177"/>
      <c r="G504" s="178">
        <f>ROUND(E504*F504,2)</f>
        <v>0</v>
      </c>
      <c r="H504" s="177">
        <v>352.8</v>
      </c>
      <c r="I504" s="178">
        <f>ROUND(E504*H504,2)</f>
        <v>14358.96</v>
      </c>
      <c r="J504" s="177">
        <v>96.1</v>
      </c>
      <c r="K504" s="178">
        <f>ROUND(E504*J504,2)</f>
        <v>3911.27</v>
      </c>
      <c r="L504" s="178">
        <v>21</v>
      </c>
      <c r="M504" s="178">
        <f>G504*(1+L504/100)</f>
        <v>0</v>
      </c>
      <c r="N504" s="178">
        <v>1.7850000000000001E-2</v>
      </c>
      <c r="O504" s="178">
        <f>ROUND(E504*N504,2)</f>
        <v>0.73</v>
      </c>
      <c r="P504" s="178">
        <v>0</v>
      </c>
      <c r="Q504" s="178">
        <f>ROUND(E504*P504,2)</f>
        <v>0</v>
      </c>
      <c r="R504" s="178" t="s">
        <v>460</v>
      </c>
      <c r="S504" s="178" t="s">
        <v>228</v>
      </c>
      <c r="T504" s="179" t="s">
        <v>229</v>
      </c>
      <c r="U504" s="162">
        <v>0.28199999999999997</v>
      </c>
      <c r="V504" s="162">
        <f>ROUND(E504*U504,2)</f>
        <v>11.48</v>
      </c>
      <c r="W504" s="162"/>
      <c r="X504" s="151"/>
      <c r="Y504" s="151"/>
      <c r="Z504" s="151"/>
      <c r="AA504" s="151"/>
      <c r="AB504" s="151"/>
      <c r="AC504" s="151"/>
      <c r="AD504" s="151"/>
      <c r="AE504" s="151"/>
      <c r="AF504" s="151"/>
      <c r="AG504" s="151" t="s">
        <v>331</v>
      </c>
      <c r="AH504" s="151"/>
      <c r="AI504" s="151"/>
      <c r="AJ504" s="151"/>
      <c r="AK504" s="151"/>
      <c r="AL504" s="151"/>
      <c r="AM504" s="151"/>
      <c r="AN504" s="151"/>
      <c r="AO504" s="151"/>
      <c r="AP504" s="151"/>
      <c r="AQ504" s="151"/>
      <c r="AR504" s="151"/>
      <c r="AS504" s="151"/>
      <c r="AT504" s="151"/>
      <c r="AU504" s="151"/>
      <c r="AV504" s="151"/>
      <c r="AW504" s="151"/>
      <c r="AX504" s="151"/>
      <c r="AY504" s="151"/>
      <c r="AZ504" s="151"/>
      <c r="BA504" s="151"/>
      <c r="BB504" s="151"/>
      <c r="BC504" s="151"/>
      <c r="BD504" s="151"/>
      <c r="BE504" s="151"/>
      <c r="BF504" s="151"/>
      <c r="BG504" s="151"/>
      <c r="BH504" s="151"/>
    </row>
    <row r="505" spans="1:60" outlineLevel="1" x14ac:dyDescent="0.2">
      <c r="A505" s="158"/>
      <c r="B505" s="159"/>
      <c r="C505" s="375" t="s">
        <v>923</v>
      </c>
      <c r="D505" s="376"/>
      <c r="E505" s="376"/>
      <c r="F505" s="376"/>
      <c r="G505" s="376"/>
      <c r="H505" s="162"/>
      <c r="I505" s="162"/>
      <c r="J505" s="162"/>
      <c r="K505" s="162"/>
      <c r="L505" s="162"/>
      <c r="M505" s="162"/>
      <c r="N505" s="162"/>
      <c r="O505" s="162"/>
      <c r="P505" s="162"/>
      <c r="Q505" s="162"/>
      <c r="R505" s="162"/>
      <c r="S505" s="162"/>
      <c r="T505" s="162"/>
      <c r="U505" s="162"/>
      <c r="V505" s="162"/>
      <c r="W505" s="162"/>
      <c r="X505" s="151"/>
      <c r="Y505" s="151"/>
      <c r="Z505" s="151"/>
      <c r="AA505" s="151"/>
      <c r="AB505" s="151"/>
      <c r="AC505" s="151"/>
      <c r="AD505" s="151"/>
      <c r="AE505" s="151"/>
      <c r="AF505" s="151"/>
      <c r="AG505" s="151" t="s">
        <v>333</v>
      </c>
      <c r="AH505" s="151"/>
      <c r="AI505" s="151"/>
      <c r="AJ505" s="151"/>
      <c r="AK505" s="151"/>
      <c r="AL505" s="151"/>
      <c r="AM505" s="151"/>
      <c r="AN505" s="151"/>
      <c r="AO505" s="151"/>
      <c r="AP505" s="151"/>
      <c r="AQ505" s="151"/>
      <c r="AR505" s="151"/>
      <c r="AS505" s="151"/>
      <c r="AT505" s="151"/>
      <c r="AU505" s="151"/>
      <c r="AV505" s="151"/>
      <c r="AW505" s="151"/>
      <c r="AX505" s="151"/>
      <c r="AY505" s="151"/>
      <c r="AZ505" s="151"/>
      <c r="BA505" s="151"/>
      <c r="BB505" s="151"/>
      <c r="BC505" s="151"/>
      <c r="BD505" s="151"/>
      <c r="BE505" s="151"/>
      <c r="BF505" s="151"/>
      <c r="BG505" s="151"/>
      <c r="BH505" s="151"/>
    </row>
    <row r="506" spans="1:60" outlineLevel="1" x14ac:dyDescent="0.2">
      <c r="A506" s="173">
        <v>148</v>
      </c>
      <c r="B506" s="174" t="s">
        <v>924</v>
      </c>
      <c r="C506" s="191" t="s">
        <v>925</v>
      </c>
      <c r="D506" s="175" t="s">
        <v>375</v>
      </c>
      <c r="E506" s="176">
        <v>40.700000000000003</v>
      </c>
      <c r="F506" s="177"/>
      <c r="G506" s="178">
        <f>ROUND(E506*F506,2)</f>
        <v>0</v>
      </c>
      <c r="H506" s="177">
        <v>90.47</v>
      </c>
      <c r="I506" s="178">
        <f>ROUND(E506*H506,2)</f>
        <v>3682.13</v>
      </c>
      <c r="J506" s="177">
        <v>13.53</v>
      </c>
      <c r="K506" s="178">
        <f>ROUND(E506*J506,2)</f>
        <v>550.66999999999996</v>
      </c>
      <c r="L506" s="178">
        <v>21</v>
      </c>
      <c r="M506" s="178">
        <f>G506*(1+L506/100)</f>
        <v>0</v>
      </c>
      <c r="N506" s="178">
        <v>2.0000000000000002E-5</v>
      </c>
      <c r="O506" s="178">
        <f>ROUND(E506*N506,2)</f>
        <v>0</v>
      </c>
      <c r="P506" s="178">
        <v>0</v>
      </c>
      <c r="Q506" s="178">
        <f>ROUND(E506*P506,2)</f>
        <v>0</v>
      </c>
      <c r="R506" s="178"/>
      <c r="S506" s="178" t="s">
        <v>228</v>
      </c>
      <c r="T506" s="179" t="s">
        <v>229</v>
      </c>
      <c r="U506" s="162">
        <v>4.3999999999999997E-2</v>
      </c>
      <c r="V506" s="162">
        <f>ROUND(E506*U506,2)</f>
        <v>1.79</v>
      </c>
      <c r="W506" s="162"/>
      <c r="X506" s="151"/>
      <c r="Y506" s="151"/>
      <c r="Z506" s="151"/>
      <c r="AA506" s="151"/>
      <c r="AB506" s="151"/>
      <c r="AC506" s="151"/>
      <c r="AD506" s="151"/>
      <c r="AE506" s="151"/>
      <c r="AF506" s="151"/>
      <c r="AG506" s="151" t="s">
        <v>331</v>
      </c>
      <c r="AH506" s="151"/>
      <c r="AI506" s="151"/>
      <c r="AJ506" s="151"/>
      <c r="AK506" s="151"/>
      <c r="AL506" s="151"/>
      <c r="AM506" s="151"/>
      <c r="AN506" s="151"/>
      <c r="AO506" s="151"/>
      <c r="AP506" s="151"/>
      <c r="AQ506" s="151"/>
      <c r="AR506" s="151"/>
      <c r="AS506" s="151"/>
      <c r="AT506" s="151"/>
      <c r="AU506" s="151"/>
      <c r="AV506" s="151"/>
      <c r="AW506" s="151"/>
      <c r="AX506" s="151"/>
      <c r="AY506" s="151"/>
      <c r="AZ506" s="151"/>
      <c r="BA506" s="151"/>
      <c r="BB506" s="151"/>
      <c r="BC506" s="151"/>
      <c r="BD506" s="151"/>
      <c r="BE506" s="151"/>
      <c r="BF506" s="151"/>
      <c r="BG506" s="151"/>
      <c r="BH506" s="151"/>
    </row>
    <row r="507" spans="1:60" outlineLevel="1" x14ac:dyDescent="0.2">
      <c r="A507" s="158"/>
      <c r="B507" s="159"/>
      <c r="C507" s="199" t="s">
        <v>920</v>
      </c>
      <c r="D507" s="195"/>
      <c r="E507" s="196">
        <v>40.700000000000003</v>
      </c>
      <c r="F507" s="162"/>
      <c r="G507" s="162"/>
      <c r="H507" s="162"/>
      <c r="I507" s="162"/>
      <c r="J507" s="162"/>
      <c r="K507" s="162"/>
      <c r="L507" s="162"/>
      <c r="M507" s="162"/>
      <c r="N507" s="162"/>
      <c r="O507" s="162"/>
      <c r="P507" s="162"/>
      <c r="Q507" s="162"/>
      <c r="R507" s="162"/>
      <c r="S507" s="162"/>
      <c r="T507" s="162"/>
      <c r="U507" s="162"/>
      <c r="V507" s="162"/>
      <c r="W507" s="162"/>
      <c r="X507" s="151"/>
      <c r="Y507" s="151"/>
      <c r="Z507" s="151"/>
      <c r="AA507" s="151"/>
      <c r="AB507" s="151"/>
      <c r="AC507" s="151"/>
      <c r="AD507" s="151"/>
      <c r="AE507" s="151"/>
      <c r="AF507" s="151"/>
      <c r="AG507" s="151" t="s">
        <v>346</v>
      </c>
      <c r="AH507" s="151">
        <v>0</v>
      </c>
      <c r="AI507" s="151"/>
      <c r="AJ507" s="151"/>
      <c r="AK507" s="151"/>
      <c r="AL507" s="151"/>
      <c r="AM507" s="151"/>
      <c r="AN507" s="151"/>
      <c r="AO507" s="151"/>
      <c r="AP507" s="151"/>
      <c r="AQ507" s="151"/>
      <c r="AR507" s="151"/>
      <c r="AS507" s="151"/>
      <c r="AT507" s="151"/>
      <c r="AU507" s="151"/>
      <c r="AV507" s="151"/>
      <c r="AW507" s="151"/>
      <c r="AX507" s="151"/>
      <c r="AY507" s="151"/>
      <c r="AZ507" s="151"/>
      <c r="BA507" s="151"/>
      <c r="BB507" s="151"/>
      <c r="BC507" s="151"/>
      <c r="BD507" s="151"/>
      <c r="BE507" s="151"/>
      <c r="BF507" s="151"/>
      <c r="BG507" s="151"/>
      <c r="BH507" s="151"/>
    </row>
    <row r="508" spans="1:60" x14ac:dyDescent="0.2">
      <c r="A508" s="167" t="s">
        <v>223</v>
      </c>
      <c r="B508" s="168" t="s">
        <v>115</v>
      </c>
      <c r="C508" s="189" t="s">
        <v>116</v>
      </c>
      <c r="D508" s="169"/>
      <c r="E508" s="170"/>
      <c r="F508" s="171"/>
      <c r="G508" s="171">
        <f>SUMIF(AG509:AG522,"&lt;&gt;NOR",G509:G522)</f>
        <v>0</v>
      </c>
      <c r="H508" s="171"/>
      <c r="I508" s="171">
        <f>SUM(I509:I522)</f>
        <v>79526.600000000006</v>
      </c>
      <c r="J508" s="171"/>
      <c r="K508" s="171">
        <f>SUM(K509:K522)</f>
        <v>19170.400000000001</v>
      </c>
      <c r="L508" s="171"/>
      <c r="M508" s="171">
        <f>SUM(M509:M522)</f>
        <v>0</v>
      </c>
      <c r="N508" s="171"/>
      <c r="O508" s="171">
        <f>SUM(O509:O522)</f>
        <v>1.7000000000000004</v>
      </c>
      <c r="P508" s="171"/>
      <c r="Q508" s="171">
        <f>SUM(Q509:Q522)</f>
        <v>0</v>
      </c>
      <c r="R508" s="171"/>
      <c r="S508" s="171"/>
      <c r="T508" s="172"/>
      <c r="U508" s="166"/>
      <c r="V508" s="166">
        <f>SUM(V509:V522)</f>
        <v>50.23</v>
      </c>
      <c r="W508" s="166"/>
      <c r="AG508" t="s">
        <v>224</v>
      </c>
    </row>
    <row r="509" spans="1:60" ht="101.25" outlineLevel="1" x14ac:dyDescent="0.2">
      <c r="A509" s="173">
        <v>149</v>
      </c>
      <c r="B509" s="174" t="s">
        <v>926</v>
      </c>
      <c r="C509" s="191" t="s">
        <v>927</v>
      </c>
      <c r="D509" s="175" t="s">
        <v>227</v>
      </c>
      <c r="E509" s="176">
        <v>1</v>
      </c>
      <c r="F509" s="177"/>
      <c r="G509" s="178">
        <f>ROUND(E509*F509,2)</f>
        <v>0</v>
      </c>
      <c r="H509" s="177">
        <v>7380.69</v>
      </c>
      <c r="I509" s="178">
        <f>ROUND(E509*H509,2)</f>
        <v>7380.69</v>
      </c>
      <c r="J509" s="177">
        <v>774.31</v>
      </c>
      <c r="K509" s="178">
        <f>ROUND(E509*J509,2)</f>
        <v>774.31</v>
      </c>
      <c r="L509" s="178">
        <v>21</v>
      </c>
      <c r="M509" s="178">
        <f>G509*(1+L509/100)</f>
        <v>0</v>
      </c>
      <c r="N509" s="178">
        <v>4.5650000000000003E-2</v>
      </c>
      <c r="O509" s="178">
        <f>ROUND(E509*N509,2)</f>
        <v>0.05</v>
      </c>
      <c r="P509" s="178">
        <v>0</v>
      </c>
      <c r="Q509" s="178">
        <f>ROUND(E509*P509,2)</f>
        <v>0</v>
      </c>
      <c r="R509" s="178" t="s">
        <v>460</v>
      </c>
      <c r="S509" s="178" t="s">
        <v>330</v>
      </c>
      <c r="T509" s="179" t="s">
        <v>330</v>
      </c>
      <c r="U509" s="162">
        <v>2</v>
      </c>
      <c r="V509" s="162">
        <f>ROUND(E509*U509,2)</f>
        <v>2</v>
      </c>
      <c r="W509" s="162"/>
      <c r="X509" s="151"/>
      <c r="Y509" s="151"/>
      <c r="Z509" s="151"/>
      <c r="AA509" s="151"/>
      <c r="AB509" s="151"/>
      <c r="AC509" s="151"/>
      <c r="AD509" s="151"/>
      <c r="AE509" s="151"/>
      <c r="AF509" s="151"/>
      <c r="AG509" s="151" t="s">
        <v>331</v>
      </c>
      <c r="AH509" s="151"/>
      <c r="AI509" s="151"/>
      <c r="AJ509" s="151"/>
      <c r="AK509" s="151"/>
      <c r="AL509" s="151"/>
      <c r="AM509" s="151"/>
      <c r="AN509" s="151"/>
      <c r="AO509" s="151"/>
      <c r="AP509" s="151"/>
      <c r="AQ509" s="151"/>
      <c r="AR509" s="151"/>
      <c r="AS509" s="151"/>
      <c r="AT509" s="151"/>
      <c r="AU509" s="151"/>
      <c r="AV509" s="151"/>
      <c r="AW509" s="151"/>
      <c r="AX509" s="151"/>
      <c r="AY509" s="151"/>
      <c r="AZ509" s="151"/>
      <c r="BA509" s="151"/>
      <c r="BB509" s="151"/>
      <c r="BC509" s="151"/>
      <c r="BD509" s="151"/>
      <c r="BE509" s="151"/>
      <c r="BF509" s="151"/>
      <c r="BG509" s="151"/>
      <c r="BH509" s="151"/>
    </row>
    <row r="510" spans="1:60" outlineLevel="1" x14ac:dyDescent="0.2">
      <c r="A510" s="158"/>
      <c r="B510" s="159"/>
      <c r="C510" s="375" t="s">
        <v>928</v>
      </c>
      <c r="D510" s="376"/>
      <c r="E510" s="376"/>
      <c r="F510" s="376"/>
      <c r="G510" s="376"/>
      <c r="H510" s="162"/>
      <c r="I510" s="162"/>
      <c r="J510" s="162"/>
      <c r="K510" s="162"/>
      <c r="L510" s="162"/>
      <c r="M510" s="162"/>
      <c r="N510" s="162"/>
      <c r="O510" s="162"/>
      <c r="P510" s="162"/>
      <c r="Q510" s="162"/>
      <c r="R510" s="162"/>
      <c r="S510" s="162"/>
      <c r="T510" s="162"/>
      <c r="U510" s="162"/>
      <c r="V510" s="162"/>
      <c r="W510" s="162"/>
      <c r="X510" s="151"/>
      <c r="Y510" s="151"/>
      <c r="Z510" s="151"/>
      <c r="AA510" s="151"/>
      <c r="AB510" s="151"/>
      <c r="AC510" s="151"/>
      <c r="AD510" s="151"/>
      <c r="AE510" s="151"/>
      <c r="AF510" s="151"/>
      <c r="AG510" s="151" t="s">
        <v>333</v>
      </c>
      <c r="AH510" s="151"/>
      <c r="AI510" s="151"/>
      <c r="AJ510" s="151"/>
      <c r="AK510" s="151"/>
      <c r="AL510" s="151"/>
      <c r="AM510" s="151"/>
      <c r="AN510" s="151"/>
      <c r="AO510" s="151"/>
      <c r="AP510" s="151"/>
      <c r="AQ510" s="151"/>
      <c r="AR510" s="151"/>
      <c r="AS510" s="151"/>
      <c r="AT510" s="151"/>
      <c r="AU510" s="151"/>
      <c r="AV510" s="151"/>
      <c r="AW510" s="151"/>
      <c r="AX510" s="151"/>
      <c r="AY510" s="151"/>
      <c r="AZ510" s="151"/>
      <c r="BA510" s="151"/>
      <c r="BB510" s="151"/>
      <c r="BC510" s="151"/>
      <c r="BD510" s="151"/>
      <c r="BE510" s="151"/>
      <c r="BF510" s="151"/>
      <c r="BG510" s="151"/>
      <c r="BH510" s="151"/>
    </row>
    <row r="511" spans="1:60" outlineLevel="1" x14ac:dyDescent="0.2">
      <c r="A511" s="173">
        <v>150</v>
      </c>
      <c r="B511" s="174" t="s">
        <v>929</v>
      </c>
      <c r="C511" s="191" t="s">
        <v>930</v>
      </c>
      <c r="D511" s="175" t="s">
        <v>227</v>
      </c>
      <c r="E511" s="176">
        <v>23</v>
      </c>
      <c r="F511" s="177"/>
      <c r="G511" s="178">
        <f>ROUND(E511*F511,2)</f>
        <v>0</v>
      </c>
      <c r="H511" s="177">
        <v>99.17</v>
      </c>
      <c r="I511" s="178">
        <f>ROUND(E511*H511,2)</f>
        <v>2280.91</v>
      </c>
      <c r="J511" s="177">
        <v>799.83</v>
      </c>
      <c r="K511" s="178">
        <f>ROUND(E511*J511,2)</f>
        <v>18396.09</v>
      </c>
      <c r="L511" s="178">
        <v>21</v>
      </c>
      <c r="M511" s="178">
        <f>G511*(1+L511/100)</f>
        <v>0</v>
      </c>
      <c r="N511" s="178">
        <v>5.4010000000000002E-2</v>
      </c>
      <c r="O511" s="178">
        <f>ROUND(E511*N511,2)</f>
        <v>1.24</v>
      </c>
      <c r="P511" s="178">
        <v>0</v>
      </c>
      <c r="Q511" s="178">
        <f>ROUND(E511*P511,2)</f>
        <v>0</v>
      </c>
      <c r="R511" s="178" t="s">
        <v>875</v>
      </c>
      <c r="S511" s="178" t="s">
        <v>330</v>
      </c>
      <c r="T511" s="179" t="s">
        <v>330</v>
      </c>
      <c r="U511" s="162">
        <v>2.097</v>
      </c>
      <c r="V511" s="162">
        <f>ROUND(E511*U511,2)</f>
        <v>48.23</v>
      </c>
      <c r="W511" s="162"/>
      <c r="X511" s="151"/>
      <c r="Y511" s="151"/>
      <c r="Z511" s="151"/>
      <c r="AA511" s="151"/>
      <c r="AB511" s="151"/>
      <c r="AC511" s="151"/>
      <c r="AD511" s="151"/>
      <c r="AE511" s="151"/>
      <c r="AF511" s="151"/>
      <c r="AG511" s="151" t="s">
        <v>331</v>
      </c>
      <c r="AH511" s="151"/>
      <c r="AI511" s="151"/>
      <c r="AJ511" s="151"/>
      <c r="AK511" s="151"/>
      <c r="AL511" s="151"/>
      <c r="AM511" s="151"/>
      <c r="AN511" s="151"/>
      <c r="AO511" s="151"/>
      <c r="AP511" s="151"/>
      <c r="AQ511" s="151"/>
      <c r="AR511" s="151"/>
      <c r="AS511" s="151"/>
      <c r="AT511" s="151"/>
      <c r="AU511" s="151"/>
      <c r="AV511" s="151"/>
      <c r="AW511" s="151"/>
      <c r="AX511" s="151"/>
      <c r="AY511" s="151"/>
      <c r="AZ511" s="151"/>
      <c r="BA511" s="151"/>
      <c r="BB511" s="151"/>
      <c r="BC511" s="151"/>
      <c r="BD511" s="151"/>
      <c r="BE511" s="151"/>
      <c r="BF511" s="151"/>
      <c r="BG511" s="151"/>
      <c r="BH511" s="151"/>
    </row>
    <row r="512" spans="1:60" outlineLevel="1" x14ac:dyDescent="0.2">
      <c r="A512" s="158"/>
      <c r="B512" s="159"/>
      <c r="C512" s="375" t="s">
        <v>931</v>
      </c>
      <c r="D512" s="376"/>
      <c r="E512" s="376"/>
      <c r="F512" s="376"/>
      <c r="G512" s="376"/>
      <c r="H512" s="162"/>
      <c r="I512" s="162"/>
      <c r="J512" s="162"/>
      <c r="K512" s="162"/>
      <c r="L512" s="162"/>
      <c r="M512" s="162"/>
      <c r="N512" s="162"/>
      <c r="O512" s="162"/>
      <c r="P512" s="162"/>
      <c r="Q512" s="162"/>
      <c r="R512" s="162"/>
      <c r="S512" s="162"/>
      <c r="T512" s="162"/>
      <c r="U512" s="162"/>
      <c r="V512" s="162"/>
      <c r="W512" s="162"/>
      <c r="X512" s="151"/>
      <c r="Y512" s="151"/>
      <c r="Z512" s="151"/>
      <c r="AA512" s="151"/>
      <c r="AB512" s="151"/>
      <c r="AC512" s="151"/>
      <c r="AD512" s="151"/>
      <c r="AE512" s="151"/>
      <c r="AF512" s="151"/>
      <c r="AG512" s="151" t="s">
        <v>333</v>
      </c>
      <c r="AH512" s="151"/>
      <c r="AI512" s="151"/>
      <c r="AJ512" s="151"/>
      <c r="AK512" s="151"/>
      <c r="AL512" s="151"/>
      <c r="AM512" s="151"/>
      <c r="AN512" s="151"/>
      <c r="AO512" s="151"/>
      <c r="AP512" s="151"/>
      <c r="AQ512" s="151"/>
      <c r="AR512" s="151"/>
      <c r="AS512" s="151"/>
      <c r="AT512" s="151"/>
      <c r="AU512" s="151"/>
      <c r="AV512" s="151"/>
      <c r="AW512" s="151"/>
      <c r="AX512" s="151"/>
      <c r="AY512" s="151"/>
      <c r="AZ512" s="151"/>
      <c r="BA512" s="151"/>
      <c r="BB512" s="151"/>
      <c r="BC512" s="151"/>
      <c r="BD512" s="151"/>
      <c r="BE512" s="151"/>
      <c r="BF512" s="151"/>
      <c r="BG512" s="151"/>
      <c r="BH512" s="151"/>
    </row>
    <row r="513" spans="1:60" outlineLevel="1" x14ac:dyDescent="0.2">
      <c r="A513" s="158"/>
      <c r="B513" s="159"/>
      <c r="C513" s="366" t="s">
        <v>932</v>
      </c>
      <c r="D513" s="367"/>
      <c r="E513" s="367"/>
      <c r="F513" s="367"/>
      <c r="G513" s="367"/>
      <c r="H513" s="162"/>
      <c r="I513" s="162"/>
      <c r="J513" s="162"/>
      <c r="K513" s="162"/>
      <c r="L513" s="162"/>
      <c r="M513" s="162"/>
      <c r="N513" s="162"/>
      <c r="O513" s="162"/>
      <c r="P513" s="162"/>
      <c r="Q513" s="162"/>
      <c r="R513" s="162"/>
      <c r="S513" s="162"/>
      <c r="T513" s="162"/>
      <c r="U513" s="162"/>
      <c r="V513" s="162"/>
      <c r="W513" s="162"/>
      <c r="X513" s="151"/>
      <c r="Y513" s="151"/>
      <c r="Z513" s="151"/>
      <c r="AA513" s="151"/>
      <c r="AB513" s="151"/>
      <c r="AC513" s="151"/>
      <c r="AD513" s="151"/>
      <c r="AE513" s="151"/>
      <c r="AF513" s="151"/>
      <c r="AG513" s="151" t="s">
        <v>236</v>
      </c>
      <c r="AH513" s="151"/>
      <c r="AI513" s="151"/>
      <c r="AJ513" s="151"/>
      <c r="AK513" s="151"/>
      <c r="AL513" s="151"/>
      <c r="AM513" s="151"/>
      <c r="AN513" s="151"/>
      <c r="AO513" s="151"/>
      <c r="AP513" s="151"/>
      <c r="AQ513" s="151"/>
      <c r="AR513" s="151"/>
      <c r="AS513" s="151"/>
      <c r="AT513" s="151"/>
      <c r="AU513" s="151"/>
      <c r="AV513" s="151"/>
      <c r="AW513" s="151"/>
      <c r="AX513" s="151"/>
      <c r="AY513" s="151"/>
      <c r="AZ513" s="151"/>
      <c r="BA513" s="151"/>
      <c r="BB513" s="151"/>
      <c r="BC513" s="151"/>
      <c r="BD513" s="151"/>
      <c r="BE513" s="151"/>
      <c r="BF513" s="151"/>
      <c r="BG513" s="151"/>
      <c r="BH513" s="151"/>
    </row>
    <row r="514" spans="1:60" outlineLevel="1" x14ac:dyDescent="0.2">
      <c r="A514" s="158"/>
      <c r="B514" s="159"/>
      <c r="C514" s="199" t="s">
        <v>933</v>
      </c>
      <c r="D514" s="195"/>
      <c r="E514" s="196">
        <v>23</v>
      </c>
      <c r="F514" s="162"/>
      <c r="G514" s="162"/>
      <c r="H514" s="162"/>
      <c r="I514" s="162"/>
      <c r="J514" s="162"/>
      <c r="K514" s="162"/>
      <c r="L514" s="162"/>
      <c r="M514" s="162"/>
      <c r="N514" s="162"/>
      <c r="O514" s="162"/>
      <c r="P514" s="162"/>
      <c r="Q514" s="162"/>
      <c r="R514" s="162"/>
      <c r="S514" s="162"/>
      <c r="T514" s="162"/>
      <c r="U514" s="162"/>
      <c r="V514" s="162"/>
      <c r="W514" s="162"/>
      <c r="X514" s="151"/>
      <c r="Y514" s="151"/>
      <c r="Z514" s="151"/>
      <c r="AA514" s="151"/>
      <c r="AB514" s="151"/>
      <c r="AC514" s="151"/>
      <c r="AD514" s="151"/>
      <c r="AE514" s="151"/>
      <c r="AF514" s="151"/>
      <c r="AG514" s="151" t="s">
        <v>346</v>
      </c>
      <c r="AH514" s="151">
        <v>0</v>
      </c>
      <c r="AI514" s="151"/>
      <c r="AJ514" s="151"/>
      <c r="AK514" s="151"/>
      <c r="AL514" s="151"/>
      <c r="AM514" s="151"/>
      <c r="AN514" s="151"/>
      <c r="AO514" s="151"/>
      <c r="AP514" s="151"/>
      <c r="AQ514" s="151"/>
      <c r="AR514" s="151"/>
      <c r="AS514" s="151"/>
      <c r="AT514" s="151"/>
      <c r="AU514" s="151"/>
      <c r="AV514" s="151"/>
      <c r="AW514" s="151"/>
      <c r="AX514" s="151"/>
      <c r="AY514" s="151"/>
      <c r="AZ514" s="151"/>
      <c r="BA514" s="151"/>
      <c r="BB514" s="151"/>
      <c r="BC514" s="151"/>
      <c r="BD514" s="151"/>
      <c r="BE514" s="151"/>
      <c r="BF514" s="151"/>
      <c r="BG514" s="151"/>
      <c r="BH514" s="151"/>
    </row>
    <row r="515" spans="1:60" ht="22.5" outlineLevel="1" x14ac:dyDescent="0.2">
      <c r="A515" s="173">
        <v>151</v>
      </c>
      <c r="B515" s="174" t="s">
        <v>934</v>
      </c>
      <c r="C515" s="191" t="s">
        <v>935</v>
      </c>
      <c r="D515" s="175" t="s">
        <v>227</v>
      </c>
      <c r="E515" s="176">
        <v>7</v>
      </c>
      <c r="F515" s="177"/>
      <c r="G515" s="178">
        <f>ROUND(E515*F515,2)</f>
        <v>0</v>
      </c>
      <c r="H515" s="177">
        <v>2955</v>
      </c>
      <c r="I515" s="178">
        <f>ROUND(E515*H515,2)</f>
        <v>20685</v>
      </c>
      <c r="J515" s="177">
        <v>0</v>
      </c>
      <c r="K515" s="178">
        <f>ROUND(E515*J515,2)</f>
        <v>0</v>
      </c>
      <c r="L515" s="178">
        <v>21</v>
      </c>
      <c r="M515" s="178">
        <f>G515*(1+L515/100)</f>
        <v>0</v>
      </c>
      <c r="N515" s="178">
        <v>1.78E-2</v>
      </c>
      <c r="O515" s="178">
        <f>ROUND(E515*N515,2)</f>
        <v>0.12</v>
      </c>
      <c r="P515" s="178">
        <v>0</v>
      </c>
      <c r="Q515" s="178">
        <f>ROUND(E515*P515,2)</f>
        <v>0</v>
      </c>
      <c r="R515" s="178" t="s">
        <v>438</v>
      </c>
      <c r="S515" s="178" t="s">
        <v>330</v>
      </c>
      <c r="T515" s="179" t="s">
        <v>330</v>
      </c>
      <c r="U515" s="162">
        <v>0</v>
      </c>
      <c r="V515" s="162">
        <f>ROUND(E515*U515,2)</f>
        <v>0</v>
      </c>
      <c r="W515" s="162"/>
      <c r="X515" s="151"/>
      <c r="Y515" s="151"/>
      <c r="Z515" s="151"/>
      <c r="AA515" s="151"/>
      <c r="AB515" s="151"/>
      <c r="AC515" s="151"/>
      <c r="AD515" s="151"/>
      <c r="AE515" s="151"/>
      <c r="AF515" s="151"/>
      <c r="AG515" s="151" t="s">
        <v>439</v>
      </c>
      <c r="AH515" s="151"/>
      <c r="AI515" s="151"/>
      <c r="AJ515" s="151"/>
      <c r="AK515" s="151"/>
      <c r="AL515" s="151"/>
      <c r="AM515" s="151"/>
      <c r="AN515" s="151"/>
      <c r="AO515" s="151"/>
      <c r="AP515" s="151"/>
      <c r="AQ515" s="151"/>
      <c r="AR515" s="151"/>
      <c r="AS515" s="151"/>
      <c r="AT515" s="151"/>
      <c r="AU515" s="151"/>
      <c r="AV515" s="151"/>
      <c r="AW515" s="151"/>
      <c r="AX515" s="151"/>
      <c r="AY515" s="151"/>
      <c r="AZ515" s="151"/>
      <c r="BA515" s="151"/>
      <c r="BB515" s="151"/>
      <c r="BC515" s="151"/>
      <c r="BD515" s="151"/>
      <c r="BE515" s="151"/>
      <c r="BF515" s="151"/>
      <c r="BG515" s="151"/>
      <c r="BH515" s="151"/>
    </row>
    <row r="516" spans="1:60" outlineLevel="1" x14ac:dyDescent="0.2">
      <c r="A516" s="158"/>
      <c r="B516" s="159"/>
      <c r="C516" s="199" t="s">
        <v>936</v>
      </c>
      <c r="D516" s="195"/>
      <c r="E516" s="196">
        <v>7</v>
      </c>
      <c r="F516" s="162"/>
      <c r="G516" s="162"/>
      <c r="H516" s="162"/>
      <c r="I516" s="162"/>
      <c r="J516" s="162"/>
      <c r="K516" s="162"/>
      <c r="L516" s="162"/>
      <c r="M516" s="162"/>
      <c r="N516" s="162"/>
      <c r="O516" s="162"/>
      <c r="P516" s="162"/>
      <c r="Q516" s="162"/>
      <c r="R516" s="162"/>
      <c r="S516" s="162"/>
      <c r="T516" s="162"/>
      <c r="U516" s="162"/>
      <c r="V516" s="162"/>
      <c r="W516" s="162"/>
      <c r="X516" s="151"/>
      <c r="Y516" s="151"/>
      <c r="Z516" s="151"/>
      <c r="AA516" s="151"/>
      <c r="AB516" s="151"/>
      <c r="AC516" s="151"/>
      <c r="AD516" s="151"/>
      <c r="AE516" s="151"/>
      <c r="AF516" s="151"/>
      <c r="AG516" s="151" t="s">
        <v>346</v>
      </c>
      <c r="AH516" s="151">
        <v>0</v>
      </c>
      <c r="AI516" s="151"/>
      <c r="AJ516" s="151"/>
      <c r="AK516" s="151"/>
      <c r="AL516" s="151"/>
      <c r="AM516" s="151"/>
      <c r="AN516" s="151"/>
      <c r="AO516" s="151"/>
      <c r="AP516" s="151"/>
      <c r="AQ516" s="151"/>
      <c r="AR516" s="151"/>
      <c r="AS516" s="151"/>
      <c r="AT516" s="151"/>
      <c r="AU516" s="151"/>
      <c r="AV516" s="151"/>
      <c r="AW516" s="151"/>
      <c r="AX516" s="151"/>
      <c r="AY516" s="151"/>
      <c r="AZ516" s="151"/>
      <c r="BA516" s="151"/>
      <c r="BB516" s="151"/>
      <c r="BC516" s="151"/>
      <c r="BD516" s="151"/>
      <c r="BE516" s="151"/>
      <c r="BF516" s="151"/>
      <c r="BG516" s="151"/>
      <c r="BH516" s="151"/>
    </row>
    <row r="517" spans="1:60" ht="22.5" outlineLevel="1" x14ac:dyDescent="0.2">
      <c r="A517" s="173">
        <v>152</v>
      </c>
      <c r="B517" s="174" t="s">
        <v>937</v>
      </c>
      <c r="C517" s="191" t="s">
        <v>938</v>
      </c>
      <c r="D517" s="175" t="s">
        <v>227</v>
      </c>
      <c r="E517" s="176">
        <v>8</v>
      </c>
      <c r="F517" s="177"/>
      <c r="G517" s="178">
        <f>ROUND(E517*F517,2)</f>
        <v>0</v>
      </c>
      <c r="H517" s="177">
        <v>2955</v>
      </c>
      <c r="I517" s="178">
        <f>ROUND(E517*H517,2)</f>
        <v>23640</v>
      </c>
      <c r="J517" s="177">
        <v>0</v>
      </c>
      <c r="K517" s="178">
        <f>ROUND(E517*J517,2)</f>
        <v>0</v>
      </c>
      <c r="L517" s="178">
        <v>21</v>
      </c>
      <c r="M517" s="178">
        <f>G517*(1+L517/100)</f>
        <v>0</v>
      </c>
      <c r="N517" s="178">
        <v>1.7999999999999999E-2</v>
      </c>
      <c r="O517" s="178">
        <f>ROUND(E517*N517,2)</f>
        <v>0.14000000000000001</v>
      </c>
      <c r="P517" s="178">
        <v>0</v>
      </c>
      <c r="Q517" s="178">
        <f>ROUND(E517*P517,2)</f>
        <v>0</v>
      </c>
      <c r="R517" s="178" t="s">
        <v>438</v>
      </c>
      <c r="S517" s="178" t="s">
        <v>330</v>
      </c>
      <c r="T517" s="179" t="s">
        <v>330</v>
      </c>
      <c r="U517" s="162">
        <v>0</v>
      </c>
      <c r="V517" s="162">
        <f>ROUND(E517*U517,2)</f>
        <v>0</v>
      </c>
      <c r="W517" s="162"/>
      <c r="X517" s="151"/>
      <c r="Y517" s="151"/>
      <c r="Z517" s="151"/>
      <c r="AA517" s="151"/>
      <c r="AB517" s="151"/>
      <c r="AC517" s="151"/>
      <c r="AD517" s="151"/>
      <c r="AE517" s="151"/>
      <c r="AF517" s="151"/>
      <c r="AG517" s="151" t="s">
        <v>439</v>
      </c>
      <c r="AH517" s="151"/>
      <c r="AI517" s="151"/>
      <c r="AJ517" s="151"/>
      <c r="AK517" s="151"/>
      <c r="AL517" s="151"/>
      <c r="AM517" s="151"/>
      <c r="AN517" s="151"/>
      <c r="AO517" s="151"/>
      <c r="AP517" s="151"/>
      <c r="AQ517" s="151"/>
      <c r="AR517" s="151"/>
      <c r="AS517" s="151"/>
      <c r="AT517" s="151"/>
      <c r="AU517" s="151"/>
      <c r="AV517" s="151"/>
      <c r="AW517" s="151"/>
      <c r="AX517" s="151"/>
      <c r="AY517" s="151"/>
      <c r="AZ517" s="151"/>
      <c r="BA517" s="151"/>
      <c r="BB517" s="151"/>
      <c r="BC517" s="151"/>
      <c r="BD517" s="151"/>
      <c r="BE517" s="151"/>
      <c r="BF517" s="151"/>
      <c r="BG517" s="151"/>
      <c r="BH517" s="151"/>
    </row>
    <row r="518" spans="1:60" outlineLevel="1" x14ac:dyDescent="0.2">
      <c r="A518" s="158"/>
      <c r="B518" s="159"/>
      <c r="C518" s="199" t="s">
        <v>117</v>
      </c>
      <c r="D518" s="195"/>
      <c r="E518" s="196">
        <v>8</v>
      </c>
      <c r="F518" s="162"/>
      <c r="G518" s="162"/>
      <c r="H518" s="162"/>
      <c r="I518" s="162"/>
      <c r="J518" s="162"/>
      <c r="K518" s="162"/>
      <c r="L518" s="162"/>
      <c r="M518" s="162"/>
      <c r="N518" s="162"/>
      <c r="O518" s="162"/>
      <c r="P518" s="162"/>
      <c r="Q518" s="162"/>
      <c r="R518" s="162"/>
      <c r="S518" s="162"/>
      <c r="T518" s="162"/>
      <c r="U518" s="162"/>
      <c r="V518" s="162"/>
      <c r="W518" s="162"/>
      <c r="X518" s="151"/>
      <c r="Y518" s="151"/>
      <c r="Z518" s="151"/>
      <c r="AA518" s="151"/>
      <c r="AB518" s="151"/>
      <c r="AC518" s="151"/>
      <c r="AD518" s="151"/>
      <c r="AE518" s="151"/>
      <c r="AF518" s="151"/>
      <c r="AG518" s="151" t="s">
        <v>346</v>
      </c>
      <c r="AH518" s="151">
        <v>0</v>
      </c>
      <c r="AI518" s="151"/>
      <c r="AJ518" s="151"/>
      <c r="AK518" s="151"/>
      <c r="AL518" s="151"/>
      <c r="AM518" s="151"/>
      <c r="AN518" s="151"/>
      <c r="AO518" s="151"/>
      <c r="AP518" s="151"/>
      <c r="AQ518" s="151"/>
      <c r="AR518" s="151"/>
      <c r="AS518" s="151"/>
      <c r="AT518" s="151"/>
      <c r="AU518" s="151"/>
      <c r="AV518" s="151"/>
      <c r="AW518" s="151"/>
      <c r="AX518" s="151"/>
      <c r="AY518" s="151"/>
      <c r="AZ518" s="151"/>
      <c r="BA518" s="151"/>
      <c r="BB518" s="151"/>
      <c r="BC518" s="151"/>
      <c r="BD518" s="151"/>
      <c r="BE518" s="151"/>
      <c r="BF518" s="151"/>
      <c r="BG518" s="151"/>
      <c r="BH518" s="151"/>
    </row>
    <row r="519" spans="1:60" ht="22.5" outlineLevel="1" x14ac:dyDescent="0.2">
      <c r="A519" s="180">
        <v>153</v>
      </c>
      <c r="B519" s="181" t="s">
        <v>939</v>
      </c>
      <c r="C519" s="190" t="s">
        <v>940</v>
      </c>
      <c r="D519" s="182" t="s">
        <v>227</v>
      </c>
      <c r="E519" s="183">
        <v>4</v>
      </c>
      <c r="F519" s="184"/>
      <c r="G519" s="185">
        <f>ROUND(E519*F519,2)</f>
        <v>0</v>
      </c>
      <c r="H519" s="184">
        <v>3085</v>
      </c>
      <c r="I519" s="185">
        <f>ROUND(E519*H519,2)</f>
        <v>12340</v>
      </c>
      <c r="J519" s="184">
        <v>0</v>
      </c>
      <c r="K519" s="185">
        <f>ROUND(E519*J519,2)</f>
        <v>0</v>
      </c>
      <c r="L519" s="185">
        <v>21</v>
      </c>
      <c r="M519" s="185">
        <f>G519*(1+L519/100)</f>
        <v>0</v>
      </c>
      <c r="N519" s="185">
        <v>1.8200000000000001E-2</v>
      </c>
      <c r="O519" s="185">
        <f>ROUND(E519*N519,2)</f>
        <v>7.0000000000000007E-2</v>
      </c>
      <c r="P519" s="185">
        <v>0</v>
      </c>
      <c r="Q519" s="185">
        <f>ROUND(E519*P519,2)</f>
        <v>0</v>
      </c>
      <c r="R519" s="185" t="s">
        <v>438</v>
      </c>
      <c r="S519" s="185" t="s">
        <v>330</v>
      </c>
      <c r="T519" s="186" t="s">
        <v>330</v>
      </c>
      <c r="U519" s="162">
        <v>0</v>
      </c>
      <c r="V519" s="162">
        <f>ROUND(E519*U519,2)</f>
        <v>0</v>
      </c>
      <c r="W519" s="162"/>
      <c r="X519" s="151"/>
      <c r="Y519" s="151"/>
      <c r="Z519" s="151"/>
      <c r="AA519" s="151"/>
      <c r="AB519" s="151"/>
      <c r="AC519" s="151"/>
      <c r="AD519" s="151"/>
      <c r="AE519" s="151"/>
      <c r="AF519" s="151"/>
      <c r="AG519" s="151" t="s">
        <v>439</v>
      </c>
      <c r="AH519" s="151"/>
      <c r="AI519" s="151"/>
      <c r="AJ519" s="151"/>
      <c r="AK519" s="151"/>
      <c r="AL519" s="151"/>
      <c r="AM519" s="151"/>
      <c r="AN519" s="151"/>
      <c r="AO519" s="151"/>
      <c r="AP519" s="151"/>
      <c r="AQ519" s="151"/>
      <c r="AR519" s="151"/>
      <c r="AS519" s="151"/>
      <c r="AT519" s="151"/>
      <c r="AU519" s="151"/>
      <c r="AV519" s="151"/>
      <c r="AW519" s="151"/>
      <c r="AX519" s="151"/>
      <c r="AY519" s="151"/>
      <c r="AZ519" s="151"/>
      <c r="BA519" s="151"/>
      <c r="BB519" s="151"/>
      <c r="BC519" s="151"/>
      <c r="BD519" s="151"/>
      <c r="BE519" s="151"/>
      <c r="BF519" s="151"/>
      <c r="BG519" s="151"/>
      <c r="BH519" s="151"/>
    </row>
    <row r="520" spans="1:60" ht="22.5" outlineLevel="1" x14ac:dyDescent="0.2">
      <c r="A520" s="173">
        <v>154</v>
      </c>
      <c r="B520" s="174" t="s">
        <v>941</v>
      </c>
      <c r="C520" s="191" t="s">
        <v>942</v>
      </c>
      <c r="D520" s="175" t="s">
        <v>227</v>
      </c>
      <c r="E520" s="176">
        <v>4</v>
      </c>
      <c r="F520" s="177"/>
      <c r="G520" s="178">
        <f>ROUND(E520*F520,2)</f>
        <v>0</v>
      </c>
      <c r="H520" s="177">
        <v>3300</v>
      </c>
      <c r="I520" s="178">
        <f>ROUND(E520*H520,2)</f>
        <v>13200</v>
      </c>
      <c r="J520" s="177">
        <v>0</v>
      </c>
      <c r="K520" s="178">
        <f>ROUND(E520*J520,2)</f>
        <v>0</v>
      </c>
      <c r="L520" s="178">
        <v>21</v>
      </c>
      <c r="M520" s="178">
        <f>G520*(1+L520/100)</f>
        <v>0</v>
      </c>
      <c r="N520" s="178">
        <v>1.9E-2</v>
      </c>
      <c r="O520" s="178">
        <f>ROUND(E520*N520,2)</f>
        <v>0.08</v>
      </c>
      <c r="P520" s="178">
        <v>0</v>
      </c>
      <c r="Q520" s="178">
        <f>ROUND(E520*P520,2)</f>
        <v>0</v>
      </c>
      <c r="R520" s="178" t="s">
        <v>438</v>
      </c>
      <c r="S520" s="178" t="s">
        <v>330</v>
      </c>
      <c r="T520" s="179" t="s">
        <v>330</v>
      </c>
      <c r="U520" s="162">
        <v>0</v>
      </c>
      <c r="V520" s="162">
        <f>ROUND(E520*U520,2)</f>
        <v>0</v>
      </c>
      <c r="W520" s="162"/>
      <c r="X520" s="151"/>
      <c r="Y520" s="151"/>
      <c r="Z520" s="151"/>
      <c r="AA520" s="151"/>
      <c r="AB520" s="151"/>
      <c r="AC520" s="151"/>
      <c r="AD520" s="151"/>
      <c r="AE520" s="151"/>
      <c r="AF520" s="151"/>
      <c r="AG520" s="151" t="s">
        <v>439</v>
      </c>
      <c r="AH520" s="151"/>
      <c r="AI520" s="151"/>
      <c r="AJ520" s="151"/>
      <c r="AK520" s="151"/>
      <c r="AL520" s="151"/>
      <c r="AM520" s="151"/>
      <c r="AN520" s="151"/>
      <c r="AO520" s="151"/>
      <c r="AP520" s="151"/>
      <c r="AQ520" s="151"/>
      <c r="AR520" s="151"/>
      <c r="AS520" s="151"/>
      <c r="AT520" s="151"/>
      <c r="AU520" s="151"/>
      <c r="AV520" s="151"/>
      <c r="AW520" s="151"/>
      <c r="AX520" s="151"/>
      <c r="AY520" s="151"/>
      <c r="AZ520" s="151"/>
      <c r="BA520" s="151"/>
      <c r="BB520" s="151"/>
      <c r="BC520" s="151"/>
      <c r="BD520" s="151"/>
      <c r="BE520" s="151"/>
      <c r="BF520" s="151"/>
      <c r="BG520" s="151"/>
      <c r="BH520" s="151"/>
    </row>
    <row r="521" spans="1:60" outlineLevel="1" x14ac:dyDescent="0.2">
      <c r="A521" s="158"/>
      <c r="B521" s="159"/>
      <c r="C521" s="364" t="s">
        <v>943</v>
      </c>
      <c r="D521" s="365"/>
      <c r="E521" s="365"/>
      <c r="F521" s="365"/>
      <c r="G521" s="365"/>
      <c r="H521" s="162"/>
      <c r="I521" s="162"/>
      <c r="J521" s="162"/>
      <c r="K521" s="162"/>
      <c r="L521" s="162"/>
      <c r="M521" s="162"/>
      <c r="N521" s="162"/>
      <c r="O521" s="162"/>
      <c r="P521" s="162"/>
      <c r="Q521" s="162"/>
      <c r="R521" s="162"/>
      <c r="S521" s="162"/>
      <c r="T521" s="162"/>
      <c r="U521" s="162"/>
      <c r="V521" s="162"/>
      <c r="W521" s="162"/>
      <c r="X521" s="151"/>
      <c r="Y521" s="151"/>
      <c r="Z521" s="151"/>
      <c r="AA521" s="151"/>
      <c r="AB521" s="151"/>
      <c r="AC521" s="151"/>
      <c r="AD521" s="151"/>
      <c r="AE521" s="151"/>
      <c r="AF521" s="151"/>
      <c r="AG521" s="151" t="s">
        <v>236</v>
      </c>
      <c r="AH521" s="151"/>
      <c r="AI521" s="151"/>
      <c r="AJ521" s="151"/>
      <c r="AK521" s="151"/>
      <c r="AL521" s="151"/>
      <c r="AM521" s="151"/>
      <c r="AN521" s="151"/>
      <c r="AO521" s="151"/>
      <c r="AP521" s="151"/>
      <c r="AQ521" s="151"/>
      <c r="AR521" s="151"/>
      <c r="AS521" s="151"/>
      <c r="AT521" s="151"/>
      <c r="AU521" s="151"/>
      <c r="AV521" s="151"/>
      <c r="AW521" s="151"/>
      <c r="AX521" s="151"/>
      <c r="AY521" s="151"/>
      <c r="AZ521" s="151"/>
      <c r="BA521" s="151"/>
      <c r="BB521" s="151"/>
      <c r="BC521" s="151"/>
      <c r="BD521" s="151"/>
      <c r="BE521" s="151"/>
      <c r="BF521" s="151"/>
      <c r="BG521" s="151"/>
      <c r="BH521" s="151"/>
    </row>
    <row r="522" spans="1:60" outlineLevel="1" x14ac:dyDescent="0.2">
      <c r="A522" s="158"/>
      <c r="B522" s="159"/>
      <c r="C522" s="199" t="s">
        <v>944</v>
      </c>
      <c r="D522" s="195"/>
      <c r="E522" s="196">
        <v>4</v>
      </c>
      <c r="F522" s="162"/>
      <c r="G522" s="162"/>
      <c r="H522" s="162"/>
      <c r="I522" s="162"/>
      <c r="J522" s="162"/>
      <c r="K522" s="162"/>
      <c r="L522" s="162"/>
      <c r="M522" s="162"/>
      <c r="N522" s="162"/>
      <c r="O522" s="162"/>
      <c r="P522" s="162"/>
      <c r="Q522" s="162"/>
      <c r="R522" s="162"/>
      <c r="S522" s="162"/>
      <c r="T522" s="162"/>
      <c r="U522" s="162"/>
      <c r="V522" s="162"/>
      <c r="W522" s="162"/>
      <c r="X522" s="151"/>
      <c r="Y522" s="151"/>
      <c r="Z522" s="151"/>
      <c r="AA522" s="151"/>
      <c r="AB522" s="151"/>
      <c r="AC522" s="151"/>
      <c r="AD522" s="151"/>
      <c r="AE522" s="151"/>
      <c r="AF522" s="151"/>
      <c r="AG522" s="151" t="s">
        <v>346</v>
      </c>
      <c r="AH522" s="151">
        <v>0</v>
      </c>
      <c r="AI522" s="151"/>
      <c r="AJ522" s="151"/>
      <c r="AK522" s="151"/>
      <c r="AL522" s="151"/>
      <c r="AM522" s="151"/>
      <c r="AN522" s="151"/>
      <c r="AO522" s="151"/>
      <c r="AP522" s="151"/>
      <c r="AQ522" s="151"/>
      <c r="AR522" s="151"/>
      <c r="AS522" s="151"/>
      <c r="AT522" s="151"/>
      <c r="AU522" s="151"/>
      <c r="AV522" s="151"/>
      <c r="AW522" s="151"/>
      <c r="AX522" s="151"/>
      <c r="AY522" s="151"/>
      <c r="AZ522" s="151"/>
      <c r="BA522" s="151"/>
      <c r="BB522" s="151"/>
      <c r="BC522" s="151"/>
      <c r="BD522" s="151"/>
      <c r="BE522" s="151"/>
      <c r="BF522" s="151"/>
      <c r="BG522" s="151"/>
      <c r="BH522" s="151"/>
    </row>
    <row r="523" spans="1:60" x14ac:dyDescent="0.2">
      <c r="A523" s="167" t="s">
        <v>223</v>
      </c>
      <c r="B523" s="168" t="s">
        <v>121</v>
      </c>
      <c r="C523" s="189" t="s">
        <v>123</v>
      </c>
      <c r="D523" s="169"/>
      <c r="E523" s="170"/>
      <c r="F523" s="171"/>
      <c r="G523" s="171">
        <f>SUMIF(AG524:AG542,"&lt;&gt;NOR",G524:G542)</f>
        <v>0</v>
      </c>
      <c r="H523" s="171"/>
      <c r="I523" s="171">
        <f>SUM(I524:I542)</f>
        <v>12595.21</v>
      </c>
      <c r="J523" s="171"/>
      <c r="K523" s="171">
        <f>SUM(K524:K542)</f>
        <v>3294.84</v>
      </c>
      <c r="L523" s="171"/>
      <c r="M523" s="171">
        <f>SUM(M524:M542)</f>
        <v>0</v>
      </c>
      <c r="N523" s="171"/>
      <c r="O523" s="171">
        <f>SUM(O524:O542)</f>
        <v>6.96</v>
      </c>
      <c r="P523" s="171"/>
      <c r="Q523" s="171">
        <f>SUM(Q524:Q542)</f>
        <v>0</v>
      </c>
      <c r="R523" s="171"/>
      <c r="S523" s="171"/>
      <c r="T523" s="172"/>
      <c r="U523" s="166"/>
      <c r="V523" s="166">
        <f>SUM(V524:V542)</f>
        <v>8.9700000000000006</v>
      </c>
      <c r="W523" s="166"/>
      <c r="AG523" t="s">
        <v>224</v>
      </c>
    </row>
    <row r="524" spans="1:60" outlineLevel="1" x14ac:dyDescent="0.2">
      <c r="A524" s="173">
        <v>155</v>
      </c>
      <c r="B524" s="174" t="s">
        <v>945</v>
      </c>
      <c r="C524" s="191" t="s">
        <v>946</v>
      </c>
      <c r="D524" s="175" t="s">
        <v>340</v>
      </c>
      <c r="E524" s="176">
        <v>1.302</v>
      </c>
      <c r="F524" s="177"/>
      <c r="G524" s="178">
        <f>ROUND(E524*F524,2)</f>
        <v>0</v>
      </c>
      <c r="H524" s="177">
        <v>2323.4699999999998</v>
      </c>
      <c r="I524" s="178">
        <f>ROUND(E524*H524,2)</f>
        <v>3025.16</v>
      </c>
      <c r="J524" s="177">
        <v>230.53</v>
      </c>
      <c r="K524" s="178">
        <f>ROUND(E524*J524,2)</f>
        <v>300.14999999999998</v>
      </c>
      <c r="L524" s="178">
        <v>21</v>
      </c>
      <c r="M524" s="178">
        <f>G524*(1+L524/100)</f>
        <v>0</v>
      </c>
      <c r="N524" s="178">
        <v>2.5249999999999999</v>
      </c>
      <c r="O524" s="178">
        <f>ROUND(E524*N524,2)</f>
        <v>3.29</v>
      </c>
      <c r="P524" s="178">
        <v>0</v>
      </c>
      <c r="Q524" s="178">
        <f>ROUND(E524*P524,2)</f>
        <v>0</v>
      </c>
      <c r="R524" s="178" t="s">
        <v>460</v>
      </c>
      <c r="S524" s="178" t="s">
        <v>228</v>
      </c>
      <c r="T524" s="179" t="s">
        <v>229</v>
      </c>
      <c r="U524" s="162">
        <v>0.48</v>
      </c>
      <c r="V524" s="162">
        <f>ROUND(E524*U524,2)</f>
        <v>0.62</v>
      </c>
      <c r="W524" s="162"/>
      <c r="X524" s="151"/>
      <c r="Y524" s="151"/>
      <c r="Z524" s="151"/>
      <c r="AA524" s="151"/>
      <c r="AB524" s="151"/>
      <c r="AC524" s="151"/>
      <c r="AD524" s="151"/>
      <c r="AE524" s="151"/>
      <c r="AF524" s="151"/>
      <c r="AG524" s="151" t="s">
        <v>331</v>
      </c>
      <c r="AH524" s="151"/>
      <c r="AI524" s="151"/>
      <c r="AJ524" s="151"/>
      <c r="AK524" s="151"/>
      <c r="AL524" s="151"/>
      <c r="AM524" s="151"/>
      <c r="AN524" s="151"/>
      <c r="AO524" s="151"/>
      <c r="AP524" s="151"/>
      <c r="AQ524" s="151"/>
      <c r="AR524" s="151"/>
      <c r="AS524" s="151"/>
      <c r="AT524" s="151"/>
      <c r="AU524" s="151"/>
      <c r="AV524" s="151"/>
      <c r="AW524" s="151"/>
      <c r="AX524" s="151"/>
      <c r="AY524" s="151"/>
      <c r="AZ524" s="151"/>
      <c r="BA524" s="151"/>
      <c r="BB524" s="151"/>
      <c r="BC524" s="151"/>
      <c r="BD524" s="151"/>
      <c r="BE524" s="151"/>
      <c r="BF524" s="151"/>
      <c r="BG524" s="151"/>
      <c r="BH524" s="151"/>
    </row>
    <row r="525" spans="1:60" outlineLevel="1" x14ac:dyDescent="0.2">
      <c r="A525" s="158"/>
      <c r="B525" s="159"/>
      <c r="C525" s="375" t="s">
        <v>461</v>
      </c>
      <c r="D525" s="376"/>
      <c r="E525" s="376"/>
      <c r="F525" s="376"/>
      <c r="G525" s="376"/>
      <c r="H525" s="162"/>
      <c r="I525" s="162"/>
      <c r="J525" s="162"/>
      <c r="K525" s="162"/>
      <c r="L525" s="162"/>
      <c r="M525" s="162"/>
      <c r="N525" s="162"/>
      <c r="O525" s="162"/>
      <c r="P525" s="162"/>
      <c r="Q525" s="162"/>
      <c r="R525" s="162"/>
      <c r="S525" s="162"/>
      <c r="T525" s="162"/>
      <c r="U525" s="162"/>
      <c r="V525" s="162"/>
      <c r="W525" s="162"/>
      <c r="X525" s="151"/>
      <c r="Y525" s="151"/>
      <c r="Z525" s="151"/>
      <c r="AA525" s="151"/>
      <c r="AB525" s="151"/>
      <c r="AC525" s="151"/>
      <c r="AD525" s="151"/>
      <c r="AE525" s="151"/>
      <c r="AF525" s="151"/>
      <c r="AG525" s="151" t="s">
        <v>333</v>
      </c>
      <c r="AH525" s="151"/>
      <c r="AI525" s="151"/>
      <c r="AJ525" s="151"/>
      <c r="AK525" s="151"/>
      <c r="AL525" s="151"/>
      <c r="AM525" s="151"/>
      <c r="AN525" s="151"/>
      <c r="AO525" s="151"/>
      <c r="AP525" s="151"/>
      <c r="AQ525" s="151"/>
      <c r="AR525" s="151"/>
      <c r="AS525" s="151"/>
      <c r="AT525" s="151"/>
      <c r="AU525" s="151"/>
      <c r="AV525" s="151"/>
      <c r="AW525" s="151"/>
      <c r="AX525" s="151"/>
      <c r="AY525" s="151"/>
      <c r="AZ525" s="151"/>
      <c r="BA525" s="151"/>
      <c r="BB525" s="151"/>
      <c r="BC525" s="151"/>
      <c r="BD525" s="151"/>
      <c r="BE525" s="151"/>
      <c r="BF525" s="151"/>
      <c r="BG525" s="151"/>
      <c r="BH525" s="151"/>
    </row>
    <row r="526" spans="1:60" outlineLevel="1" x14ac:dyDescent="0.2">
      <c r="A526" s="158"/>
      <c r="B526" s="159"/>
      <c r="C526" s="199" t="s">
        <v>947</v>
      </c>
      <c r="D526" s="195"/>
      <c r="E526" s="196">
        <v>1.302</v>
      </c>
      <c r="F526" s="162"/>
      <c r="G526" s="162"/>
      <c r="H526" s="162"/>
      <c r="I526" s="162"/>
      <c r="J526" s="162"/>
      <c r="K526" s="162"/>
      <c r="L526" s="162"/>
      <c r="M526" s="162"/>
      <c r="N526" s="162"/>
      <c r="O526" s="162"/>
      <c r="P526" s="162"/>
      <c r="Q526" s="162"/>
      <c r="R526" s="162"/>
      <c r="S526" s="162"/>
      <c r="T526" s="162"/>
      <c r="U526" s="162"/>
      <c r="V526" s="162"/>
      <c r="W526" s="162"/>
      <c r="X526" s="151"/>
      <c r="Y526" s="151"/>
      <c r="Z526" s="151"/>
      <c r="AA526" s="151"/>
      <c r="AB526" s="151"/>
      <c r="AC526" s="151"/>
      <c r="AD526" s="151"/>
      <c r="AE526" s="151"/>
      <c r="AF526" s="151"/>
      <c r="AG526" s="151" t="s">
        <v>346</v>
      </c>
      <c r="AH526" s="151">
        <v>0</v>
      </c>
      <c r="AI526" s="151"/>
      <c r="AJ526" s="151"/>
      <c r="AK526" s="151"/>
      <c r="AL526" s="151"/>
      <c r="AM526" s="151"/>
      <c r="AN526" s="151"/>
      <c r="AO526" s="151"/>
      <c r="AP526" s="151"/>
      <c r="AQ526" s="151"/>
      <c r="AR526" s="151"/>
      <c r="AS526" s="151"/>
      <c r="AT526" s="151"/>
      <c r="AU526" s="151"/>
      <c r="AV526" s="151"/>
      <c r="AW526" s="151"/>
      <c r="AX526" s="151"/>
      <c r="AY526" s="151"/>
      <c r="AZ526" s="151"/>
      <c r="BA526" s="151"/>
      <c r="BB526" s="151"/>
      <c r="BC526" s="151"/>
      <c r="BD526" s="151"/>
      <c r="BE526" s="151"/>
      <c r="BF526" s="151"/>
      <c r="BG526" s="151"/>
      <c r="BH526" s="151"/>
    </row>
    <row r="527" spans="1:60" outlineLevel="1" x14ac:dyDescent="0.2">
      <c r="A527" s="173">
        <v>156</v>
      </c>
      <c r="B527" s="174" t="s">
        <v>463</v>
      </c>
      <c r="C527" s="191" t="s">
        <v>464</v>
      </c>
      <c r="D527" s="175" t="s">
        <v>375</v>
      </c>
      <c r="E527" s="176">
        <v>2.7</v>
      </c>
      <c r="F527" s="177"/>
      <c r="G527" s="178">
        <f>ROUND(E527*F527,2)</f>
        <v>0</v>
      </c>
      <c r="H527" s="177">
        <v>161.61000000000001</v>
      </c>
      <c r="I527" s="178">
        <f>ROUND(E527*H527,2)</f>
        <v>436.35</v>
      </c>
      <c r="J527" s="177">
        <v>514.39</v>
      </c>
      <c r="K527" s="178">
        <f>ROUND(E527*J527,2)</f>
        <v>1388.85</v>
      </c>
      <c r="L527" s="178">
        <v>21</v>
      </c>
      <c r="M527" s="178">
        <f>G527*(1+L527/100)</f>
        <v>0</v>
      </c>
      <c r="N527" s="178">
        <v>3.9199999999999999E-2</v>
      </c>
      <c r="O527" s="178">
        <f>ROUND(E527*N527,2)</f>
        <v>0.11</v>
      </c>
      <c r="P527" s="178">
        <v>0</v>
      </c>
      <c r="Q527" s="178">
        <f>ROUND(E527*P527,2)</f>
        <v>0</v>
      </c>
      <c r="R527" s="178" t="s">
        <v>460</v>
      </c>
      <c r="S527" s="178" t="s">
        <v>330</v>
      </c>
      <c r="T527" s="179" t="s">
        <v>330</v>
      </c>
      <c r="U527" s="162">
        <v>1.6</v>
      </c>
      <c r="V527" s="162">
        <f>ROUND(E527*U527,2)</f>
        <v>4.32</v>
      </c>
      <c r="W527" s="162"/>
      <c r="X527" s="151"/>
      <c r="Y527" s="151"/>
      <c r="Z527" s="151"/>
      <c r="AA527" s="151"/>
      <c r="AB527" s="151"/>
      <c r="AC527" s="151"/>
      <c r="AD527" s="151"/>
      <c r="AE527" s="151"/>
      <c r="AF527" s="151"/>
      <c r="AG527" s="151" t="s">
        <v>331</v>
      </c>
      <c r="AH527" s="151"/>
      <c r="AI527" s="151"/>
      <c r="AJ527" s="151"/>
      <c r="AK527" s="151"/>
      <c r="AL527" s="151"/>
      <c r="AM527" s="151"/>
      <c r="AN527" s="151"/>
      <c r="AO527" s="151"/>
      <c r="AP527" s="151"/>
      <c r="AQ527" s="151"/>
      <c r="AR527" s="151"/>
      <c r="AS527" s="151"/>
      <c r="AT527" s="151"/>
      <c r="AU527" s="151"/>
      <c r="AV527" s="151"/>
      <c r="AW527" s="151"/>
      <c r="AX527" s="151"/>
      <c r="AY527" s="151"/>
      <c r="AZ527" s="151"/>
      <c r="BA527" s="151"/>
      <c r="BB527" s="151"/>
      <c r="BC527" s="151"/>
      <c r="BD527" s="151"/>
      <c r="BE527" s="151"/>
      <c r="BF527" s="151"/>
      <c r="BG527" s="151"/>
      <c r="BH527" s="151"/>
    </row>
    <row r="528" spans="1:60" ht="22.5" outlineLevel="1" x14ac:dyDescent="0.2">
      <c r="A528" s="158"/>
      <c r="B528" s="159"/>
      <c r="C528" s="375" t="s">
        <v>465</v>
      </c>
      <c r="D528" s="376"/>
      <c r="E528" s="376"/>
      <c r="F528" s="376"/>
      <c r="G528" s="376"/>
      <c r="H528" s="162"/>
      <c r="I528" s="162"/>
      <c r="J528" s="162"/>
      <c r="K528" s="162"/>
      <c r="L528" s="162"/>
      <c r="M528" s="162"/>
      <c r="N528" s="162"/>
      <c r="O528" s="162"/>
      <c r="P528" s="162"/>
      <c r="Q528" s="162"/>
      <c r="R528" s="162"/>
      <c r="S528" s="162"/>
      <c r="T528" s="162"/>
      <c r="U528" s="162"/>
      <c r="V528" s="162"/>
      <c r="W528" s="162"/>
      <c r="X528" s="151"/>
      <c r="Y528" s="151"/>
      <c r="Z528" s="151"/>
      <c r="AA528" s="151"/>
      <c r="AB528" s="151"/>
      <c r="AC528" s="151"/>
      <c r="AD528" s="151"/>
      <c r="AE528" s="151"/>
      <c r="AF528" s="151"/>
      <c r="AG528" s="151" t="s">
        <v>333</v>
      </c>
      <c r="AH528" s="151"/>
      <c r="AI528" s="151"/>
      <c r="AJ528" s="151"/>
      <c r="AK528" s="151"/>
      <c r="AL528" s="151"/>
      <c r="AM528" s="151"/>
      <c r="AN528" s="151"/>
      <c r="AO528" s="151"/>
      <c r="AP528" s="151"/>
      <c r="AQ528" s="151"/>
      <c r="AR528" s="151"/>
      <c r="AS528" s="151"/>
      <c r="AT528" s="151"/>
      <c r="AU528" s="151"/>
      <c r="AV528" s="151"/>
      <c r="AW528" s="151"/>
      <c r="AX528" s="151"/>
      <c r="AY528" s="151"/>
      <c r="AZ528" s="151"/>
      <c r="BA528" s="187" t="str">
        <f>C528</f>
        <v>svislé nebo šikmé (odkloněné) , půdorysně přímé nebo zalomené, stěn základových desek ve volných nebo zapažených jámách, rýhách, šachtách, včetně případných vzpěr,</v>
      </c>
      <c r="BB528" s="151"/>
      <c r="BC528" s="151"/>
      <c r="BD528" s="151"/>
      <c r="BE528" s="151"/>
      <c r="BF528" s="151"/>
      <c r="BG528" s="151"/>
      <c r="BH528" s="151"/>
    </row>
    <row r="529" spans="1:60" outlineLevel="1" x14ac:dyDescent="0.2">
      <c r="A529" s="158"/>
      <c r="B529" s="159"/>
      <c r="C529" s="199" t="s">
        <v>948</v>
      </c>
      <c r="D529" s="195"/>
      <c r="E529" s="196">
        <v>2.7</v>
      </c>
      <c r="F529" s="162"/>
      <c r="G529" s="162"/>
      <c r="H529" s="162"/>
      <c r="I529" s="162"/>
      <c r="J529" s="162"/>
      <c r="K529" s="162"/>
      <c r="L529" s="162"/>
      <c r="M529" s="162"/>
      <c r="N529" s="162"/>
      <c r="O529" s="162"/>
      <c r="P529" s="162"/>
      <c r="Q529" s="162"/>
      <c r="R529" s="162"/>
      <c r="S529" s="162"/>
      <c r="T529" s="162"/>
      <c r="U529" s="162"/>
      <c r="V529" s="162"/>
      <c r="W529" s="162"/>
      <c r="X529" s="151"/>
      <c r="Y529" s="151"/>
      <c r="Z529" s="151"/>
      <c r="AA529" s="151"/>
      <c r="AB529" s="151"/>
      <c r="AC529" s="151"/>
      <c r="AD529" s="151"/>
      <c r="AE529" s="151"/>
      <c r="AF529" s="151"/>
      <c r="AG529" s="151" t="s">
        <v>346</v>
      </c>
      <c r="AH529" s="151">
        <v>0</v>
      </c>
      <c r="AI529" s="151"/>
      <c r="AJ529" s="151"/>
      <c r="AK529" s="151"/>
      <c r="AL529" s="151"/>
      <c r="AM529" s="151"/>
      <c r="AN529" s="151"/>
      <c r="AO529" s="151"/>
      <c r="AP529" s="151"/>
      <c r="AQ529" s="151"/>
      <c r="AR529" s="151"/>
      <c r="AS529" s="151"/>
      <c r="AT529" s="151"/>
      <c r="AU529" s="151"/>
      <c r="AV529" s="151"/>
      <c r="AW529" s="151"/>
      <c r="AX529" s="151"/>
      <c r="AY529" s="151"/>
      <c r="AZ529" s="151"/>
      <c r="BA529" s="151"/>
      <c r="BB529" s="151"/>
      <c r="BC529" s="151"/>
      <c r="BD529" s="151"/>
      <c r="BE529" s="151"/>
      <c r="BF529" s="151"/>
      <c r="BG529" s="151"/>
      <c r="BH529" s="151"/>
    </row>
    <row r="530" spans="1:60" outlineLevel="1" x14ac:dyDescent="0.2">
      <c r="A530" s="173">
        <v>157</v>
      </c>
      <c r="B530" s="174" t="s">
        <v>468</v>
      </c>
      <c r="C530" s="191" t="s">
        <v>469</v>
      </c>
      <c r="D530" s="175" t="s">
        <v>375</v>
      </c>
      <c r="E530" s="176">
        <v>2.7</v>
      </c>
      <c r="F530" s="177"/>
      <c r="G530" s="178">
        <f>ROUND(E530*F530,2)</f>
        <v>0</v>
      </c>
      <c r="H530" s="177">
        <v>0</v>
      </c>
      <c r="I530" s="178">
        <f>ROUND(E530*H530,2)</f>
        <v>0</v>
      </c>
      <c r="J530" s="177">
        <v>103.5</v>
      </c>
      <c r="K530" s="178">
        <f>ROUND(E530*J530,2)</f>
        <v>279.45</v>
      </c>
      <c r="L530" s="178">
        <v>21</v>
      </c>
      <c r="M530" s="178">
        <f>G530*(1+L530/100)</f>
        <v>0</v>
      </c>
      <c r="N530" s="178">
        <v>0</v>
      </c>
      <c r="O530" s="178">
        <f>ROUND(E530*N530,2)</f>
        <v>0</v>
      </c>
      <c r="P530" s="178">
        <v>0</v>
      </c>
      <c r="Q530" s="178">
        <f>ROUND(E530*P530,2)</f>
        <v>0</v>
      </c>
      <c r="R530" s="178" t="s">
        <v>460</v>
      </c>
      <c r="S530" s="178" t="s">
        <v>330</v>
      </c>
      <c r="T530" s="179" t="s">
        <v>330</v>
      </c>
      <c r="U530" s="162">
        <v>0.32</v>
      </c>
      <c r="V530" s="162">
        <f>ROUND(E530*U530,2)</f>
        <v>0.86</v>
      </c>
      <c r="W530" s="162"/>
      <c r="X530" s="151"/>
      <c r="Y530" s="151"/>
      <c r="Z530" s="151"/>
      <c r="AA530" s="151"/>
      <c r="AB530" s="151"/>
      <c r="AC530" s="151"/>
      <c r="AD530" s="151"/>
      <c r="AE530" s="151"/>
      <c r="AF530" s="151"/>
      <c r="AG530" s="151" t="s">
        <v>331</v>
      </c>
      <c r="AH530" s="151"/>
      <c r="AI530" s="151"/>
      <c r="AJ530" s="151"/>
      <c r="AK530" s="151"/>
      <c r="AL530" s="151"/>
      <c r="AM530" s="151"/>
      <c r="AN530" s="151"/>
      <c r="AO530" s="151"/>
      <c r="AP530" s="151"/>
      <c r="AQ530" s="151"/>
      <c r="AR530" s="151"/>
      <c r="AS530" s="151"/>
      <c r="AT530" s="151"/>
      <c r="AU530" s="151"/>
      <c r="AV530" s="151"/>
      <c r="AW530" s="151"/>
      <c r="AX530" s="151"/>
      <c r="AY530" s="151"/>
      <c r="AZ530" s="151"/>
      <c r="BA530" s="151"/>
      <c r="BB530" s="151"/>
      <c r="BC530" s="151"/>
      <c r="BD530" s="151"/>
      <c r="BE530" s="151"/>
      <c r="BF530" s="151"/>
      <c r="BG530" s="151"/>
      <c r="BH530" s="151"/>
    </row>
    <row r="531" spans="1:60" ht="22.5" outlineLevel="1" x14ac:dyDescent="0.2">
      <c r="A531" s="158"/>
      <c r="B531" s="159"/>
      <c r="C531" s="375" t="s">
        <v>465</v>
      </c>
      <c r="D531" s="376"/>
      <c r="E531" s="376"/>
      <c r="F531" s="376"/>
      <c r="G531" s="376"/>
      <c r="H531" s="162"/>
      <c r="I531" s="162"/>
      <c r="J531" s="162"/>
      <c r="K531" s="162"/>
      <c r="L531" s="162"/>
      <c r="M531" s="162"/>
      <c r="N531" s="162"/>
      <c r="O531" s="162"/>
      <c r="P531" s="162"/>
      <c r="Q531" s="162"/>
      <c r="R531" s="162"/>
      <c r="S531" s="162"/>
      <c r="T531" s="162"/>
      <c r="U531" s="162"/>
      <c r="V531" s="162"/>
      <c r="W531" s="162"/>
      <c r="X531" s="151"/>
      <c r="Y531" s="151"/>
      <c r="Z531" s="151"/>
      <c r="AA531" s="151"/>
      <c r="AB531" s="151"/>
      <c r="AC531" s="151"/>
      <c r="AD531" s="151"/>
      <c r="AE531" s="151"/>
      <c r="AF531" s="151"/>
      <c r="AG531" s="151" t="s">
        <v>333</v>
      </c>
      <c r="AH531" s="151"/>
      <c r="AI531" s="151"/>
      <c r="AJ531" s="151"/>
      <c r="AK531" s="151"/>
      <c r="AL531" s="151"/>
      <c r="AM531" s="151"/>
      <c r="AN531" s="151"/>
      <c r="AO531" s="151"/>
      <c r="AP531" s="151"/>
      <c r="AQ531" s="151"/>
      <c r="AR531" s="151"/>
      <c r="AS531" s="151"/>
      <c r="AT531" s="151"/>
      <c r="AU531" s="151"/>
      <c r="AV531" s="151"/>
      <c r="AW531" s="151"/>
      <c r="AX531" s="151"/>
      <c r="AY531" s="151"/>
      <c r="AZ531" s="151"/>
      <c r="BA531" s="187" t="str">
        <f>C531</f>
        <v>svislé nebo šikmé (odkloněné) , půdorysně přímé nebo zalomené, stěn základových desek ve volných nebo zapažených jámách, rýhách, šachtách, včetně případných vzpěr,</v>
      </c>
      <c r="BB531" s="151"/>
      <c r="BC531" s="151"/>
      <c r="BD531" s="151"/>
      <c r="BE531" s="151"/>
      <c r="BF531" s="151"/>
      <c r="BG531" s="151"/>
      <c r="BH531" s="151"/>
    </row>
    <row r="532" spans="1:60" outlineLevel="1" x14ac:dyDescent="0.2">
      <c r="A532" s="158"/>
      <c r="B532" s="159"/>
      <c r="C532" s="366" t="s">
        <v>470</v>
      </c>
      <c r="D532" s="367"/>
      <c r="E532" s="367"/>
      <c r="F532" s="367"/>
      <c r="G532" s="367"/>
      <c r="H532" s="162"/>
      <c r="I532" s="162"/>
      <c r="J532" s="162"/>
      <c r="K532" s="162"/>
      <c r="L532" s="162"/>
      <c r="M532" s="162"/>
      <c r="N532" s="162"/>
      <c r="O532" s="162"/>
      <c r="P532" s="162"/>
      <c r="Q532" s="162"/>
      <c r="R532" s="162"/>
      <c r="S532" s="162"/>
      <c r="T532" s="162"/>
      <c r="U532" s="162"/>
      <c r="V532" s="162"/>
      <c r="W532" s="162"/>
      <c r="X532" s="151"/>
      <c r="Y532" s="151"/>
      <c r="Z532" s="151"/>
      <c r="AA532" s="151"/>
      <c r="AB532" s="151"/>
      <c r="AC532" s="151"/>
      <c r="AD532" s="151"/>
      <c r="AE532" s="151"/>
      <c r="AF532" s="151"/>
      <c r="AG532" s="151" t="s">
        <v>236</v>
      </c>
      <c r="AH532" s="151"/>
      <c r="AI532" s="151"/>
      <c r="AJ532" s="151"/>
      <c r="AK532" s="151"/>
      <c r="AL532" s="151"/>
      <c r="AM532" s="151"/>
      <c r="AN532" s="151"/>
      <c r="AO532" s="151"/>
      <c r="AP532" s="151"/>
      <c r="AQ532" s="151"/>
      <c r="AR532" s="151"/>
      <c r="AS532" s="151"/>
      <c r="AT532" s="151"/>
      <c r="AU532" s="151"/>
      <c r="AV532" s="151"/>
      <c r="AW532" s="151"/>
      <c r="AX532" s="151"/>
      <c r="AY532" s="151"/>
      <c r="AZ532" s="151"/>
      <c r="BA532" s="151"/>
      <c r="BB532" s="151"/>
      <c r="BC532" s="151"/>
      <c r="BD532" s="151"/>
      <c r="BE532" s="151"/>
      <c r="BF532" s="151"/>
      <c r="BG532" s="151"/>
      <c r="BH532" s="151"/>
    </row>
    <row r="533" spans="1:60" outlineLevel="1" x14ac:dyDescent="0.2">
      <c r="A533" s="173">
        <v>158</v>
      </c>
      <c r="B533" s="174" t="s">
        <v>949</v>
      </c>
      <c r="C533" s="191" t="s">
        <v>950</v>
      </c>
      <c r="D533" s="175" t="s">
        <v>473</v>
      </c>
      <c r="E533" s="176">
        <v>7.0860000000000006E-2</v>
      </c>
      <c r="F533" s="177"/>
      <c r="G533" s="178">
        <f>ROUND(E533*F533,2)</f>
        <v>0</v>
      </c>
      <c r="H533" s="177">
        <v>22793.11</v>
      </c>
      <c r="I533" s="178">
        <f>ROUND(E533*H533,2)</f>
        <v>1615.12</v>
      </c>
      <c r="J533" s="177">
        <v>5836.89</v>
      </c>
      <c r="K533" s="178">
        <f>ROUND(E533*J533,2)</f>
        <v>413.6</v>
      </c>
      <c r="L533" s="178">
        <v>21</v>
      </c>
      <c r="M533" s="178">
        <f>G533*(1+L533/100)</f>
        <v>0</v>
      </c>
      <c r="N533" s="178">
        <v>1.0570200000000001</v>
      </c>
      <c r="O533" s="178">
        <f>ROUND(E533*N533,2)</f>
        <v>7.0000000000000007E-2</v>
      </c>
      <c r="P533" s="178">
        <v>0</v>
      </c>
      <c r="Q533" s="178">
        <f>ROUND(E533*P533,2)</f>
        <v>0</v>
      </c>
      <c r="R533" s="178" t="s">
        <v>460</v>
      </c>
      <c r="S533" s="178" t="s">
        <v>330</v>
      </c>
      <c r="T533" s="179" t="s">
        <v>330</v>
      </c>
      <c r="U533" s="162">
        <v>15.231</v>
      </c>
      <c r="V533" s="162">
        <f>ROUND(E533*U533,2)</f>
        <v>1.08</v>
      </c>
      <c r="W533" s="162"/>
      <c r="X533" s="151"/>
      <c r="Y533" s="151"/>
      <c r="Z533" s="151"/>
      <c r="AA533" s="151"/>
      <c r="AB533" s="151"/>
      <c r="AC533" s="151"/>
      <c r="AD533" s="151"/>
      <c r="AE533" s="151"/>
      <c r="AF533" s="151"/>
      <c r="AG533" s="151" t="s">
        <v>331</v>
      </c>
      <c r="AH533" s="151"/>
      <c r="AI533" s="151"/>
      <c r="AJ533" s="151"/>
      <c r="AK533" s="151"/>
      <c r="AL533" s="151"/>
      <c r="AM533" s="151"/>
      <c r="AN533" s="151"/>
      <c r="AO533" s="151"/>
      <c r="AP533" s="151"/>
      <c r="AQ533" s="151"/>
      <c r="AR533" s="151"/>
      <c r="AS533" s="151"/>
      <c r="AT533" s="151"/>
      <c r="AU533" s="151"/>
      <c r="AV533" s="151"/>
      <c r="AW533" s="151"/>
      <c r="AX533" s="151"/>
      <c r="AY533" s="151"/>
      <c r="AZ533" s="151"/>
      <c r="BA533" s="151"/>
      <c r="BB533" s="151"/>
      <c r="BC533" s="151"/>
      <c r="BD533" s="151"/>
      <c r="BE533" s="151"/>
      <c r="BF533" s="151"/>
      <c r="BG533" s="151"/>
      <c r="BH533" s="151"/>
    </row>
    <row r="534" spans="1:60" outlineLevel="1" x14ac:dyDescent="0.2">
      <c r="A534" s="158"/>
      <c r="B534" s="159"/>
      <c r="C534" s="375" t="s">
        <v>474</v>
      </c>
      <c r="D534" s="376"/>
      <c r="E534" s="376"/>
      <c r="F534" s="376"/>
      <c r="G534" s="376"/>
      <c r="H534" s="162"/>
      <c r="I534" s="162"/>
      <c r="J534" s="162"/>
      <c r="K534" s="162"/>
      <c r="L534" s="162"/>
      <c r="M534" s="162"/>
      <c r="N534" s="162"/>
      <c r="O534" s="162"/>
      <c r="P534" s="162"/>
      <c r="Q534" s="162"/>
      <c r="R534" s="162"/>
      <c r="S534" s="162"/>
      <c r="T534" s="162"/>
      <c r="U534" s="162"/>
      <c r="V534" s="162"/>
      <c r="W534" s="162"/>
      <c r="X534" s="151"/>
      <c r="Y534" s="151"/>
      <c r="Z534" s="151"/>
      <c r="AA534" s="151"/>
      <c r="AB534" s="151"/>
      <c r="AC534" s="151"/>
      <c r="AD534" s="151"/>
      <c r="AE534" s="151"/>
      <c r="AF534" s="151"/>
      <c r="AG534" s="151" t="s">
        <v>333</v>
      </c>
      <c r="AH534" s="151"/>
      <c r="AI534" s="151"/>
      <c r="AJ534" s="151"/>
      <c r="AK534" s="151"/>
      <c r="AL534" s="151"/>
      <c r="AM534" s="151"/>
      <c r="AN534" s="151"/>
      <c r="AO534" s="151"/>
      <c r="AP534" s="151"/>
      <c r="AQ534" s="151"/>
      <c r="AR534" s="151"/>
      <c r="AS534" s="151"/>
      <c r="AT534" s="151"/>
      <c r="AU534" s="151"/>
      <c r="AV534" s="151"/>
      <c r="AW534" s="151"/>
      <c r="AX534" s="151"/>
      <c r="AY534" s="151"/>
      <c r="AZ534" s="151"/>
      <c r="BA534" s="151"/>
      <c r="BB534" s="151"/>
      <c r="BC534" s="151"/>
      <c r="BD534" s="151"/>
      <c r="BE534" s="151"/>
      <c r="BF534" s="151"/>
      <c r="BG534" s="151"/>
      <c r="BH534" s="151"/>
    </row>
    <row r="535" spans="1:60" outlineLevel="1" x14ac:dyDescent="0.2">
      <c r="A535" s="158"/>
      <c r="B535" s="159"/>
      <c r="C535" s="199" t="s">
        <v>951</v>
      </c>
      <c r="D535" s="195"/>
      <c r="E535" s="196">
        <v>7.0860000000000006E-2</v>
      </c>
      <c r="F535" s="162"/>
      <c r="G535" s="162"/>
      <c r="H535" s="162"/>
      <c r="I535" s="162"/>
      <c r="J535" s="162"/>
      <c r="K535" s="162"/>
      <c r="L535" s="162"/>
      <c r="M535" s="162"/>
      <c r="N535" s="162"/>
      <c r="O535" s="162"/>
      <c r="P535" s="162"/>
      <c r="Q535" s="162"/>
      <c r="R535" s="162"/>
      <c r="S535" s="162"/>
      <c r="T535" s="162"/>
      <c r="U535" s="162"/>
      <c r="V535" s="162"/>
      <c r="W535" s="162"/>
      <c r="X535" s="151"/>
      <c r="Y535" s="151"/>
      <c r="Z535" s="151"/>
      <c r="AA535" s="151"/>
      <c r="AB535" s="151"/>
      <c r="AC535" s="151"/>
      <c r="AD535" s="151"/>
      <c r="AE535" s="151"/>
      <c r="AF535" s="151"/>
      <c r="AG535" s="151" t="s">
        <v>346</v>
      </c>
      <c r="AH535" s="151">
        <v>0</v>
      </c>
      <c r="AI535" s="151"/>
      <c r="AJ535" s="151"/>
      <c r="AK535" s="151"/>
      <c r="AL535" s="151"/>
      <c r="AM535" s="151"/>
      <c r="AN535" s="151"/>
      <c r="AO535" s="151"/>
      <c r="AP535" s="151"/>
      <c r="AQ535" s="151"/>
      <c r="AR535" s="151"/>
      <c r="AS535" s="151"/>
      <c r="AT535" s="151"/>
      <c r="AU535" s="151"/>
      <c r="AV535" s="151"/>
      <c r="AW535" s="151"/>
      <c r="AX535" s="151"/>
      <c r="AY535" s="151"/>
      <c r="AZ535" s="151"/>
      <c r="BA535" s="151"/>
      <c r="BB535" s="151"/>
      <c r="BC535" s="151"/>
      <c r="BD535" s="151"/>
      <c r="BE535" s="151"/>
      <c r="BF535" s="151"/>
      <c r="BG535" s="151"/>
      <c r="BH535" s="151"/>
    </row>
    <row r="536" spans="1:60" outlineLevel="1" x14ac:dyDescent="0.2">
      <c r="A536" s="173">
        <v>159</v>
      </c>
      <c r="B536" s="174" t="s">
        <v>952</v>
      </c>
      <c r="C536" s="191" t="s">
        <v>953</v>
      </c>
      <c r="D536" s="175" t="s">
        <v>227</v>
      </c>
      <c r="E536" s="176">
        <v>2</v>
      </c>
      <c r="F536" s="177"/>
      <c r="G536" s="178">
        <f>ROUND(E536*F536,2)</f>
        <v>0</v>
      </c>
      <c r="H536" s="177">
        <v>183.94</v>
      </c>
      <c r="I536" s="178">
        <f>ROUND(E536*H536,2)</f>
        <v>367.88</v>
      </c>
      <c r="J536" s="177">
        <v>138.56</v>
      </c>
      <c r="K536" s="178">
        <f>ROUND(E536*J536,2)</f>
        <v>277.12</v>
      </c>
      <c r="L536" s="178">
        <v>21</v>
      </c>
      <c r="M536" s="178">
        <f>G536*(1+L536/100)</f>
        <v>0</v>
      </c>
      <c r="N536" s="178">
        <v>2.4199999999999998E-3</v>
      </c>
      <c r="O536" s="178">
        <f>ROUND(E536*N536,2)</f>
        <v>0</v>
      </c>
      <c r="P536" s="178">
        <v>0</v>
      </c>
      <c r="Q536" s="178">
        <f>ROUND(E536*P536,2)</f>
        <v>0</v>
      </c>
      <c r="R536" s="178" t="s">
        <v>460</v>
      </c>
      <c r="S536" s="178" t="s">
        <v>330</v>
      </c>
      <c r="T536" s="179" t="s">
        <v>330</v>
      </c>
      <c r="U536" s="162">
        <v>0.4</v>
      </c>
      <c r="V536" s="162">
        <f>ROUND(E536*U536,2)</f>
        <v>0.8</v>
      </c>
      <c r="W536" s="162"/>
      <c r="X536" s="151"/>
      <c r="Y536" s="151"/>
      <c r="Z536" s="151"/>
      <c r="AA536" s="151"/>
      <c r="AB536" s="151"/>
      <c r="AC536" s="151"/>
      <c r="AD536" s="151"/>
      <c r="AE536" s="151"/>
      <c r="AF536" s="151"/>
      <c r="AG536" s="151" t="s">
        <v>331</v>
      </c>
      <c r="AH536" s="151"/>
      <c r="AI536" s="151"/>
      <c r="AJ536" s="151"/>
      <c r="AK536" s="151"/>
      <c r="AL536" s="151"/>
      <c r="AM536" s="151"/>
      <c r="AN536" s="151"/>
      <c r="AO536" s="151"/>
      <c r="AP536" s="151"/>
      <c r="AQ536" s="151"/>
      <c r="AR536" s="151"/>
      <c r="AS536" s="151"/>
      <c r="AT536" s="151"/>
      <c r="AU536" s="151"/>
      <c r="AV536" s="151"/>
      <c r="AW536" s="151"/>
      <c r="AX536" s="151"/>
      <c r="AY536" s="151"/>
      <c r="AZ536" s="151"/>
      <c r="BA536" s="151"/>
      <c r="BB536" s="151"/>
      <c r="BC536" s="151"/>
      <c r="BD536" s="151"/>
      <c r="BE536" s="151"/>
      <c r="BF536" s="151"/>
      <c r="BG536" s="151"/>
      <c r="BH536" s="151"/>
    </row>
    <row r="537" spans="1:60" outlineLevel="1" x14ac:dyDescent="0.2">
      <c r="A537" s="158"/>
      <c r="B537" s="159"/>
      <c r="C537" s="375" t="s">
        <v>499</v>
      </c>
      <c r="D537" s="376"/>
      <c r="E537" s="376"/>
      <c r="F537" s="376"/>
      <c r="G537" s="376"/>
      <c r="H537" s="162"/>
      <c r="I537" s="162"/>
      <c r="J537" s="162"/>
      <c r="K537" s="162"/>
      <c r="L537" s="162"/>
      <c r="M537" s="162"/>
      <c r="N537" s="162"/>
      <c r="O537" s="162"/>
      <c r="P537" s="162"/>
      <c r="Q537" s="162"/>
      <c r="R537" s="162"/>
      <c r="S537" s="162"/>
      <c r="T537" s="162"/>
      <c r="U537" s="162"/>
      <c r="V537" s="162"/>
      <c r="W537" s="162"/>
      <c r="X537" s="151"/>
      <c r="Y537" s="151"/>
      <c r="Z537" s="151"/>
      <c r="AA537" s="151"/>
      <c r="AB537" s="151"/>
      <c r="AC537" s="151"/>
      <c r="AD537" s="151"/>
      <c r="AE537" s="151"/>
      <c r="AF537" s="151"/>
      <c r="AG537" s="151" t="s">
        <v>333</v>
      </c>
      <c r="AH537" s="151"/>
      <c r="AI537" s="151"/>
      <c r="AJ537" s="151"/>
      <c r="AK537" s="151"/>
      <c r="AL537" s="151"/>
      <c r="AM537" s="151"/>
      <c r="AN537" s="151"/>
      <c r="AO537" s="151"/>
      <c r="AP537" s="151"/>
      <c r="AQ537" s="151"/>
      <c r="AR537" s="151"/>
      <c r="AS537" s="151"/>
      <c r="AT537" s="151"/>
      <c r="AU537" s="151"/>
      <c r="AV537" s="151"/>
      <c r="AW537" s="151"/>
      <c r="AX537" s="151"/>
      <c r="AY537" s="151"/>
      <c r="AZ537" s="151"/>
      <c r="BA537" s="151"/>
      <c r="BB537" s="151"/>
      <c r="BC537" s="151"/>
      <c r="BD537" s="151"/>
      <c r="BE537" s="151"/>
      <c r="BF537" s="151"/>
      <c r="BG537" s="151"/>
      <c r="BH537" s="151"/>
    </row>
    <row r="538" spans="1:60" ht="22.5" outlineLevel="1" x14ac:dyDescent="0.2">
      <c r="A538" s="173">
        <v>160</v>
      </c>
      <c r="B538" s="174" t="s">
        <v>954</v>
      </c>
      <c r="C538" s="191" t="s">
        <v>955</v>
      </c>
      <c r="D538" s="175" t="s">
        <v>340</v>
      </c>
      <c r="E538" s="176">
        <v>1.5840000000000001</v>
      </c>
      <c r="F538" s="177"/>
      <c r="G538" s="178">
        <f>ROUND(E538*F538,2)</f>
        <v>0</v>
      </c>
      <c r="H538" s="177">
        <v>881.25</v>
      </c>
      <c r="I538" s="178">
        <f>ROUND(E538*H538,2)</f>
        <v>1395.9</v>
      </c>
      <c r="J538" s="177">
        <v>170.75</v>
      </c>
      <c r="K538" s="178">
        <f>ROUND(E538*J538,2)</f>
        <v>270.47000000000003</v>
      </c>
      <c r="L538" s="178">
        <v>21</v>
      </c>
      <c r="M538" s="178">
        <f>G538*(1+L538/100)</f>
        <v>0</v>
      </c>
      <c r="N538" s="178">
        <v>2.2040000000000002</v>
      </c>
      <c r="O538" s="178">
        <f>ROUND(E538*N538,2)</f>
        <v>3.49</v>
      </c>
      <c r="P538" s="178">
        <v>0</v>
      </c>
      <c r="Q538" s="178">
        <f>ROUND(E538*P538,2)</f>
        <v>0</v>
      </c>
      <c r="R538" s="178" t="s">
        <v>453</v>
      </c>
      <c r="S538" s="178" t="s">
        <v>330</v>
      </c>
      <c r="T538" s="179" t="s">
        <v>330</v>
      </c>
      <c r="U538" s="162">
        <v>0.185</v>
      </c>
      <c r="V538" s="162">
        <f>ROUND(E538*U538,2)</f>
        <v>0.28999999999999998</v>
      </c>
      <c r="W538" s="162"/>
      <c r="X538" s="151"/>
      <c r="Y538" s="151"/>
      <c r="Z538" s="151"/>
      <c r="AA538" s="151"/>
      <c r="AB538" s="151"/>
      <c r="AC538" s="151"/>
      <c r="AD538" s="151"/>
      <c r="AE538" s="151"/>
      <c r="AF538" s="151"/>
      <c r="AG538" s="151" t="s">
        <v>331</v>
      </c>
      <c r="AH538" s="151"/>
      <c r="AI538" s="151"/>
      <c r="AJ538" s="151"/>
      <c r="AK538" s="151"/>
      <c r="AL538" s="151"/>
      <c r="AM538" s="151"/>
      <c r="AN538" s="151"/>
      <c r="AO538" s="151"/>
      <c r="AP538" s="151"/>
      <c r="AQ538" s="151"/>
      <c r="AR538" s="151"/>
      <c r="AS538" s="151"/>
      <c r="AT538" s="151"/>
      <c r="AU538" s="151"/>
      <c r="AV538" s="151"/>
      <c r="AW538" s="151"/>
      <c r="AX538" s="151"/>
      <c r="AY538" s="151"/>
      <c r="AZ538" s="151"/>
      <c r="BA538" s="151"/>
      <c r="BB538" s="151"/>
      <c r="BC538" s="151"/>
      <c r="BD538" s="151"/>
      <c r="BE538" s="151"/>
      <c r="BF538" s="151"/>
      <c r="BG538" s="151"/>
      <c r="BH538" s="151"/>
    </row>
    <row r="539" spans="1:60" outlineLevel="1" x14ac:dyDescent="0.2">
      <c r="A539" s="158"/>
      <c r="B539" s="159"/>
      <c r="C539" s="375" t="s">
        <v>956</v>
      </c>
      <c r="D539" s="376"/>
      <c r="E539" s="376"/>
      <c r="F539" s="376"/>
      <c r="G539" s="376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2"/>
      <c r="S539" s="162"/>
      <c r="T539" s="162"/>
      <c r="U539" s="162"/>
      <c r="V539" s="162"/>
      <c r="W539" s="162"/>
      <c r="X539" s="151"/>
      <c r="Y539" s="151"/>
      <c r="Z539" s="151"/>
      <c r="AA539" s="151"/>
      <c r="AB539" s="151"/>
      <c r="AC539" s="151"/>
      <c r="AD539" s="151"/>
      <c r="AE539" s="151"/>
      <c r="AF539" s="151"/>
      <c r="AG539" s="151" t="s">
        <v>333</v>
      </c>
      <c r="AH539" s="151"/>
      <c r="AI539" s="151"/>
      <c r="AJ539" s="151"/>
      <c r="AK539" s="151"/>
      <c r="AL539" s="151"/>
      <c r="AM539" s="151"/>
      <c r="AN539" s="151"/>
      <c r="AO539" s="151"/>
      <c r="AP539" s="151"/>
      <c r="AQ539" s="151"/>
      <c r="AR539" s="151"/>
      <c r="AS539" s="151"/>
      <c r="AT539" s="151"/>
      <c r="AU539" s="151"/>
      <c r="AV539" s="151"/>
      <c r="AW539" s="151"/>
      <c r="AX539" s="151"/>
      <c r="AY539" s="151"/>
      <c r="AZ539" s="151"/>
      <c r="BA539" s="151"/>
      <c r="BB539" s="151"/>
      <c r="BC539" s="151"/>
      <c r="BD539" s="151"/>
      <c r="BE539" s="151"/>
      <c r="BF539" s="151"/>
      <c r="BG539" s="151"/>
      <c r="BH539" s="151"/>
    </row>
    <row r="540" spans="1:60" outlineLevel="1" x14ac:dyDescent="0.2">
      <c r="A540" s="158"/>
      <c r="B540" s="159"/>
      <c r="C540" s="366" t="s">
        <v>957</v>
      </c>
      <c r="D540" s="367"/>
      <c r="E540" s="367"/>
      <c r="F540" s="367"/>
      <c r="G540" s="367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2"/>
      <c r="U540" s="162"/>
      <c r="V540" s="162"/>
      <c r="W540" s="162"/>
      <c r="X540" s="151"/>
      <c r="Y540" s="151"/>
      <c r="Z540" s="151"/>
      <c r="AA540" s="151"/>
      <c r="AB540" s="151"/>
      <c r="AC540" s="151"/>
      <c r="AD540" s="151"/>
      <c r="AE540" s="151"/>
      <c r="AF540" s="151"/>
      <c r="AG540" s="151" t="s">
        <v>236</v>
      </c>
      <c r="AH540" s="151"/>
      <c r="AI540" s="151"/>
      <c r="AJ540" s="151"/>
      <c r="AK540" s="151"/>
      <c r="AL540" s="151"/>
      <c r="AM540" s="151"/>
      <c r="AN540" s="151"/>
      <c r="AO540" s="151"/>
      <c r="AP540" s="151"/>
      <c r="AQ540" s="151"/>
      <c r="AR540" s="151"/>
      <c r="AS540" s="151"/>
      <c r="AT540" s="151"/>
      <c r="AU540" s="151"/>
      <c r="AV540" s="151"/>
      <c r="AW540" s="151"/>
      <c r="AX540" s="151"/>
      <c r="AY540" s="151"/>
      <c r="AZ540" s="151"/>
      <c r="BA540" s="151"/>
      <c r="BB540" s="151"/>
      <c r="BC540" s="151"/>
      <c r="BD540" s="151"/>
      <c r="BE540" s="151"/>
      <c r="BF540" s="151"/>
      <c r="BG540" s="151"/>
      <c r="BH540" s="151"/>
    </row>
    <row r="541" spans="1:60" outlineLevel="1" x14ac:dyDescent="0.2">
      <c r="A541" s="158"/>
      <c r="B541" s="159"/>
      <c r="C541" s="199" t="s">
        <v>958</v>
      </c>
      <c r="D541" s="195"/>
      <c r="E541" s="196">
        <v>1.5840000000000001</v>
      </c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2"/>
      <c r="U541" s="162"/>
      <c r="V541" s="162"/>
      <c r="W541" s="162"/>
      <c r="X541" s="151"/>
      <c r="Y541" s="151"/>
      <c r="Z541" s="151"/>
      <c r="AA541" s="151"/>
      <c r="AB541" s="151"/>
      <c r="AC541" s="151"/>
      <c r="AD541" s="151"/>
      <c r="AE541" s="151"/>
      <c r="AF541" s="151"/>
      <c r="AG541" s="151" t="s">
        <v>346</v>
      </c>
      <c r="AH541" s="151">
        <v>0</v>
      </c>
      <c r="AI541" s="151"/>
      <c r="AJ541" s="151"/>
      <c r="AK541" s="151"/>
      <c r="AL541" s="151"/>
      <c r="AM541" s="151"/>
      <c r="AN541" s="151"/>
      <c r="AO541" s="151"/>
      <c r="AP541" s="151"/>
      <c r="AQ541" s="151"/>
      <c r="AR541" s="151"/>
      <c r="AS541" s="151"/>
      <c r="AT541" s="151"/>
      <c r="AU541" s="151"/>
      <c r="AV541" s="151"/>
      <c r="AW541" s="151"/>
      <c r="AX541" s="151"/>
      <c r="AY541" s="151"/>
      <c r="AZ541" s="151"/>
      <c r="BA541" s="151"/>
      <c r="BB541" s="151"/>
      <c r="BC541" s="151"/>
      <c r="BD541" s="151"/>
      <c r="BE541" s="151"/>
      <c r="BF541" s="151"/>
      <c r="BG541" s="151"/>
      <c r="BH541" s="151"/>
    </row>
    <row r="542" spans="1:60" ht="22.5" outlineLevel="1" x14ac:dyDescent="0.2">
      <c r="A542" s="180">
        <v>161</v>
      </c>
      <c r="B542" s="181" t="s">
        <v>959</v>
      </c>
      <c r="C542" s="190" t="s">
        <v>960</v>
      </c>
      <c r="D542" s="182" t="s">
        <v>227</v>
      </c>
      <c r="E542" s="183">
        <v>2</v>
      </c>
      <c r="F542" s="184"/>
      <c r="G542" s="185">
        <f>ROUND(E542*F542,2)</f>
        <v>0</v>
      </c>
      <c r="H542" s="184">
        <v>2877.4</v>
      </c>
      <c r="I542" s="185">
        <f>ROUND(E542*H542,2)</f>
        <v>5754.8</v>
      </c>
      <c r="J542" s="184">
        <v>182.6</v>
      </c>
      <c r="K542" s="185">
        <f>ROUND(E542*J542,2)</f>
        <v>365.2</v>
      </c>
      <c r="L542" s="185">
        <v>21</v>
      </c>
      <c r="M542" s="185">
        <f>G542*(1+L542/100)</f>
        <v>0</v>
      </c>
      <c r="N542" s="185">
        <v>2.5000000000000001E-4</v>
      </c>
      <c r="O542" s="185">
        <f>ROUND(E542*N542,2)</f>
        <v>0</v>
      </c>
      <c r="P542" s="185">
        <v>0</v>
      </c>
      <c r="Q542" s="185">
        <f>ROUND(E542*P542,2)</f>
        <v>0</v>
      </c>
      <c r="R542" s="185"/>
      <c r="S542" s="185" t="s">
        <v>228</v>
      </c>
      <c r="T542" s="186" t="s">
        <v>229</v>
      </c>
      <c r="U542" s="162">
        <v>0.5</v>
      </c>
      <c r="V542" s="162">
        <f>ROUND(E542*U542,2)</f>
        <v>1</v>
      </c>
      <c r="W542" s="162"/>
      <c r="X542" s="151"/>
      <c r="Y542" s="151"/>
      <c r="Z542" s="151"/>
      <c r="AA542" s="151"/>
      <c r="AB542" s="151"/>
      <c r="AC542" s="151"/>
      <c r="AD542" s="151"/>
      <c r="AE542" s="151"/>
      <c r="AF542" s="151"/>
      <c r="AG542" s="151" t="s">
        <v>331</v>
      </c>
      <c r="AH542" s="151"/>
      <c r="AI542" s="151"/>
      <c r="AJ542" s="151"/>
      <c r="AK542" s="151"/>
      <c r="AL542" s="151"/>
      <c r="AM542" s="151"/>
      <c r="AN542" s="151"/>
      <c r="AO542" s="151"/>
      <c r="AP542" s="151"/>
      <c r="AQ542" s="151"/>
      <c r="AR542" s="151"/>
      <c r="AS542" s="151"/>
      <c r="AT542" s="151"/>
      <c r="AU542" s="151"/>
      <c r="AV542" s="151"/>
      <c r="AW542" s="151"/>
      <c r="AX542" s="151"/>
      <c r="AY542" s="151"/>
      <c r="AZ542" s="151"/>
      <c r="BA542" s="151"/>
      <c r="BB542" s="151"/>
      <c r="BC542" s="151"/>
      <c r="BD542" s="151"/>
      <c r="BE542" s="151"/>
      <c r="BF542" s="151"/>
      <c r="BG542" s="151"/>
      <c r="BH542" s="151"/>
    </row>
    <row r="543" spans="1:60" x14ac:dyDescent="0.2">
      <c r="A543" s="167" t="s">
        <v>223</v>
      </c>
      <c r="B543" s="168" t="s">
        <v>124</v>
      </c>
      <c r="C543" s="189" t="s">
        <v>125</v>
      </c>
      <c r="D543" s="169"/>
      <c r="E543" s="170"/>
      <c r="F543" s="171"/>
      <c r="G543" s="171">
        <f>SUMIF(AG544:AG605,"&lt;&gt;NOR",G544:G605)</f>
        <v>0</v>
      </c>
      <c r="H543" s="171"/>
      <c r="I543" s="171">
        <f>SUM(I544:I605)</f>
        <v>60935.55000000001</v>
      </c>
      <c r="J543" s="171"/>
      <c r="K543" s="171">
        <f>SUM(K544:K605)</f>
        <v>608370.06999999995</v>
      </c>
      <c r="L543" s="171"/>
      <c r="M543" s="171">
        <f>SUM(M544:M605)</f>
        <v>0</v>
      </c>
      <c r="N543" s="171"/>
      <c r="O543" s="171">
        <f>SUM(O544:O605)</f>
        <v>2.19</v>
      </c>
      <c r="P543" s="171"/>
      <c r="Q543" s="171">
        <f>SUM(Q544:Q605)</f>
        <v>0</v>
      </c>
      <c r="R543" s="171"/>
      <c r="S543" s="171"/>
      <c r="T543" s="172"/>
      <c r="U543" s="166"/>
      <c r="V543" s="166">
        <f>SUM(V544:V605)</f>
        <v>223.00999999999996</v>
      </c>
      <c r="W543" s="166"/>
      <c r="AG543" t="s">
        <v>224</v>
      </c>
    </row>
    <row r="544" spans="1:60" ht="22.5" outlineLevel="1" x14ac:dyDescent="0.2">
      <c r="A544" s="173">
        <v>162</v>
      </c>
      <c r="B544" s="174" t="s">
        <v>961</v>
      </c>
      <c r="C544" s="191" t="s">
        <v>962</v>
      </c>
      <c r="D544" s="175" t="s">
        <v>227</v>
      </c>
      <c r="E544" s="176">
        <v>8</v>
      </c>
      <c r="F544" s="177"/>
      <c r="G544" s="178">
        <f>ROUND(E544*F544,2)</f>
        <v>0</v>
      </c>
      <c r="H544" s="177">
        <v>4.66</v>
      </c>
      <c r="I544" s="178">
        <f>ROUND(E544*H544,2)</f>
        <v>37.28</v>
      </c>
      <c r="J544" s="177">
        <v>363.84</v>
      </c>
      <c r="K544" s="178">
        <f>ROUND(E544*J544,2)</f>
        <v>2910.72</v>
      </c>
      <c r="L544" s="178">
        <v>21</v>
      </c>
      <c r="M544" s="178">
        <f>G544*(1+L544/100)</f>
        <v>0</v>
      </c>
      <c r="N544" s="178">
        <v>1.6000000000000001E-4</v>
      </c>
      <c r="O544" s="178">
        <f>ROUND(E544*N544,2)</f>
        <v>0</v>
      </c>
      <c r="P544" s="178">
        <v>0</v>
      </c>
      <c r="Q544" s="178">
        <f>ROUND(E544*P544,2)</f>
        <v>0</v>
      </c>
      <c r="R544" s="178" t="s">
        <v>460</v>
      </c>
      <c r="S544" s="178" t="s">
        <v>330</v>
      </c>
      <c r="T544" s="179" t="s">
        <v>330</v>
      </c>
      <c r="U544" s="162">
        <v>0.94</v>
      </c>
      <c r="V544" s="162">
        <f>ROUND(E544*U544,2)</f>
        <v>7.52</v>
      </c>
      <c r="W544" s="162"/>
      <c r="X544" s="151"/>
      <c r="Y544" s="151"/>
      <c r="Z544" s="151"/>
      <c r="AA544" s="151"/>
      <c r="AB544" s="151"/>
      <c r="AC544" s="151"/>
      <c r="AD544" s="151"/>
      <c r="AE544" s="151"/>
      <c r="AF544" s="151"/>
      <c r="AG544" s="151" t="s">
        <v>331</v>
      </c>
      <c r="AH544" s="151"/>
      <c r="AI544" s="151"/>
      <c r="AJ544" s="151"/>
      <c r="AK544" s="151"/>
      <c r="AL544" s="151"/>
      <c r="AM544" s="151"/>
      <c r="AN544" s="151"/>
      <c r="AO544" s="151"/>
      <c r="AP544" s="151"/>
      <c r="AQ544" s="151"/>
      <c r="AR544" s="151"/>
      <c r="AS544" s="151"/>
      <c r="AT544" s="151"/>
      <c r="AU544" s="151"/>
      <c r="AV544" s="151"/>
      <c r="AW544" s="151"/>
      <c r="AX544" s="151"/>
      <c r="AY544" s="151"/>
      <c r="AZ544" s="151"/>
      <c r="BA544" s="151"/>
      <c r="BB544" s="151"/>
      <c r="BC544" s="151"/>
      <c r="BD544" s="151"/>
      <c r="BE544" s="151"/>
      <c r="BF544" s="151"/>
      <c r="BG544" s="151"/>
      <c r="BH544" s="151"/>
    </row>
    <row r="545" spans="1:60" outlineLevel="1" x14ac:dyDescent="0.2">
      <c r="A545" s="158"/>
      <c r="B545" s="159"/>
      <c r="C545" s="364" t="s">
        <v>963</v>
      </c>
      <c r="D545" s="365"/>
      <c r="E545" s="365"/>
      <c r="F545" s="365"/>
      <c r="G545" s="365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2"/>
      <c r="U545" s="162"/>
      <c r="V545" s="162"/>
      <c r="W545" s="162"/>
      <c r="X545" s="151"/>
      <c r="Y545" s="151"/>
      <c r="Z545" s="151"/>
      <c r="AA545" s="151"/>
      <c r="AB545" s="151"/>
      <c r="AC545" s="151"/>
      <c r="AD545" s="151"/>
      <c r="AE545" s="151"/>
      <c r="AF545" s="151"/>
      <c r="AG545" s="151" t="s">
        <v>236</v>
      </c>
      <c r="AH545" s="151"/>
      <c r="AI545" s="151"/>
      <c r="AJ545" s="151"/>
      <c r="AK545" s="151"/>
      <c r="AL545" s="151"/>
      <c r="AM545" s="151"/>
      <c r="AN545" s="151"/>
      <c r="AO545" s="151"/>
      <c r="AP545" s="151"/>
      <c r="AQ545" s="151"/>
      <c r="AR545" s="151"/>
      <c r="AS545" s="151"/>
      <c r="AT545" s="151"/>
      <c r="AU545" s="151"/>
      <c r="AV545" s="151"/>
      <c r="AW545" s="151"/>
      <c r="AX545" s="151"/>
      <c r="AY545" s="151"/>
      <c r="AZ545" s="151"/>
      <c r="BA545" s="151"/>
      <c r="BB545" s="151"/>
      <c r="BC545" s="151"/>
      <c r="BD545" s="151"/>
      <c r="BE545" s="151"/>
      <c r="BF545" s="151"/>
      <c r="BG545" s="151"/>
      <c r="BH545" s="151"/>
    </row>
    <row r="546" spans="1:60" outlineLevel="1" x14ac:dyDescent="0.2">
      <c r="A546" s="158"/>
      <c r="B546" s="159"/>
      <c r="C546" s="199" t="s">
        <v>964</v>
      </c>
      <c r="D546" s="195"/>
      <c r="E546" s="196">
        <v>8</v>
      </c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2"/>
      <c r="U546" s="162"/>
      <c r="V546" s="162"/>
      <c r="W546" s="162"/>
      <c r="X546" s="151"/>
      <c r="Y546" s="151"/>
      <c r="Z546" s="151"/>
      <c r="AA546" s="151"/>
      <c r="AB546" s="151"/>
      <c r="AC546" s="151"/>
      <c r="AD546" s="151"/>
      <c r="AE546" s="151"/>
      <c r="AF546" s="151"/>
      <c r="AG546" s="151" t="s">
        <v>346</v>
      </c>
      <c r="AH546" s="151">
        <v>0</v>
      </c>
      <c r="AI546" s="151"/>
      <c r="AJ546" s="151"/>
      <c r="AK546" s="151"/>
      <c r="AL546" s="151"/>
      <c r="AM546" s="151"/>
      <c r="AN546" s="151"/>
      <c r="AO546" s="151"/>
      <c r="AP546" s="151"/>
      <c r="AQ546" s="151"/>
      <c r="AR546" s="151"/>
      <c r="AS546" s="151"/>
      <c r="AT546" s="151"/>
      <c r="AU546" s="151"/>
      <c r="AV546" s="151"/>
      <c r="AW546" s="151"/>
      <c r="AX546" s="151"/>
      <c r="AY546" s="151"/>
      <c r="AZ546" s="151"/>
      <c r="BA546" s="151"/>
      <c r="BB546" s="151"/>
      <c r="BC546" s="151"/>
      <c r="BD546" s="151"/>
      <c r="BE546" s="151"/>
      <c r="BF546" s="151"/>
      <c r="BG546" s="151"/>
      <c r="BH546" s="151"/>
    </row>
    <row r="547" spans="1:60" ht="22.5" outlineLevel="1" x14ac:dyDescent="0.2">
      <c r="A547" s="180">
        <v>163</v>
      </c>
      <c r="B547" s="181" t="s">
        <v>965</v>
      </c>
      <c r="C547" s="190" t="s">
        <v>966</v>
      </c>
      <c r="D547" s="182" t="s">
        <v>227</v>
      </c>
      <c r="E547" s="183">
        <v>8</v>
      </c>
      <c r="F547" s="184"/>
      <c r="G547" s="185">
        <f>ROUND(E547*F547,2)</f>
        <v>0</v>
      </c>
      <c r="H547" s="184">
        <v>3761.98</v>
      </c>
      <c r="I547" s="185">
        <f>ROUND(E547*H547,2)</f>
        <v>30095.84</v>
      </c>
      <c r="J547" s="184">
        <v>673.02</v>
      </c>
      <c r="K547" s="185">
        <f>ROUND(E547*J547,2)</f>
        <v>5384.16</v>
      </c>
      <c r="L547" s="185">
        <v>21</v>
      </c>
      <c r="M547" s="185">
        <f>G547*(1+L547/100)</f>
        <v>0</v>
      </c>
      <c r="N547" s="185">
        <v>4.7699999999999999E-3</v>
      </c>
      <c r="O547" s="185">
        <f>ROUND(E547*N547,2)</f>
        <v>0.04</v>
      </c>
      <c r="P547" s="185">
        <v>0</v>
      </c>
      <c r="Q547" s="185">
        <f>ROUND(E547*P547,2)</f>
        <v>0</v>
      </c>
      <c r="R547" s="185" t="s">
        <v>460</v>
      </c>
      <c r="S547" s="185" t="s">
        <v>330</v>
      </c>
      <c r="T547" s="186" t="s">
        <v>330</v>
      </c>
      <c r="U547" s="162">
        <v>1.49</v>
      </c>
      <c r="V547" s="162">
        <f>ROUND(E547*U547,2)</f>
        <v>11.92</v>
      </c>
      <c r="W547" s="162"/>
      <c r="X547" s="151"/>
      <c r="Y547" s="151"/>
      <c r="Z547" s="151"/>
      <c r="AA547" s="151"/>
      <c r="AB547" s="151"/>
      <c r="AC547" s="151"/>
      <c r="AD547" s="151"/>
      <c r="AE547" s="151"/>
      <c r="AF547" s="151"/>
      <c r="AG547" s="151" t="s">
        <v>331</v>
      </c>
      <c r="AH547" s="151"/>
      <c r="AI547" s="151"/>
      <c r="AJ547" s="151"/>
      <c r="AK547" s="151"/>
      <c r="AL547" s="151"/>
      <c r="AM547" s="151"/>
      <c r="AN547" s="151"/>
      <c r="AO547" s="151"/>
      <c r="AP547" s="151"/>
      <c r="AQ547" s="151"/>
      <c r="AR547" s="151"/>
      <c r="AS547" s="151"/>
      <c r="AT547" s="151"/>
      <c r="AU547" s="151"/>
      <c r="AV547" s="151"/>
      <c r="AW547" s="151"/>
      <c r="AX547" s="151"/>
      <c r="AY547" s="151"/>
      <c r="AZ547" s="151"/>
      <c r="BA547" s="151"/>
      <c r="BB547" s="151"/>
      <c r="BC547" s="151"/>
      <c r="BD547" s="151"/>
      <c r="BE547" s="151"/>
      <c r="BF547" s="151"/>
      <c r="BG547" s="151"/>
      <c r="BH547" s="151"/>
    </row>
    <row r="548" spans="1:60" ht="56.25" outlineLevel="1" x14ac:dyDescent="0.2">
      <c r="A548" s="173">
        <v>164</v>
      </c>
      <c r="B548" s="174" t="s">
        <v>967</v>
      </c>
      <c r="C548" s="191" t="s">
        <v>968</v>
      </c>
      <c r="D548" s="175" t="s">
        <v>375</v>
      </c>
      <c r="E548" s="176">
        <v>490</v>
      </c>
      <c r="F548" s="177"/>
      <c r="G548" s="178">
        <f>ROUND(E548*F548,2)</f>
        <v>0</v>
      </c>
      <c r="H548" s="177">
        <v>1.45</v>
      </c>
      <c r="I548" s="178">
        <f>ROUND(E548*H548,2)</f>
        <v>710.5</v>
      </c>
      <c r="J548" s="177">
        <v>95.55</v>
      </c>
      <c r="K548" s="178">
        <f>ROUND(E548*J548,2)</f>
        <v>46819.5</v>
      </c>
      <c r="L548" s="178">
        <v>21</v>
      </c>
      <c r="M548" s="178">
        <f>G548*(1+L548/100)</f>
        <v>0</v>
      </c>
      <c r="N548" s="178">
        <v>4.0000000000000003E-5</v>
      </c>
      <c r="O548" s="178">
        <f>ROUND(E548*N548,2)</f>
        <v>0.02</v>
      </c>
      <c r="P548" s="178">
        <v>0</v>
      </c>
      <c r="Q548" s="178">
        <f>ROUND(E548*P548,2)</f>
        <v>0</v>
      </c>
      <c r="R548" s="178" t="s">
        <v>460</v>
      </c>
      <c r="S548" s="178" t="s">
        <v>330</v>
      </c>
      <c r="T548" s="179" t="s">
        <v>330</v>
      </c>
      <c r="U548" s="162">
        <v>0.308</v>
      </c>
      <c r="V548" s="162">
        <f>ROUND(E548*U548,2)</f>
        <v>150.91999999999999</v>
      </c>
      <c r="W548" s="162"/>
      <c r="X548" s="151"/>
      <c r="Y548" s="151"/>
      <c r="Z548" s="151"/>
      <c r="AA548" s="151"/>
      <c r="AB548" s="151"/>
      <c r="AC548" s="151"/>
      <c r="AD548" s="151"/>
      <c r="AE548" s="151"/>
      <c r="AF548" s="151"/>
      <c r="AG548" s="151" t="s">
        <v>341</v>
      </c>
      <c r="AH548" s="151"/>
      <c r="AI548" s="151"/>
      <c r="AJ548" s="151"/>
      <c r="AK548" s="151"/>
      <c r="AL548" s="151"/>
      <c r="AM548" s="151"/>
      <c r="AN548" s="151"/>
      <c r="AO548" s="151"/>
      <c r="AP548" s="151"/>
      <c r="AQ548" s="151"/>
      <c r="AR548" s="151"/>
      <c r="AS548" s="151"/>
      <c r="AT548" s="151"/>
      <c r="AU548" s="151"/>
      <c r="AV548" s="151"/>
      <c r="AW548" s="151"/>
      <c r="AX548" s="151"/>
      <c r="AY548" s="151"/>
      <c r="AZ548" s="151"/>
      <c r="BA548" s="151"/>
      <c r="BB548" s="151"/>
      <c r="BC548" s="151"/>
      <c r="BD548" s="151"/>
      <c r="BE548" s="151"/>
      <c r="BF548" s="151"/>
      <c r="BG548" s="151"/>
      <c r="BH548" s="151"/>
    </row>
    <row r="549" spans="1:60" outlineLevel="1" x14ac:dyDescent="0.2">
      <c r="A549" s="158"/>
      <c r="B549" s="159"/>
      <c r="C549" s="199" t="s">
        <v>969</v>
      </c>
      <c r="D549" s="195"/>
      <c r="E549" s="196">
        <v>342</v>
      </c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2"/>
      <c r="U549" s="162"/>
      <c r="V549" s="162"/>
      <c r="W549" s="162"/>
      <c r="X549" s="151"/>
      <c r="Y549" s="151"/>
      <c r="Z549" s="151"/>
      <c r="AA549" s="151"/>
      <c r="AB549" s="151"/>
      <c r="AC549" s="151"/>
      <c r="AD549" s="151"/>
      <c r="AE549" s="151"/>
      <c r="AF549" s="151"/>
      <c r="AG549" s="151" t="s">
        <v>346</v>
      </c>
      <c r="AH549" s="151">
        <v>0</v>
      </c>
      <c r="AI549" s="151"/>
      <c r="AJ549" s="151"/>
      <c r="AK549" s="151"/>
      <c r="AL549" s="151"/>
      <c r="AM549" s="151"/>
      <c r="AN549" s="151"/>
      <c r="AO549" s="151"/>
      <c r="AP549" s="151"/>
      <c r="AQ549" s="151"/>
      <c r="AR549" s="151"/>
      <c r="AS549" s="151"/>
      <c r="AT549" s="151"/>
      <c r="AU549" s="151"/>
      <c r="AV549" s="151"/>
      <c r="AW549" s="151"/>
      <c r="AX549" s="151"/>
      <c r="AY549" s="151"/>
      <c r="AZ549" s="151"/>
      <c r="BA549" s="151"/>
      <c r="BB549" s="151"/>
      <c r="BC549" s="151"/>
      <c r="BD549" s="151"/>
      <c r="BE549" s="151"/>
      <c r="BF549" s="151"/>
      <c r="BG549" s="151"/>
      <c r="BH549" s="151"/>
    </row>
    <row r="550" spans="1:60" outlineLevel="1" x14ac:dyDescent="0.2">
      <c r="A550" s="158"/>
      <c r="B550" s="159"/>
      <c r="C550" s="199" t="s">
        <v>970</v>
      </c>
      <c r="D550" s="195"/>
      <c r="E550" s="196">
        <v>148</v>
      </c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2"/>
      <c r="U550" s="162"/>
      <c r="V550" s="162"/>
      <c r="W550" s="162"/>
      <c r="X550" s="151"/>
      <c r="Y550" s="151"/>
      <c r="Z550" s="151"/>
      <c r="AA550" s="151"/>
      <c r="AB550" s="151"/>
      <c r="AC550" s="151"/>
      <c r="AD550" s="151"/>
      <c r="AE550" s="151"/>
      <c r="AF550" s="151"/>
      <c r="AG550" s="151" t="s">
        <v>346</v>
      </c>
      <c r="AH550" s="151">
        <v>0</v>
      </c>
      <c r="AI550" s="151"/>
      <c r="AJ550" s="151"/>
      <c r="AK550" s="151"/>
      <c r="AL550" s="151"/>
      <c r="AM550" s="151"/>
      <c r="AN550" s="151"/>
      <c r="AO550" s="151"/>
      <c r="AP550" s="151"/>
      <c r="AQ550" s="151"/>
      <c r="AR550" s="151"/>
      <c r="AS550" s="151"/>
      <c r="AT550" s="151"/>
      <c r="AU550" s="151"/>
      <c r="AV550" s="151"/>
      <c r="AW550" s="151"/>
      <c r="AX550" s="151"/>
      <c r="AY550" s="151"/>
      <c r="AZ550" s="151"/>
      <c r="BA550" s="151"/>
      <c r="BB550" s="151"/>
      <c r="BC550" s="151"/>
      <c r="BD550" s="151"/>
      <c r="BE550" s="151"/>
      <c r="BF550" s="151"/>
      <c r="BG550" s="151"/>
      <c r="BH550" s="151"/>
    </row>
    <row r="551" spans="1:60" ht="33.75" outlineLevel="1" x14ac:dyDescent="0.2">
      <c r="A551" s="180">
        <v>165</v>
      </c>
      <c r="B551" s="181" t="s">
        <v>971</v>
      </c>
      <c r="C551" s="190" t="s">
        <v>972</v>
      </c>
      <c r="D551" s="182" t="s">
        <v>375</v>
      </c>
      <c r="E551" s="183">
        <v>280</v>
      </c>
      <c r="F551" s="184"/>
      <c r="G551" s="185">
        <f>ROUND(E551*F551,2)</f>
        <v>0</v>
      </c>
      <c r="H551" s="184">
        <v>0.08</v>
      </c>
      <c r="I551" s="185">
        <f>ROUND(E551*H551,2)</f>
        <v>22.4</v>
      </c>
      <c r="J551" s="184">
        <v>43.12</v>
      </c>
      <c r="K551" s="185">
        <f>ROUND(E551*J551,2)</f>
        <v>12073.6</v>
      </c>
      <c r="L551" s="185">
        <v>21</v>
      </c>
      <c r="M551" s="185">
        <f>G551*(1+L551/100)</f>
        <v>0</v>
      </c>
      <c r="N551" s="185">
        <v>0</v>
      </c>
      <c r="O551" s="185">
        <f>ROUND(E551*N551,2)</f>
        <v>0</v>
      </c>
      <c r="P551" s="185">
        <v>0</v>
      </c>
      <c r="Q551" s="185">
        <f>ROUND(E551*P551,2)</f>
        <v>0</v>
      </c>
      <c r="R551" s="185" t="s">
        <v>460</v>
      </c>
      <c r="S551" s="185" t="s">
        <v>330</v>
      </c>
      <c r="T551" s="186" t="s">
        <v>330</v>
      </c>
      <c r="U551" s="162">
        <v>0.13900000000000001</v>
      </c>
      <c r="V551" s="162">
        <f>ROUND(E551*U551,2)</f>
        <v>38.92</v>
      </c>
      <c r="W551" s="162"/>
      <c r="X551" s="151"/>
      <c r="Y551" s="151"/>
      <c r="Z551" s="151"/>
      <c r="AA551" s="151"/>
      <c r="AB551" s="151"/>
      <c r="AC551" s="151"/>
      <c r="AD551" s="151"/>
      <c r="AE551" s="151"/>
      <c r="AF551" s="151"/>
      <c r="AG551" s="151" t="s">
        <v>331</v>
      </c>
      <c r="AH551" s="151"/>
      <c r="AI551" s="151"/>
      <c r="AJ551" s="151"/>
      <c r="AK551" s="151"/>
      <c r="AL551" s="151"/>
      <c r="AM551" s="151"/>
      <c r="AN551" s="151"/>
      <c r="AO551" s="151"/>
      <c r="AP551" s="151"/>
      <c r="AQ551" s="151"/>
      <c r="AR551" s="151"/>
      <c r="AS551" s="151"/>
      <c r="AT551" s="151"/>
      <c r="AU551" s="151"/>
      <c r="AV551" s="151"/>
      <c r="AW551" s="151"/>
      <c r="AX551" s="151"/>
      <c r="AY551" s="151"/>
      <c r="AZ551" s="151"/>
      <c r="BA551" s="151"/>
      <c r="BB551" s="151"/>
      <c r="BC551" s="151"/>
      <c r="BD551" s="151"/>
      <c r="BE551" s="151"/>
      <c r="BF551" s="151"/>
      <c r="BG551" s="151"/>
      <c r="BH551" s="151"/>
    </row>
    <row r="552" spans="1:60" ht="33.75" outlineLevel="1" x14ac:dyDescent="0.2">
      <c r="A552" s="173">
        <v>166</v>
      </c>
      <c r="B552" s="174" t="s">
        <v>973</v>
      </c>
      <c r="C552" s="191" t="s">
        <v>974</v>
      </c>
      <c r="D552" s="175" t="s">
        <v>227</v>
      </c>
      <c r="E552" s="176">
        <v>12</v>
      </c>
      <c r="F552" s="177"/>
      <c r="G552" s="178">
        <f>ROUND(E552*F552,2)</f>
        <v>0</v>
      </c>
      <c r="H552" s="177">
        <v>13.81</v>
      </c>
      <c r="I552" s="178">
        <f>ROUND(E552*H552,2)</f>
        <v>165.72</v>
      </c>
      <c r="J552" s="177">
        <v>100.69</v>
      </c>
      <c r="K552" s="178">
        <f>ROUND(E552*J552,2)</f>
        <v>1208.28</v>
      </c>
      <c r="L552" s="178">
        <v>21</v>
      </c>
      <c r="M552" s="178">
        <f>G552*(1+L552/100)</f>
        <v>0</v>
      </c>
      <c r="N552" s="178">
        <v>1.17E-2</v>
      </c>
      <c r="O552" s="178">
        <f>ROUND(E552*N552,2)</f>
        <v>0.14000000000000001</v>
      </c>
      <c r="P552" s="178">
        <v>0</v>
      </c>
      <c r="Q552" s="178">
        <f>ROUND(E552*P552,2)</f>
        <v>0</v>
      </c>
      <c r="R552" s="178" t="s">
        <v>460</v>
      </c>
      <c r="S552" s="178" t="s">
        <v>330</v>
      </c>
      <c r="T552" s="179" t="s">
        <v>330</v>
      </c>
      <c r="U552" s="162">
        <v>0.28999999999999998</v>
      </c>
      <c r="V552" s="162">
        <f>ROUND(E552*U552,2)</f>
        <v>3.48</v>
      </c>
      <c r="W552" s="162"/>
      <c r="X552" s="151"/>
      <c r="Y552" s="151"/>
      <c r="Z552" s="151"/>
      <c r="AA552" s="151"/>
      <c r="AB552" s="151"/>
      <c r="AC552" s="151"/>
      <c r="AD552" s="151"/>
      <c r="AE552" s="151"/>
      <c r="AF552" s="151"/>
      <c r="AG552" s="151" t="s">
        <v>331</v>
      </c>
      <c r="AH552" s="151"/>
      <c r="AI552" s="151"/>
      <c r="AJ552" s="151"/>
      <c r="AK552" s="151"/>
      <c r="AL552" s="151"/>
      <c r="AM552" s="151"/>
      <c r="AN552" s="151"/>
      <c r="AO552" s="151"/>
      <c r="AP552" s="151"/>
      <c r="AQ552" s="151"/>
      <c r="AR552" s="151"/>
      <c r="AS552" s="151"/>
      <c r="AT552" s="151"/>
      <c r="AU552" s="151"/>
      <c r="AV552" s="151"/>
      <c r="AW552" s="151"/>
      <c r="AX552" s="151"/>
      <c r="AY552" s="151"/>
      <c r="AZ552" s="151"/>
      <c r="BA552" s="151"/>
      <c r="BB552" s="151"/>
      <c r="BC552" s="151"/>
      <c r="BD552" s="151"/>
      <c r="BE552" s="151"/>
      <c r="BF552" s="151"/>
      <c r="BG552" s="151"/>
      <c r="BH552" s="151"/>
    </row>
    <row r="553" spans="1:60" outlineLevel="1" x14ac:dyDescent="0.2">
      <c r="A553" s="158"/>
      <c r="B553" s="159"/>
      <c r="C553" s="375" t="s">
        <v>975</v>
      </c>
      <c r="D553" s="376"/>
      <c r="E553" s="376"/>
      <c r="F553" s="376"/>
      <c r="G553" s="376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2"/>
      <c r="U553" s="162"/>
      <c r="V553" s="162"/>
      <c r="W553" s="162"/>
      <c r="X553" s="151"/>
      <c r="Y553" s="151"/>
      <c r="Z553" s="151"/>
      <c r="AA553" s="151"/>
      <c r="AB553" s="151"/>
      <c r="AC553" s="151"/>
      <c r="AD553" s="151"/>
      <c r="AE553" s="151"/>
      <c r="AF553" s="151"/>
      <c r="AG553" s="151" t="s">
        <v>333</v>
      </c>
      <c r="AH553" s="151"/>
      <c r="AI553" s="151"/>
      <c r="AJ553" s="151"/>
      <c r="AK553" s="151"/>
      <c r="AL553" s="151"/>
      <c r="AM553" s="151"/>
      <c r="AN553" s="151"/>
      <c r="AO553" s="151"/>
      <c r="AP553" s="151"/>
      <c r="AQ553" s="151"/>
      <c r="AR553" s="151"/>
      <c r="AS553" s="151"/>
      <c r="AT553" s="151"/>
      <c r="AU553" s="151"/>
      <c r="AV553" s="151"/>
      <c r="AW553" s="151"/>
      <c r="AX553" s="151"/>
      <c r="AY553" s="151"/>
      <c r="AZ553" s="151"/>
      <c r="BA553" s="151"/>
      <c r="BB553" s="151"/>
      <c r="BC553" s="151"/>
      <c r="BD553" s="151"/>
      <c r="BE553" s="151"/>
      <c r="BF553" s="151"/>
      <c r="BG553" s="151"/>
      <c r="BH553" s="151"/>
    </row>
    <row r="554" spans="1:60" outlineLevel="1" x14ac:dyDescent="0.2">
      <c r="A554" s="158"/>
      <c r="B554" s="159"/>
      <c r="C554" s="199" t="s">
        <v>976</v>
      </c>
      <c r="D554" s="195"/>
      <c r="E554" s="196">
        <v>12</v>
      </c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2"/>
      <c r="U554" s="162"/>
      <c r="V554" s="162"/>
      <c r="W554" s="162"/>
      <c r="X554" s="151"/>
      <c r="Y554" s="151"/>
      <c r="Z554" s="151"/>
      <c r="AA554" s="151"/>
      <c r="AB554" s="151"/>
      <c r="AC554" s="151"/>
      <c r="AD554" s="151"/>
      <c r="AE554" s="151"/>
      <c r="AF554" s="151"/>
      <c r="AG554" s="151" t="s">
        <v>346</v>
      </c>
      <c r="AH554" s="151">
        <v>0</v>
      </c>
      <c r="AI554" s="151"/>
      <c r="AJ554" s="151"/>
      <c r="AK554" s="151"/>
      <c r="AL554" s="151"/>
      <c r="AM554" s="151"/>
      <c r="AN554" s="151"/>
      <c r="AO554" s="151"/>
      <c r="AP554" s="151"/>
      <c r="AQ554" s="151"/>
      <c r="AR554" s="151"/>
      <c r="AS554" s="151"/>
      <c r="AT554" s="151"/>
      <c r="AU554" s="151"/>
      <c r="AV554" s="151"/>
      <c r="AW554" s="151"/>
      <c r="AX554" s="151"/>
      <c r="AY554" s="151"/>
      <c r="AZ554" s="151"/>
      <c r="BA554" s="151"/>
      <c r="BB554" s="151"/>
      <c r="BC554" s="151"/>
      <c r="BD554" s="151"/>
      <c r="BE554" s="151"/>
      <c r="BF554" s="151"/>
      <c r="BG554" s="151"/>
      <c r="BH554" s="151"/>
    </row>
    <row r="555" spans="1:60" ht="22.5" outlineLevel="1" x14ac:dyDescent="0.2">
      <c r="A555" s="173">
        <v>167</v>
      </c>
      <c r="B555" s="174" t="s">
        <v>977</v>
      </c>
      <c r="C555" s="191" t="s">
        <v>978</v>
      </c>
      <c r="D555" s="175" t="s">
        <v>255</v>
      </c>
      <c r="E555" s="176">
        <v>2</v>
      </c>
      <c r="F555" s="177"/>
      <c r="G555" s="178">
        <f>ROUND(E555*F555,2)</f>
        <v>0</v>
      </c>
      <c r="H555" s="177">
        <v>10.62</v>
      </c>
      <c r="I555" s="178">
        <f>ROUND(E555*H555,2)</f>
        <v>21.24</v>
      </c>
      <c r="J555" s="177">
        <v>183.88</v>
      </c>
      <c r="K555" s="178">
        <f>ROUND(E555*J555,2)</f>
        <v>367.76</v>
      </c>
      <c r="L555" s="178">
        <v>21</v>
      </c>
      <c r="M555" s="178">
        <f>G555*(1+L555/100)</f>
        <v>0</v>
      </c>
      <c r="N555" s="178">
        <v>1.0000000000000001E-5</v>
      </c>
      <c r="O555" s="178">
        <f>ROUND(E555*N555,2)</f>
        <v>0</v>
      </c>
      <c r="P555" s="178">
        <v>0</v>
      </c>
      <c r="Q555" s="178">
        <f>ROUND(E555*P555,2)</f>
        <v>0</v>
      </c>
      <c r="R555" s="178" t="s">
        <v>979</v>
      </c>
      <c r="S555" s="178" t="s">
        <v>330</v>
      </c>
      <c r="T555" s="179" t="s">
        <v>330</v>
      </c>
      <c r="U555" s="162">
        <v>0.46</v>
      </c>
      <c r="V555" s="162">
        <f>ROUND(E555*U555,2)</f>
        <v>0.92</v>
      </c>
      <c r="W555" s="162"/>
      <c r="X555" s="151"/>
      <c r="Y555" s="151"/>
      <c r="Z555" s="151"/>
      <c r="AA555" s="151"/>
      <c r="AB555" s="151"/>
      <c r="AC555" s="151"/>
      <c r="AD555" s="151"/>
      <c r="AE555" s="151"/>
      <c r="AF555" s="151"/>
      <c r="AG555" s="151" t="s">
        <v>331</v>
      </c>
      <c r="AH555" s="151"/>
      <c r="AI555" s="151"/>
      <c r="AJ555" s="151"/>
      <c r="AK555" s="151"/>
      <c r="AL555" s="151"/>
      <c r="AM555" s="151"/>
      <c r="AN555" s="151"/>
      <c r="AO555" s="151"/>
      <c r="AP555" s="151"/>
      <c r="AQ555" s="151"/>
      <c r="AR555" s="151"/>
      <c r="AS555" s="151"/>
      <c r="AT555" s="151"/>
      <c r="AU555" s="151"/>
      <c r="AV555" s="151"/>
      <c r="AW555" s="151"/>
      <c r="AX555" s="151"/>
      <c r="AY555" s="151"/>
      <c r="AZ555" s="151"/>
      <c r="BA555" s="151"/>
      <c r="BB555" s="151"/>
      <c r="BC555" s="151"/>
      <c r="BD555" s="151"/>
      <c r="BE555" s="151"/>
      <c r="BF555" s="151"/>
      <c r="BG555" s="151"/>
      <c r="BH555" s="151"/>
    </row>
    <row r="556" spans="1:60" outlineLevel="1" x14ac:dyDescent="0.2">
      <c r="A556" s="158"/>
      <c r="B556" s="159"/>
      <c r="C556" s="199" t="s">
        <v>980</v>
      </c>
      <c r="D556" s="195"/>
      <c r="E556" s="196">
        <v>2</v>
      </c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2"/>
      <c r="U556" s="162"/>
      <c r="V556" s="162"/>
      <c r="W556" s="162"/>
      <c r="X556" s="151"/>
      <c r="Y556" s="151"/>
      <c r="Z556" s="151"/>
      <c r="AA556" s="151"/>
      <c r="AB556" s="151"/>
      <c r="AC556" s="151"/>
      <c r="AD556" s="151"/>
      <c r="AE556" s="151"/>
      <c r="AF556" s="151"/>
      <c r="AG556" s="151" t="s">
        <v>346</v>
      </c>
      <c r="AH556" s="151">
        <v>0</v>
      </c>
      <c r="AI556" s="151"/>
      <c r="AJ556" s="151"/>
      <c r="AK556" s="151"/>
      <c r="AL556" s="151"/>
      <c r="AM556" s="151"/>
      <c r="AN556" s="151"/>
      <c r="AO556" s="151"/>
      <c r="AP556" s="151"/>
      <c r="AQ556" s="151"/>
      <c r="AR556" s="151"/>
      <c r="AS556" s="151"/>
      <c r="AT556" s="151"/>
      <c r="AU556" s="151"/>
      <c r="AV556" s="151"/>
      <c r="AW556" s="151"/>
      <c r="AX556" s="151"/>
      <c r="AY556" s="151"/>
      <c r="AZ556" s="151"/>
      <c r="BA556" s="151"/>
      <c r="BB556" s="151"/>
      <c r="BC556" s="151"/>
      <c r="BD556" s="151"/>
      <c r="BE556" s="151"/>
      <c r="BF556" s="151"/>
      <c r="BG556" s="151"/>
      <c r="BH556" s="151"/>
    </row>
    <row r="557" spans="1:60" ht="22.5" outlineLevel="1" x14ac:dyDescent="0.2">
      <c r="A557" s="173">
        <v>168</v>
      </c>
      <c r="B557" s="174" t="s">
        <v>981</v>
      </c>
      <c r="C557" s="191" t="s">
        <v>982</v>
      </c>
      <c r="D557" s="175" t="s">
        <v>227</v>
      </c>
      <c r="E557" s="176">
        <v>3</v>
      </c>
      <c r="F557" s="177"/>
      <c r="G557" s="178">
        <f>ROUND(E557*F557,2)</f>
        <v>0</v>
      </c>
      <c r="H557" s="177">
        <v>0</v>
      </c>
      <c r="I557" s="178">
        <f>ROUND(E557*H557,2)</f>
        <v>0</v>
      </c>
      <c r="J557" s="177">
        <v>28450</v>
      </c>
      <c r="K557" s="178">
        <f>ROUND(E557*J557,2)</f>
        <v>85350</v>
      </c>
      <c r="L557" s="178">
        <v>21</v>
      </c>
      <c r="M557" s="178">
        <f>G557*(1+L557/100)</f>
        <v>0</v>
      </c>
      <c r="N557" s="178">
        <v>0</v>
      </c>
      <c r="O557" s="178">
        <f>ROUND(E557*N557,2)</f>
        <v>0</v>
      </c>
      <c r="P557" s="178">
        <v>0</v>
      </c>
      <c r="Q557" s="178">
        <f>ROUND(E557*P557,2)</f>
        <v>0</v>
      </c>
      <c r="R557" s="178"/>
      <c r="S557" s="178" t="s">
        <v>228</v>
      </c>
      <c r="T557" s="179" t="s">
        <v>229</v>
      </c>
      <c r="U557" s="162">
        <v>0</v>
      </c>
      <c r="V557" s="162">
        <f>ROUND(E557*U557,2)</f>
        <v>0</v>
      </c>
      <c r="W557" s="162"/>
      <c r="X557" s="151"/>
      <c r="Y557" s="151"/>
      <c r="Z557" s="151"/>
      <c r="AA557" s="151"/>
      <c r="AB557" s="151"/>
      <c r="AC557" s="151"/>
      <c r="AD557" s="151"/>
      <c r="AE557" s="151"/>
      <c r="AF557" s="151"/>
      <c r="AG557" s="151" t="s">
        <v>331</v>
      </c>
      <c r="AH557" s="151"/>
      <c r="AI557" s="151"/>
      <c r="AJ557" s="151"/>
      <c r="AK557" s="151"/>
      <c r="AL557" s="151"/>
      <c r="AM557" s="151"/>
      <c r="AN557" s="151"/>
      <c r="AO557" s="151"/>
      <c r="AP557" s="151"/>
      <c r="AQ557" s="151"/>
      <c r="AR557" s="151"/>
      <c r="AS557" s="151"/>
      <c r="AT557" s="151"/>
      <c r="AU557" s="151"/>
      <c r="AV557" s="151"/>
      <c r="AW557" s="151"/>
      <c r="AX557" s="151"/>
      <c r="AY557" s="151"/>
      <c r="AZ557" s="151"/>
      <c r="BA557" s="151"/>
      <c r="BB557" s="151"/>
      <c r="BC557" s="151"/>
      <c r="BD557" s="151"/>
      <c r="BE557" s="151"/>
      <c r="BF557" s="151"/>
      <c r="BG557" s="151"/>
      <c r="BH557" s="151"/>
    </row>
    <row r="558" spans="1:60" outlineLevel="1" x14ac:dyDescent="0.2">
      <c r="A558" s="158"/>
      <c r="B558" s="159"/>
      <c r="C558" s="199" t="s">
        <v>983</v>
      </c>
      <c r="D558" s="195"/>
      <c r="E558" s="196">
        <v>3</v>
      </c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2"/>
      <c r="U558" s="162"/>
      <c r="V558" s="162"/>
      <c r="W558" s="162"/>
      <c r="X558" s="151"/>
      <c r="Y558" s="151"/>
      <c r="Z558" s="151"/>
      <c r="AA558" s="151"/>
      <c r="AB558" s="151"/>
      <c r="AC558" s="151"/>
      <c r="AD558" s="151"/>
      <c r="AE558" s="151"/>
      <c r="AF558" s="151"/>
      <c r="AG558" s="151" t="s">
        <v>346</v>
      </c>
      <c r="AH558" s="151">
        <v>0</v>
      </c>
      <c r="AI558" s="151"/>
      <c r="AJ558" s="151"/>
      <c r="AK558" s="151"/>
      <c r="AL558" s="151"/>
      <c r="AM558" s="151"/>
      <c r="AN558" s="151"/>
      <c r="AO558" s="151"/>
      <c r="AP558" s="151"/>
      <c r="AQ558" s="151"/>
      <c r="AR558" s="151"/>
      <c r="AS558" s="151"/>
      <c r="AT558" s="151"/>
      <c r="AU558" s="151"/>
      <c r="AV558" s="151"/>
      <c r="AW558" s="151"/>
      <c r="AX558" s="151"/>
      <c r="AY558" s="151"/>
      <c r="AZ558" s="151"/>
      <c r="BA558" s="151"/>
      <c r="BB558" s="151"/>
      <c r="BC558" s="151"/>
      <c r="BD558" s="151"/>
      <c r="BE558" s="151"/>
      <c r="BF558" s="151"/>
      <c r="BG558" s="151"/>
      <c r="BH558" s="151"/>
    </row>
    <row r="559" spans="1:60" ht="22.5" outlineLevel="1" x14ac:dyDescent="0.2">
      <c r="A559" s="173">
        <v>169</v>
      </c>
      <c r="B559" s="174" t="s">
        <v>984</v>
      </c>
      <c r="C559" s="191" t="s">
        <v>985</v>
      </c>
      <c r="D559" s="175" t="s">
        <v>227</v>
      </c>
      <c r="E559" s="176">
        <v>2</v>
      </c>
      <c r="F559" s="177"/>
      <c r="G559" s="178">
        <f>ROUND(E559*F559,2)</f>
        <v>0</v>
      </c>
      <c r="H559" s="177">
        <v>0</v>
      </c>
      <c r="I559" s="178">
        <f>ROUND(E559*H559,2)</f>
        <v>0</v>
      </c>
      <c r="J559" s="177">
        <v>40200</v>
      </c>
      <c r="K559" s="178">
        <f>ROUND(E559*J559,2)</f>
        <v>80400</v>
      </c>
      <c r="L559" s="178">
        <v>21</v>
      </c>
      <c r="M559" s="178">
        <f>G559*(1+L559/100)</f>
        <v>0</v>
      </c>
      <c r="N559" s="178">
        <v>0</v>
      </c>
      <c r="O559" s="178">
        <f>ROUND(E559*N559,2)</f>
        <v>0</v>
      </c>
      <c r="P559" s="178">
        <v>0</v>
      </c>
      <c r="Q559" s="178">
        <f>ROUND(E559*P559,2)</f>
        <v>0</v>
      </c>
      <c r="R559" s="178"/>
      <c r="S559" s="178" t="s">
        <v>228</v>
      </c>
      <c r="T559" s="179" t="s">
        <v>229</v>
      </c>
      <c r="U559" s="162">
        <v>0</v>
      </c>
      <c r="V559" s="162">
        <f>ROUND(E559*U559,2)</f>
        <v>0</v>
      </c>
      <c r="W559" s="162"/>
      <c r="X559" s="151"/>
      <c r="Y559" s="151"/>
      <c r="Z559" s="151"/>
      <c r="AA559" s="151"/>
      <c r="AB559" s="151"/>
      <c r="AC559" s="151"/>
      <c r="AD559" s="151"/>
      <c r="AE559" s="151"/>
      <c r="AF559" s="151"/>
      <c r="AG559" s="151" t="s">
        <v>331</v>
      </c>
      <c r="AH559" s="151"/>
      <c r="AI559" s="151"/>
      <c r="AJ559" s="151"/>
      <c r="AK559" s="151"/>
      <c r="AL559" s="151"/>
      <c r="AM559" s="151"/>
      <c r="AN559" s="151"/>
      <c r="AO559" s="151"/>
      <c r="AP559" s="151"/>
      <c r="AQ559" s="151"/>
      <c r="AR559" s="151"/>
      <c r="AS559" s="151"/>
      <c r="AT559" s="151"/>
      <c r="AU559" s="151"/>
      <c r="AV559" s="151"/>
      <c r="AW559" s="151"/>
      <c r="AX559" s="151"/>
      <c r="AY559" s="151"/>
      <c r="AZ559" s="151"/>
      <c r="BA559" s="151"/>
      <c r="BB559" s="151"/>
      <c r="BC559" s="151"/>
      <c r="BD559" s="151"/>
      <c r="BE559" s="151"/>
      <c r="BF559" s="151"/>
      <c r="BG559" s="151"/>
      <c r="BH559" s="151"/>
    </row>
    <row r="560" spans="1:60" outlineLevel="1" x14ac:dyDescent="0.2">
      <c r="A560" s="158"/>
      <c r="B560" s="159"/>
      <c r="C560" s="199" t="s">
        <v>986</v>
      </c>
      <c r="D560" s="195"/>
      <c r="E560" s="196">
        <v>2</v>
      </c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2"/>
      <c r="U560" s="162"/>
      <c r="V560" s="162"/>
      <c r="W560" s="162"/>
      <c r="X560" s="151"/>
      <c r="Y560" s="151"/>
      <c r="Z560" s="151"/>
      <c r="AA560" s="151"/>
      <c r="AB560" s="151"/>
      <c r="AC560" s="151"/>
      <c r="AD560" s="151"/>
      <c r="AE560" s="151"/>
      <c r="AF560" s="151"/>
      <c r="AG560" s="151" t="s">
        <v>346</v>
      </c>
      <c r="AH560" s="151">
        <v>0</v>
      </c>
      <c r="AI560" s="151"/>
      <c r="AJ560" s="151"/>
      <c r="AK560" s="151"/>
      <c r="AL560" s="151"/>
      <c r="AM560" s="151"/>
      <c r="AN560" s="151"/>
      <c r="AO560" s="151"/>
      <c r="AP560" s="151"/>
      <c r="AQ560" s="151"/>
      <c r="AR560" s="151"/>
      <c r="AS560" s="151"/>
      <c r="AT560" s="151"/>
      <c r="AU560" s="151"/>
      <c r="AV560" s="151"/>
      <c r="AW560" s="151"/>
      <c r="AX560" s="151"/>
      <c r="AY560" s="151"/>
      <c r="AZ560" s="151"/>
      <c r="BA560" s="151"/>
      <c r="BB560" s="151"/>
      <c r="BC560" s="151"/>
      <c r="BD560" s="151"/>
      <c r="BE560" s="151"/>
      <c r="BF560" s="151"/>
      <c r="BG560" s="151"/>
      <c r="BH560" s="151"/>
    </row>
    <row r="561" spans="1:60" ht="22.5" outlineLevel="1" x14ac:dyDescent="0.2">
      <c r="A561" s="173">
        <v>170</v>
      </c>
      <c r="B561" s="174" t="s">
        <v>987</v>
      </c>
      <c r="C561" s="191" t="s">
        <v>988</v>
      </c>
      <c r="D561" s="175" t="s">
        <v>227</v>
      </c>
      <c r="E561" s="176">
        <v>4</v>
      </c>
      <c r="F561" s="177"/>
      <c r="G561" s="178">
        <f>ROUND(E561*F561,2)</f>
        <v>0</v>
      </c>
      <c r="H561" s="177">
        <v>0</v>
      </c>
      <c r="I561" s="178">
        <f>ROUND(E561*H561,2)</f>
        <v>0</v>
      </c>
      <c r="J561" s="177">
        <v>28450</v>
      </c>
      <c r="K561" s="178">
        <f>ROUND(E561*J561,2)</f>
        <v>113800</v>
      </c>
      <c r="L561" s="178">
        <v>21</v>
      </c>
      <c r="M561" s="178">
        <f>G561*(1+L561/100)</f>
        <v>0</v>
      </c>
      <c r="N561" s="178">
        <v>0</v>
      </c>
      <c r="O561" s="178">
        <f>ROUND(E561*N561,2)</f>
        <v>0</v>
      </c>
      <c r="P561" s="178">
        <v>0</v>
      </c>
      <c r="Q561" s="178">
        <f>ROUND(E561*P561,2)</f>
        <v>0</v>
      </c>
      <c r="R561" s="178"/>
      <c r="S561" s="178" t="s">
        <v>228</v>
      </c>
      <c r="T561" s="179" t="s">
        <v>229</v>
      </c>
      <c r="U561" s="162">
        <v>0</v>
      </c>
      <c r="V561" s="162">
        <f>ROUND(E561*U561,2)</f>
        <v>0</v>
      </c>
      <c r="W561" s="162"/>
      <c r="X561" s="151"/>
      <c r="Y561" s="151"/>
      <c r="Z561" s="151"/>
      <c r="AA561" s="151"/>
      <c r="AB561" s="151"/>
      <c r="AC561" s="151"/>
      <c r="AD561" s="151"/>
      <c r="AE561" s="151"/>
      <c r="AF561" s="151"/>
      <c r="AG561" s="151" t="s">
        <v>331</v>
      </c>
      <c r="AH561" s="151"/>
      <c r="AI561" s="151"/>
      <c r="AJ561" s="151"/>
      <c r="AK561" s="151"/>
      <c r="AL561" s="151"/>
      <c r="AM561" s="151"/>
      <c r="AN561" s="151"/>
      <c r="AO561" s="151"/>
      <c r="AP561" s="151"/>
      <c r="AQ561" s="151"/>
      <c r="AR561" s="151"/>
      <c r="AS561" s="151"/>
      <c r="AT561" s="151"/>
      <c r="AU561" s="151"/>
      <c r="AV561" s="151"/>
      <c r="AW561" s="151"/>
      <c r="AX561" s="151"/>
      <c r="AY561" s="151"/>
      <c r="AZ561" s="151"/>
      <c r="BA561" s="151"/>
      <c r="BB561" s="151"/>
      <c r="BC561" s="151"/>
      <c r="BD561" s="151"/>
      <c r="BE561" s="151"/>
      <c r="BF561" s="151"/>
      <c r="BG561" s="151"/>
      <c r="BH561" s="151"/>
    </row>
    <row r="562" spans="1:60" outlineLevel="1" x14ac:dyDescent="0.2">
      <c r="A562" s="158"/>
      <c r="B562" s="159"/>
      <c r="C562" s="199" t="s">
        <v>989</v>
      </c>
      <c r="D562" s="195"/>
      <c r="E562" s="196">
        <v>4</v>
      </c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2"/>
      <c r="U562" s="162"/>
      <c r="V562" s="162"/>
      <c r="W562" s="162"/>
      <c r="X562" s="151"/>
      <c r="Y562" s="151"/>
      <c r="Z562" s="151"/>
      <c r="AA562" s="151"/>
      <c r="AB562" s="151"/>
      <c r="AC562" s="151"/>
      <c r="AD562" s="151"/>
      <c r="AE562" s="151"/>
      <c r="AF562" s="151"/>
      <c r="AG562" s="151" t="s">
        <v>346</v>
      </c>
      <c r="AH562" s="151">
        <v>0</v>
      </c>
      <c r="AI562" s="151"/>
      <c r="AJ562" s="151"/>
      <c r="AK562" s="151"/>
      <c r="AL562" s="151"/>
      <c r="AM562" s="151"/>
      <c r="AN562" s="151"/>
      <c r="AO562" s="151"/>
      <c r="AP562" s="151"/>
      <c r="AQ562" s="151"/>
      <c r="AR562" s="151"/>
      <c r="AS562" s="151"/>
      <c r="AT562" s="151"/>
      <c r="AU562" s="151"/>
      <c r="AV562" s="151"/>
      <c r="AW562" s="151"/>
      <c r="AX562" s="151"/>
      <c r="AY562" s="151"/>
      <c r="AZ562" s="151"/>
      <c r="BA562" s="151"/>
      <c r="BB562" s="151"/>
      <c r="BC562" s="151"/>
      <c r="BD562" s="151"/>
      <c r="BE562" s="151"/>
      <c r="BF562" s="151"/>
      <c r="BG562" s="151"/>
      <c r="BH562" s="151"/>
    </row>
    <row r="563" spans="1:60" ht="22.5" outlineLevel="1" x14ac:dyDescent="0.2">
      <c r="A563" s="180">
        <v>171</v>
      </c>
      <c r="B563" s="181" t="s">
        <v>990</v>
      </c>
      <c r="C563" s="190" t="s">
        <v>991</v>
      </c>
      <c r="D563" s="182" t="s">
        <v>227</v>
      </c>
      <c r="E563" s="183">
        <v>2</v>
      </c>
      <c r="F563" s="184"/>
      <c r="G563" s="185">
        <f>ROUND(E563*F563,2)</f>
        <v>0</v>
      </c>
      <c r="H563" s="184">
        <v>0</v>
      </c>
      <c r="I563" s="185">
        <f>ROUND(E563*H563,2)</f>
        <v>0</v>
      </c>
      <c r="J563" s="184">
        <v>25800</v>
      </c>
      <c r="K563" s="185">
        <f>ROUND(E563*J563,2)</f>
        <v>51600</v>
      </c>
      <c r="L563" s="185">
        <v>21</v>
      </c>
      <c r="M563" s="185">
        <f>G563*(1+L563/100)</f>
        <v>0</v>
      </c>
      <c r="N563" s="185">
        <v>0</v>
      </c>
      <c r="O563" s="185">
        <f>ROUND(E563*N563,2)</f>
        <v>0</v>
      </c>
      <c r="P563" s="185">
        <v>0</v>
      </c>
      <c r="Q563" s="185">
        <f>ROUND(E563*P563,2)</f>
        <v>0</v>
      </c>
      <c r="R563" s="185"/>
      <c r="S563" s="185" t="s">
        <v>228</v>
      </c>
      <c r="T563" s="186" t="s">
        <v>229</v>
      </c>
      <c r="U563" s="162">
        <v>0</v>
      </c>
      <c r="V563" s="162">
        <f>ROUND(E563*U563,2)</f>
        <v>0</v>
      </c>
      <c r="W563" s="162"/>
      <c r="X563" s="151"/>
      <c r="Y563" s="151"/>
      <c r="Z563" s="151"/>
      <c r="AA563" s="151"/>
      <c r="AB563" s="151"/>
      <c r="AC563" s="151"/>
      <c r="AD563" s="151"/>
      <c r="AE563" s="151"/>
      <c r="AF563" s="151"/>
      <c r="AG563" s="151" t="s">
        <v>331</v>
      </c>
      <c r="AH563" s="151"/>
      <c r="AI563" s="151"/>
      <c r="AJ563" s="151"/>
      <c r="AK563" s="151"/>
      <c r="AL563" s="151"/>
      <c r="AM563" s="151"/>
      <c r="AN563" s="151"/>
      <c r="AO563" s="151"/>
      <c r="AP563" s="151"/>
      <c r="AQ563" s="151"/>
      <c r="AR563" s="151"/>
      <c r="AS563" s="151"/>
      <c r="AT563" s="151"/>
      <c r="AU563" s="151"/>
      <c r="AV563" s="151"/>
      <c r="AW563" s="151"/>
      <c r="AX563" s="151"/>
      <c r="AY563" s="151"/>
      <c r="AZ563" s="151"/>
      <c r="BA563" s="151"/>
      <c r="BB563" s="151"/>
      <c r="BC563" s="151"/>
      <c r="BD563" s="151"/>
      <c r="BE563" s="151"/>
      <c r="BF563" s="151"/>
      <c r="BG563" s="151"/>
      <c r="BH563" s="151"/>
    </row>
    <row r="564" spans="1:60" ht="22.5" outlineLevel="1" x14ac:dyDescent="0.2">
      <c r="A564" s="180">
        <v>172</v>
      </c>
      <c r="B564" s="181" t="s">
        <v>992</v>
      </c>
      <c r="C564" s="190" t="s">
        <v>993</v>
      </c>
      <c r="D564" s="182" t="s">
        <v>227</v>
      </c>
      <c r="E564" s="183">
        <v>2</v>
      </c>
      <c r="F564" s="184"/>
      <c r="G564" s="185">
        <f>ROUND(E564*F564,2)</f>
        <v>0</v>
      </c>
      <c r="H564" s="184">
        <v>0</v>
      </c>
      <c r="I564" s="185">
        <f>ROUND(E564*H564,2)</f>
        <v>0</v>
      </c>
      <c r="J564" s="184">
        <v>13800</v>
      </c>
      <c r="K564" s="185">
        <f>ROUND(E564*J564,2)</f>
        <v>27600</v>
      </c>
      <c r="L564" s="185">
        <v>21</v>
      </c>
      <c r="M564" s="185">
        <f>G564*(1+L564/100)</f>
        <v>0</v>
      </c>
      <c r="N564" s="185">
        <v>0</v>
      </c>
      <c r="O564" s="185">
        <f>ROUND(E564*N564,2)</f>
        <v>0</v>
      </c>
      <c r="P564" s="185">
        <v>0</v>
      </c>
      <c r="Q564" s="185">
        <f>ROUND(E564*P564,2)</f>
        <v>0</v>
      </c>
      <c r="R564" s="185"/>
      <c r="S564" s="185" t="s">
        <v>228</v>
      </c>
      <c r="T564" s="186" t="s">
        <v>229</v>
      </c>
      <c r="U564" s="162">
        <v>0</v>
      </c>
      <c r="V564" s="162">
        <f>ROUND(E564*U564,2)</f>
        <v>0</v>
      </c>
      <c r="W564" s="162"/>
      <c r="X564" s="151"/>
      <c r="Y564" s="151"/>
      <c r="Z564" s="151"/>
      <c r="AA564" s="151"/>
      <c r="AB564" s="151"/>
      <c r="AC564" s="151"/>
      <c r="AD564" s="151"/>
      <c r="AE564" s="151"/>
      <c r="AF564" s="151"/>
      <c r="AG564" s="151" t="s">
        <v>331</v>
      </c>
      <c r="AH564" s="151"/>
      <c r="AI564" s="151"/>
      <c r="AJ564" s="151"/>
      <c r="AK564" s="151"/>
      <c r="AL564" s="151"/>
      <c r="AM564" s="151"/>
      <c r="AN564" s="151"/>
      <c r="AO564" s="151"/>
      <c r="AP564" s="151"/>
      <c r="AQ564" s="151"/>
      <c r="AR564" s="151"/>
      <c r="AS564" s="151"/>
      <c r="AT564" s="151"/>
      <c r="AU564" s="151"/>
      <c r="AV564" s="151"/>
      <c r="AW564" s="151"/>
      <c r="AX564" s="151"/>
      <c r="AY564" s="151"/>
      <c r="AZ564" s="151"/>
      <c r="BA564" s="151"/>
      <c r="BB564" s="151"/>
      <c r="BC564" s="151"/>
      <c r="BD564" s="151"/>
      <c r="BE564" s="151"/>
      <c r="BF564" s="151"/>
      <c r="BG564" s="151"/>
      <c r="BH564" s="151"/>
    </row>
    <row r="565" spans="1:60" outlineLevel="1" x14ac:dyDescent="0.2">
      <c r="A565" s="180">
        <v>173</v>
      </c>
      <c r="B565" s="181" t="s">
        <v>994</v>
      </c>
      <c r="C565" s="190" t="s">
        <v>995</v>
      </c>
      <c r="D565" s="182" t="s">
        <v>227</v>
      </c>
      <c r="E565" s="183">
        <v>1</v>
      </c>
      <c r="F565" s="184"/>
      <c r="G565" s="185">
        <f>ROUND(E565*F565,2)</f>
        <v>0</v>
      </c>
      <c r="H565" s="184">
        <v>0</v>
      </c>
      <c r="I565" s="185">
        <f>ROUND(E565*H565,2)</f>
        <v>0</v>
      </c>
      <c r="J565" s="184">
        <v>750</v>
      </c>
      <c r="K565" s="185">
        <f>ROUND(E565*J565,2)</f>
        <v>750</v>
      </c>
      <c r="L565" s="185">
        <v>21</v>
      </c>
      <c r="M565" s="185">
        <f>G565*(1+L565/100)</f>
        <v>0</v>
      </c>
      <c r="N565" s="185">
        <v>0</v>
      </c>
      <c r="O565" s="185">
        <f>ROUND(E565*N565,2)</f>
        <v>0</v>
      </c>
      <c r="P565" s="185">
        <v>0</v>
      </c>
      <c r="Q565" s="185">
        <f>ROUND(E565*P565,2)</f>
        <v>0</v>
      </c>
      <c r="R565" s="185"/>
      <c r="S565" s="185" t="s">
        <v>228</v>
      </c>
      <c r="T565" s="186" t="s">
        <v>229</v>
      </c>
      <c r="U565" s="162">
        <v>0</v>
      </c>
      <c r="V565" s="162">
        <f>ROUND(E565*U565,2)</f>
        <v>0</v>
      </c>
      <c r="W565" s="162"/>
      <c r="X565" s="151"/>
      <c r="Y565" s="151"/>
      <c r="Z565" s="151"/>
      <c r="AA565" s="151"/>
      <c r="AB565" s="151"/>
      <c r="AC565" s="151"/>
      <c r="AD565" s="151"/>
      <c r="AE565" s="151"/>
      <c r="AF565" s="151"/>
      <c r="AG565" s="151" t="s">
        <v>331</v>
      </c>
      <c r="AH565" s="151"/>
      <c r="AI565" s="151"/>
      <c r="AJ565" s="151"/>
      <c r="AK565" s="151"/>
      <c r="AL565" s="151"/>
      <c r="AM565" s="151"/>
      <c r="AN565" s="151"/>
      <c r="AO565" s="151"/>
      <c r="AP565" s="151"/>
      <c r="AQ565" s="151"/>
      <c r="AR565" s="151"/>
      <c r="AS565" s="151"/>
      <c r="AT565" s="151"/>
      <c r="AU565" s="151"/>
      <c r="AV565" s="151"/>
      <c r="AW565" s="151"/>
      <c r="AX565" s="151"/>
      <c r="AY565" s="151"/>
      <c r="AZ565" s="151"/>
      <c r="BA565" s="151"/>
      <c r="BB565" s="151"/>
      <c r="BC565" s="151"/>
      <c r="BD565" s="151"/>
      <c r="BE565" s="151"/>
      <c r="BF565" s="151"/>
      <c r="BG565" s="151"/>
      <c r="BH565" s="151"/>
    </row>
    <row r="566" spans="1:60" outlineLevel="1" x14ac:dyDescent="0.2">
      <c r="A566" s="180">
        <v>174</v>
      </c>
      <c r="B566" s="181" t="s">
        <v>996</v>
      </c>
      <c r="C566" s="190" t="s">
        <v>997</v>
      </c>
      <c r="D566" s="182" t="s">
        <v>227</v>
      </c>
      <c r="E566" s="183">
        <v>1</v>
      </c>
      <c r="F566" s="184"/>
      <c r="G566" s="185">
        <f>ROUND(E566*F566,2)</f>
        <v>0</v>
      </c>
      <c r="H566" s="184">
        <v>0</v>
      </c>
      <c r="I566" s="185">
        <f>ROUND(E566*H566,2)</f>
        <v>0</v>
      </c>
      <c r="J566" s="184">
        <v>1900</v>
      </c>
      <c r="K566" s="185">
        <f>ROUND(E566*J566,2)</f>
        <v>1900</v>
      </c>
      <c r="L566" s="185">
        <v>21</v>
      </c>
      <c r="M566" s="185">
        <f>G566*(1+L566/100)</f>
        <v>0</v>
      </c>
      <c r="N566" s="185">
        <v>0</v>
      </c>
      <c r="O566" s="185">
        <f>ROUND(E566*N566,2)</f>
        <v>0</v>
      </c>
      <c r="P566" s="185">
        <v>0</v>
      </c>
      <c r="Q566" s="185">
        <f>ROUND(E566*P566,2)</f>
        <v>0</v>
      </c>
      <c r="R566" s="185"/>
      <c r="S566" s="185" t="s">
        <v>228</v>
      </c>
      <c r="T566" s="186" t="s">
        <v>229</v>
      </c>
      <c r="U566" s="162">
        <v>0</v>
      </c>
      <c r="V566" s="162">
        <f>ROUND(E566*U566,2)</f>
        <v>0</v>
      </c>
      <c r="W566" s="162"/>
      <c r="X566" s="151"/>
      <c r="Y566" s="151"/>
      <c r="Z566" s="151"/>
      <c r="AA566" s="151"/>
      <c r="AB566" s="151"/>
      <c r="AC566" s="151"/>
      <c r="AD566" s="151"/>
      <c r="AE566" s="151"/>
      <c r="AF566" s="151"/>
      <c r="AG566" s="151" t="s">
        <v>331</v>
      </c>
      <c r="AH566" s="151"/>
      <c r="AI566" s="151"/>
      <c r="AJ566" s="151"/>
      <c r="AK566" s="151"/>
      <c r="AL566" s="151"/>
      <c r="AM566" s="151"/>
      <c r="AN566" s="151"/>
      <c r="AO566" s="151"/>
      <c r="AP566" s="151"/>
      <c r="AQ566" s="151"/>
      <c r="AR566" s="151"/>
      <c r="AS566" s="151"/>
      <c r="AT566" s="151"/>
      <c r="AU566" s="151"/>
      <c r="AV566" s="151"/>
      <c r="AW566" s="151"/>
      <c r="AX566" s="151"/>
      <c r="AY566" s="151"/>
      <c r="AZ566" s="151"/>
      <c r="BA566" s="151"/>
      <c r="BB566" s="151"/>
      <c r="BC566" s="151"/>
      <c r="BD566" s="151"/>
      <c r="BE566" s="151"/>
      <c r="BF566" s="151"/>
      <c r="BG566" s="151"/>
      <c r="BH566" s="151"/>
    </row>
    <row r="567" spans="1:60" ht="22.5" outlineLevel="1" x14ac:dyDescent="0.2">
      <c r="A567" s="173">
        <v>175</v>
      </c>
      <c r="B567" s="174" t="s">
        <v>998</v>
      </c>
      <c r="C567" s="191" t="s">
        <v>999</v>
      </c>
      <c r="D567" s="175" t="s">
        <v>1000</v>
      </c>
      <c r="E567" s="176">
        <v>1</v>
      </c>
      <c r="F567" s="177"/>
      <c r="G567" s="178">
        <f>ROUND(E567*F567,2)</f>
        <v>0</v>
      </c>
      <c r="H567" s="177">
        <v>0</v>
      </c>
      <c r="I567" s="178">
        <f>ROUND(E567*H567,2)</f>
        <v>0</v>
      </c>
      <c r="J567" s="177">
        <v>9400</v>
      </c>
      <c r="K567" s="178">
        <f>ROUND(E567*J567,2)</f>
        <v>9400</v>
      </c>
      <c r="L567" s="178">
        <v>21</v>
      </c>
      <c r="M567" s="178">
        <f>G567*(1+L567/100)</f>
        <v>0</v>
      </c>
      <c r="N567" s="178">
        <v>0</v>
      </c>
      <c r="O567" s="178">
        <f>ROUND(E567*N567,2)</f>
        <v>0</v>
      </c>
      <c r="P567" s="178">
        <v>0</v>
      </c>
      <c r="Q567" s="178">
        <f>ROUND(E567*P567,2)</f>
        <v>0</v>
      </c>
      <c r="R567" s="178"/>
      <c r="S567" s="178" t="s">
        <v>228</v>
      </c>
      <c r="T567" s="179" t="s">
        <v>229</v>
      </c>
      <c r="U567" s="162">
        <v>0</v>
      </c>
      <c r="V567" s="162">
        <f>ROUND(E567*U567,2)</f>
        <v>0</v>
      </c>
      <c r="W567" s="162"/>
      <c r="X567" s="151"/>
      <c r="Y567" s="151"/>
      <c r="Z567" s="151"/>
      <c r="AA567" s="151"/>
      <c r="AB567" s="151"/>
      <c r="AC567" s="151"/>
      <c r="AD567" s="151"/>
      <c r="AE567" s="151"/>
      <c r="AF567" s="151"/>
      <c r="AG567" s="151" t="s">
        <v>331</v>
      </c>
      <c r="AH567" s="151"/>
      <c r="AI567" s="151"/>
      <c r="AJ567" s="151"/>
      <c r="AK567" s="151"/>
      <c r="AL567" s="151"/>
      <c r="AM567" s="151"/>
      <c r="AN567" s="151"/>
      <c r="AO567" s="151"/>
      <c r="AP567" s="151"/>
      <c r="AQ567" s="151"/>
      <c r="AR567" s="151"/>
      <c r="AS567" s="151"/>
      <c r="AT567" s="151"/>
      <c r="AU567" s="151"/>
      <c r="AV567" s="151"/>
      <c r="AW567" s="151"/>
      <c r="AX567" s="151"/>
      <c r="AY567" s="151"/>
      <c r="AZ567" s="151"/>
      <c r="BA567" s="151"/>
      <c r="BB567" s="151"/>
      <c r="BC567" s="151"/>
      <c r="BD567" s="151"/>
      <c r="BE567" s="151"/>
      <c r="BF567" s="151"/>
      <c r="BG567" s="151"/>
      <c r="BH567" s="151"/>
    </row>
    <row r="568" spans="1:60" outlineLevel="1" x14ac:dyDescent="0.2">
      <c r="A568" s="158"/>
      <c r="B568" s="159"/>
      <c r="C568" s="364" t="s">
        <v>1001</v>
      </c>
      <c r="D568" s="365"/>
      <c r="E568" s="365"/>
      <c r="F568" s="365"/>
      <c r="G568" s="365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2"/>
      <c r="U568" s="162"/>
      <c r="V568" s="162"/>
      <c r="W568" s="162"/>
      <c r="X568" s="151"/>
      <c r="Y568" s="151"/>
      <c r="Z568" s="151"/>
      <c r="AA568" s="151"/>
      <c r="AB568" s="151"/>
      <c r="AC568" s="151"/>
      <c r="AD568" s="151"/>
      <c r="AE568" s="151"/>
      <c r="AF568" s="151"/>
      <c r="AG568" s="151" t="s">
        <v>236</v>
      </c>
      <c r="AH568" s="151"/>
      <c r="AI568" s="151"/>
      <c r="AJ568" s="151"/>
      <c r="AK568" s="151"/>
      <c r="AL568" s="151"/>
      <c r="AM568" s="151"/>
      <c r="AN568" s="151"/>
      <c r="AO568" s="151"/>
      <c r="AP568" s="151"/>
      <c r="AQ568" s="151"/>
      <c r="AR568" s="151"/>
      <c r="AS568" s="151"/>
      <c r="AT568" s="151"/>
      <c r="AU568" s="151"/>
      <c r="AV568" s="151"/>
      <c r="AW568" s="151"/>
      <c r="AX568" s="151"/>
      <c r="AY568" s="151"/>
      <c r="AZ568" s="151"/>
      <c r="BA568" s="151"/>
      <c r="BB568" s="151"/>
      <c r="BC568" s="151"/>
      <c r="BD568" s="151"/>
      <c r="BE568" s="151"/>
      <c r="BF568" s="151"/>
      <c r="BG568" s="151"/>
      <c r="BH568" s="151"/>
    </row>
    <row r="569" spans="1:60" outlineLevel="1" x14ac:dyDescent="0.2">
      <c r="A569" s="158"/>
      <c r="B569" s="159"/>
      <c r="C569" s="199" t="s">
        <v>1002</v>
      </c>
      <c r="D569" s="195"/>
      <c r="E569" s="196">
        <v>1</v>
      </c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2"/>
      <c r="U569" s="162"/>
      <c r="V569" s="162"/>
      <c r="W569" s="162"/>
      <c r="X569" s="151"/>
      <c r="Y569" s="151"/>
      <c r="Z569" s="151"/>
      <c r="AA569" s="151"/>
      <c r="AB569" s="151"/>
      <c r="AC569" s="151"/>
      <c r="AD569" s="151"/>
      <c r="AE569" s="151"/>
      <c r="AF569" s="151"/>
      <c r="AG569" s="151" t="s">
        <v>346</v>
      </c>
      <c r="AH569" s="151">
        <v>0</v>
      </c>
      <c r="AI569" s="151"/>
      <c r="AJ569" s="151"/>
      <c r="AK569" s="151"/>
      <c r="AL569" s="151"/>
      <c r="AM569" s="151"/>
      <c r="AN569" s="151"/>
      <c r="AO569" s="151"/>
      <c r="AP569" s="151"/>
      <c r="AQ569" s="151"/>
      <c r="AR569" s="151"/>
      <c r="AS569" s="151"/>
      <c r="AT569" s="151"/>
      <c r="AU569" s="151"/>
      <c r="AV569" s="151"/>
      <c r="AW569" s="151"/>
      <c r="AX569" s="151"/>
      <c r="AY569" s="151"/>
      <c r="AZ569" s="151"/>
      <c r="BA569" s="151"/>
      <c r="BB569" s="151"/>
      <c r="BC569" s="151"/>
      <c r="BD569" s="151"/>
      <c r="BE569" s="151"/>
      <c r="BF569" s="151"/>
      <c r="BG569" s="151"/>
      <c r="BH569" s="151"/>
    </row>
    <row r="570" spans="1:60" outlineLevel="1" x14ac:dyDescent="0.2">
      <c r="A570" s="173">
        <v>176</v>
      </c>
      <c r="B570" s="174" t="s">
        <v>1003</v>
      </c>
      <c r="C570" s="191" t="s">
        <v>1004</v>
      </c>
      <c r="D570" s="175" t="s">
        <v>227</v>
      </c>
      <c r="E570" s="176">
        <v>2</v>
      </c>
      <c r="F570" s="177"/>
      <c r="G570" s="178">
        <f>ROUND(E570*F570,2)</f>
        <v>0</v>
      </c>
      <c r="H570" s="177">
        <v>0</v>
      </c>
      <c r="I570" s="178">
        <f>ROUND(E570*H570,2)</f>
        <v>0</v>
      </c>
      <c r="J570" s="177">
        <v>3600</v>
      </c>
      <c r="K570" s="178">
        <f>ROUND(E570*J570,2)</f>
        <v>7200</v>
      </c>
      <c r="L570" s="178">
        <v>21</v>
      </c>
      <c r="M570" s="178">
        <f>G570*(1+L570/100)</f>
        <v>0</v>
      </c>
      <c r="N570" s="178">
        <v>0</v>
      </c>
      <c r="O570" s="178">
        <f>ROUND(E570*N570,2)</f>
        <v>0</v>
      </c>
      <c r="P570" s="178">
        <v>0</v>
      </c>
      <c r="Q570" s="178">
        <f>ROUND(E570*P570,2)</f>
        <v>0</v>
      </c>
      <c r="R570" s="178"/>
      <c r="S570" s="178" t="s">
        <v>228</v>
      </c>
      <c r="T570" s="179" t="s">
        <v>229</v>
      </c>
      <c r="U570" s="162">
        <v>0</v>
      </c>
      <c r="V570" s="162">
        <f>ROUND(E570*U570,2)</f>
        <v>0</v>
      </c>
      <c r="W570" s="162"/>
      <c r="X570" s="151"/>
      <c r="Y570" s="151"/>
      <c r="Z570" s="151"/>
      <c r="AA570" s="151"/>
      <c r="AB570" s="151"/>
      <c r="AC570" s="151"/>
      <c r="AD570" s="151"/>
      <c r="AE570" s="151"/>
      <c r="AF570" s="151"/>
      <c r="AG570" s="151" t="s">
        <v>331</v>
      </c>
      <c r="AH570" s="151"/>
      <c r="AI570" s="151"/>
      <c r="AJ570" s="151"/>
      <c r="AK570" s="151"/>
      <c r="AL570" s="151"/>
      <c r="AM570" s="151"/>
      <c r="AN570" s="151"/>
      <c r="AO570" s="151"/>
      <c r="AP570" s="151"/>
      <c r="AQ570" s="151"/>
      <c r="AR570" s="151"/>
      <c r="AS570" s="151"/>
      <c r="AT570" s="151"/>
      <c r="AU570" s="151"/>
      <c r="AV570" s="151"/>
      <c r="AW570" s="151"/>
      <c r="AX570" s="151"/>
      <c r="AY570" s="151"/>
      <c r="AZ570" s="151"/>
      <c r="BA570" s="151"/>
      <c r="BB570" s="151"/>
      <c r="BC570" s="151"/>
      <c r="BD570" s="151"/>
      <c r="BE570" s="151"/>
      <c r="BF570" s="151"/>
      <c r="BG570" s="151"/>
      <c r="BH570" s="151"/>
    </row>
    <row r="571" spans="1:60" outlineLevel="1" x14ac:dyDescent="0.2">
      <c r="A571" s="158"/>
      <c r="B571" s="159"/>
      <c r="C571" s="199" t="s">
        <v>1005</v>
      </c>
      <c r="D571" s="195"/>
      <c r="E571" s="196">
        <v>2</v>
      </c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2"/>
      <c r="U571" s="162"/>
      <c r="V571" s="162"/>
      <c r="W571" s="162"/>
      <c r="X571" s="151"/>
      <c r="Y571" s="151"/>
      <c r="Z571" s="151"/>
      <c r="AA571" s="151"/>
      <c r="AB571" s="151"/>
      <c r="AC571" s="151"/>
      <c r="AD571" s="151"/>
      <c r="AE571" s="151"/>
      <c r="AF571" s="151"/>
      <c r="AG571" s="151" t="s">
        <v>346</v>
      </c>
      <c r="AH571" s="151">
        <v>0</v>
      </c>
      <c r="AI571" s="151"/>
      <c r="AJ571" s="151"/>
      <c r="AK571" s="151"/>
      <c r="AL571" s="151"/>
      <c r="AM571" s="151"/>
      <c r="AN571" s="151"/>
      <c r="AO571" s="151"/>
      <c r="AP571" s="151"/>
      <c r="AQ571" s="151"/>
      <c r="AR571" s="151"/>
      <c r="AS571" s="151"/>
      <c r="AT571" s="151"/>
      <c r="AU571" s="151"/>
      <c r="AV571" s="151"/>
      <c r="AW571" s="151"/>
      <c r="AX571" s="151"/>
      <c r="AY571" s="151"/>
      <c r="AZ571" s="151"/>
      <c r="BA571" s="151"/>
      <c r="BB571" s="151"/>
      <c r="BC571" s="151"/>
      <c r="BD571" s="151"/>
      <c r="BE571" s="151"/>
      <c r="BF571" s="151"/>
      <c r="BG571" s="151"/>
      <c r="BH571" s="151"/>
    </row>
    <row r="572" spans="1:60" outlineLevel="1" x14ac:dyDescent="0.2">
      <c r="A572" s="180">
        <v>177</v>
      </c>
      <c r="B572" s="181" t="s">
        <v>1006</v>
      </c>
      <c r="C572" s="190" t="s">
        <v>1007</v>
      </c>
      <c r="D572" s="182" t="s">
        <v>227</v>
      </c>
      <c r="E572" s="183">
        <v>2</v>
      </c>
      <c r="F572" s="184"/>
      <c r="G572" s="185">
        <f>ROUND(E572*F572,2)</f>
        <v>0</v>
      </c>
      <c r="H572" s="184">
        <v>0</v>
      </c>
      <c r="I572" s="185">
        <f>ROUND(E572*H572,2)</f>
        <v>0</v>
      </c>
      <c r="J572" s="184">
        <v>900</v>
      </c>
      <c r="K572" s="185">
        <f>ROUND(E572*J572,2)</f>
        <v>1800</v>
      </c>
      <c r="L572" s="185">
        <v>21</v>
      </c>
      <c r="M572" s="185">
        <f>G572*(1+L572/100)</f>
        <v>0</v>
      </c>
      <c r="N572" s="185">
        <v>0</v>
      </c>
      <c r="O572" s="185">
        <f>ROUND(E572*N572,2)</f>
        <v>0</v>
      </c>
      <c r="P572" s="185">
        <v>0</v>
      </c>
      <c r="Q572" s="185">
        <f>ROUND(E572*P572,2)</f>
        <v>0</v>
      </c>
      <c r="R572" s="185"/>
      <c r="S572" s="185" t="s">
        <v>228</v>
      </c>
      <c r="T572" s="186" t="s">
        <v>229</v>
      </c>
      <c r="U572" s="162">
        <v>0</v>
      </c>
      <c r="V572" s="162">
        <f>ROUND(E572*U572,2)</f>
        <v>0</v>
      </c>
      <c r="W572" s="162"/>
      <c r="X572" s="151"/>
      <c r="Y572" s="151"/>
      <c r="Z572" s="151"/>
      <c r="AA572" s="151"/>
      <c r="AB572" s="151"/>
      <c r="AC572" s="151"/>
      <c r="AD572" s="151"/>
      <c r="AE572" s="151"/>
      <c r="AF572" s="151"/>
      <c r="AG572" s="151" t="s">
        <v>331</v>
      </c>
      <c r="AH572" s="151"/>
      <c r="AI572" s="151"/>
      <c r="AJ572" s="151"/>
      <c r="AK572" s="151"/>
      <c r="AL572" s="151"/>
      <c r="AM572" s="151"/>
      <c r="AN572" s="151"/>
      <c r="AO572" s="151"/>
      <c r="AP572" s="151"/>
      <c r="AQ572" s="151"/>
      <c r="AR572" s="151"/>
      <c r="AS572" s="151"/>
      <c r="AT572" s="151"/>
      <c r="AU572" s="151"/>
      <c r="AV572" s="151"/>
      <c r="AW572" s="151"/>
      <c r="AX572" s="151"/>
      <c r="AY572" s="151"/>
      <c r="AZ572" s="151"/>
      <c r="BA572" s="151"/>
      <c r="BB572" s="151"/>
      <c r="BC572" s="151"/>
      <c r="BD572" s="151"/>
      <c r="BE572" s="151"/>
      <c r="BF572" s="151"/>
      <c r="BG572" s="151"/>
      <c r="BH572" s="151"/>
    </row>
    <row r="573" spans="1:60" outlineLevel="1" x14ac:dyDescent="0.2">
      <c r="A573" s="180">
        <v>178</v>
      </c>
      <c r="B573" s="181" t="s">
        <v>1008</v>
      </c>
      <c r="C573" s="190" t="s">
        <v>1009</v>
      </c>
      <c r="D573" s="182" t="s">
        <v>227</v>
      </c>
      <c r="E573" s="183">
        <v>1</v>
      </c>
      <c r="F573" s="184"/>
      <c r="G573" s="185">
        <f>ROUND(E573*F573,2)</f>
        <v>0</v>
      </c>
      <c r="H573" s="184">
        <v>0</v>
      </c>
      <c r="I573" s="185">
        <f>ROUND(E573*H573,2)</f>
        <v>0</v>
      </c>
      <c r="J573" s="184">
        <v>750</v>
      </c>
      <c r="K573" s="185">
        <f>ROUND(E573*J573,2)</f>
        <v>750</v>
      </c>
      <c r="L573" s="185">
        <v>21</v>
      </c>
      <c r="M573" s="185">
        <f>G573*(1+L573/100)</f>
        <v>0</v>
      </c>
      <c r="N573" s="185">
        <v>0</v>
      </c>
      <c r="O573" s="185">
        <f>ROUND(E573*N573,2)</f>
        <v>0</v>
      </c>
      <c r="P573" s="185">
        <v>0</v>
      </c>
      <c r="Q573" s="185">
        <f>ROUND(E573*P573,2)</f>
        <v>0</v>
      </c>
      <c r="R573" s="185"/>
      <c r="S573" s="185" t="s">
        <v>228</v>
      </c>
      <c r="T573" s="186" t="s">
        <v>229</v>
      </c>
      <c r="U573" s="162">
        <v>0</v>
      </c>
      <c r="V573" s="162">
        <f>ROUND(E573*U573,2)</f>
        <v>0</v>
      </c>
      <c r="W573" s="162"/>
      <c r="X573" s="151"/>
      <c r="Y573" s="151"/>
      <c r="Z573" s="151"/>
      <c r="AA573" s="151"/>
      <c r="AB573" s="151"/>
      <c r="AC573" s="151"/>
      <c r="AD573" s="151"/>
      <c r="AE573" s="151"/>
      <c r="AF573" s="151"/>
      <c r="AG573" s="151" t="s">
        <v>331</v>
      </c>
      <c r="AH573" s="151"/>
      <c r="AI573" s="151"/>
      <c r="AJ573" s="151"/>
      <c r="AK573" s="151"/>
      <c r="AL573" s="151"/>
      <c r="AM573" s="151"/>
      <c r="AN573" s="151"/>
      <c r="AO573" s="151"/>
      <c r="AP573" s="151"/>
      <c r="AQ573" s="151"/>
      <c r="AR573" s="151"/>
      <c r="AS573" s="151"/>
      <c r="AT573" s="151"/>
      <c r="AU573" s="151"/>
      <c r="AV573" s="151"/>
      <c r="AW573" s="151"/>
      <c r="AX573" s="151"/>
      <c r="AY573" s="151"/>
      <c r="AZ573" s="151"/>
      <c r="BA573" s="151"/>
      <c r="BB573" s="151"/>
      <c r="BC573" s="151"/>
      <c r="BD573" s="151"/>
      <c r="BE573" s="151"/>
      <c r="BF573" s="151"/>
      <c r="BG573" s="151"/>
      <c r="BH573" s="151"/>
    </row>
    <row r="574" spans="1:60" ht="22.5" outlineLevel="1" x14ac:dyDescent="0.2">
      <c r="A574" s="180">
        <v>179</v>
      </c>
      <c r="B574" s="181" t="s">
        <v>1010</v>
      </c>
      <c r="C574" s="190" t="s">
        <v>1011</v>
      </c>
      <c r="D574" s="182" t="s">
        <v>227</v>
      </c>
      <c r="E574" s="183">
        <v>1</v>
      </c>
      <c r="F574" s="184"/>
      <c r="G574" s="185">
        <f>ROUND(E574*F574,2)</f>
        <v>0</v>
      </c>
      <c r="H574" s="184">
        <v>0</v>
      </c>
      <c r="I574" s="185">
        <f>ROUND(E574*H574,2)</f>
        <v>0</v>
      </c>
      <c r="J574" s="184">
        <v>67500</v>
      </c>
      <c r="K574" s="185">
        <f>ROUND(E574*J574,2)</f>
        <v>67500</v>
      </c>
      <c r="L574" s="185">
        <v>21</v>
      </c>
      <c r="M574" s="185">
        <f>G574*(1+L574/100)</f>
        <v>0</v>
      </c>
      <c r="N574" s="185">
        <v>0</v>
      </c>
      <c r="O574" s="185">
        <f>ROUND(E574*N574,2)</f>
        <v>0</v>
      </c>
      <c r="P574" s="185">
        <v>0</v>
      </c>
      <c r="Q574" s="185">
        <f>ROUND(E574*P574,2)</f>
        <v>0</v>
      </c>
      <c r="R574" s="185"/>
      <c r="S574" s="185" t="s">
        <v>228</v>
      </c>
      <c r="T574" s="186" t="s">
        <v>229</v>
      </c>
      <c r="U574" s="162">
        <v>0</v>
      </c>
      <c r="V574" s="162">
        <f>ROUND(E574*U574,2)</f>
        <v>0</v>
      </c>
      <c r="W574" s="162"/>
      <c r="X574" s="151"/>
      <c r="Y574" s="151"/>
      <c r="Z574" s="151"/>
      <c r="AA574" s="151"/>
      <c r="AB574" s="151"/>
      <c r="AC574" s="151"/>
      <c r="AD574" s="151"/>
      <c r="AE574" s="151"/>
      <c r="AF574" s="151"/>
      <c r="AG574" s="151" t="s">
        <v>331</v>
      </c>
      <c r="AH574" s="151"/>
      <c r="AI574" s="151"/>
      <c r="AJ574" s="151"/>
      <c r="AK574" s="151"/>
      <c r="AL574" s="151"/>
      <c r="AM574" s="151"/>
      <c r="AN574" s="151"/>
      <c r="AO574" s="151"/>
      <c r="AP574" s="151"/>
      <c r="AQ574" s="151"/>
      <c r="AR574" s="151"/>
      <c r="AS574" s="151"/>
      <c r="AT574" s="151"/>
      <c r="AU574" s="151"/>
      <c r="AV574" s="151"/>
      <c r="AW574" s="151"/>
      <c r="AX574" s="151"/>
      <c r="AY574" s="151"/>
      <c r="AZ574" s="151"/>
      <c r="BA574" s="151"/>
      <c r="BB574" s="151"/>
      <c r="BC574" s="151"/>
      <c r="BD574" s="151"/>
      <c r="BE574" s="151"/>
      <c r="BF574" s="151"/>
      <c r="BG574" s="151"/>
      <c r="BH574" s="151"/>
    </row>
    <row r="575" spans="1:60" outlineLevel="1" x14ac:dyDescent="0.2">
      <c r="A575" s="180">
        <v>180</v>
      </c>
      <c r="B575" s="181" t="s">
        <v>1012</v>
      </c>
      <c r="C575" s="190" t="s">
        <v>1013</v>
      </c>
      <c r="D575" s="182" t="s">
        <v>255</v>
      </c>
      <c r="E575" s="183">
        <v>1</v>
      </c>
      <c r="F575" s="184"/>
      <c r="G575" s="185">
        <f>ROUND(E575*F575,2)</f>
        <v>0</v>
      </c>
      <c r="H575" s="184">
        <v>0</v>
      </c>
      <c r="I575" s="185">
        <f>ROUND(E575*H575,2)</f>
        <v>0</v>
      </c>
      <c r="J575" s="184">
        <v>75000</v>
      </c>
      <c r="K575" s="185">
        <f>ROUND(E575*J575,2)</f>
        <v>75000</v>
      </c>
      <c r="L575" s="185">
        <v>21</v>
      </c>
      <c r="M575" s="185">
        <f>G575*(1+L575/100)</f>
        <v>0</v>
      </c>
      <c r="N575" s="185">
        <v>0</v>
      </c>
      <c r="O575" s="185">
        <f>ROUND(E575*N575,2)</f>
        <v>0</v>
      </c>
      <c r="P575" s="185">
        <v>0</v>
      </c>
      <c r="Q575" s="185">
        <f>ROUND(E575*P575,2)</f>
        <v>0</v>
      </c>
      <c r="R575" s="185"/>
      <c r="S575" s="185" t="s">
        <v>228</v>
      </c>
      <c r="T575" s="186" t="s">
        <v>229</v>
      </c>
      <c r="U575" s="162">
        <v>0</v>
      </c>
      <c r="V575" s="162">
        <f>ROUND(E575*U575,2)</f>
        <v>0</v>
      </c>
      <c r="W575" s="162"/>
      <c r="X575" s="151"/>
      <c r="Y575" s="151"/>
      <c r="Z575" s="151"/>
      <c r="AA575" s="151"/>
      <c r="AB575" s="151"/>
      <c r="AC575" s="151"/>
      <c r="AD575" s="151"/>
      <c r="AE575" s="151"/>
      <c r="AF575" s="151"/>
      <c r="AG575" s="151" t="s">
        <v>331</v>
      </c>
      <c r="AH575" s="151"/>
      <c r="AI575" s="151"/>
      <c r="AJ575" s="151"/>
      <c r="AK575" s="151"/>
      <c r="AL575" s="151"/>
      <c r="AM575" s="151"/>
      <c r="AN575" s="151"/>
      <c r="AO575" s="151"/>
      <c r="AP575" s="151"/>
      <c r="AQ575" s="151"/>
      <c r="AR575" s="151"/>
      <c r="AS575" s="151"/>
      <c r="AT575" s="151"/>
      <c r="AU575" s="151"/>
      <c r="AV575" s="151"/>
      <c r="AW575" s="151"/>
      <c r="AX575" s="151"/>
      <c r="AY575" s="151"/>
      <c r="AZ575" s="151"/>
      <c r="BA575" s="151"/>
      <c r="BB575" s="151"/>
      <c r="BC575" s="151"/>
      <c r="BD575" s="151"/>
      <c r="BE575" s="151"/>
      <c r="BF575" s="151"/>
      <c r="BG575" s="151"/>
      <c r="BH575" s="151"/>
    </row>
    <row r="576" spans="1:60" outlineLevel="1" x14ac:dyDescent="0.2">
      <c r="A576" s="173">
        <v>181</v>
      </c>
      <c r="B576" s="174" t="s">
        <v>1014</v>
      </c>
      <c r="C576" s="191" t="s">
        <v>1015</v>
      </c>
      <c r="D576" s="175" t="s">
        <v>227</v>
      </c>
      <c r="E576" s="176">
        <v>9</v>
      </c>
      <c r="F576" s="177"/>
      <c r="G576" s="178">
        <f>ROUND(E576*F576,2)</f>
        <v>0</v>
      </c>
      <c r="H576" s="177">
        <v>0</v>
      </c>
      <c r="I576" s="178">
        <f>ROUND(E576*H576,2)</f>
        <v>0</v>
      </c>
      <c r="J576" s="177">
        <v>800</v>
      </c>
      <c r="K576" s="178">
        <f>ROUND(E576*J576,2)</f>
        <v>7200</v>
      </c>
      <c r="L576" s="178">
        <v>21</v>
      </c>
      <c r="M576" s="178">
        <f>G576*(1+L576/100)</f>
        <v>0</v>
      </c>
      <c r="N576" s="178">
        <v>0</v>
      </c>
      <c r="O576" s="178">
        <f>ROUND(E576*N576,2)</f>
        <v>0</v>
      </c>
      <c r="P576" s="178">
        <v>0</v>
      </c>
      <c r="Q576" s="178">
        <f>ROUND(E576*P576,2)</f>
        <v>0</v>
      </c>
      <c r="R576" s="178"/>
      <c r="S576" s="178" t="s">
        <v>228</v>
      </c>
      <c r="T576" s="179" t="s">
        <v>229</v>
      </c>
      <c r="U576" s="162">
        <v>0</v>
      </c>
      <c r="V576" s="162">
        <f>ROUND(E576*U576,2)</f>
        <v>0</v>
      </c>
      <c r="W576" s="162"/>
      <c r="X576" s="151"/>
      <c r="Y576" s="151"/>
      <c r="Z576" s="151"/>
      <c r="AA576" s="151"/>
      <c r="AB576" s="151"/>
      <c r="AC576" s="151"/>
      <c r="AD576" s="151"/>
      <c r="AE576" s="151"/>
      <c r="AF576" s="151"/>
      <c r="AG576" s="151" t="s">
        <v>341</v>
      </c>
      <c r="AH576" s="151"/>
      <c r="AI576" s="151"/>
      <c r="AJ576" s="151"/>
      <c r="AK576" s="151"/>
      <c r="AL576" s="151"/>
      <c r="AM576" s="151"/>
      <c r="AN576" s="151"/>
      <c r="AO576" s="151"/>
      <c r="AP576" s="151"/>
      <c r="AQ576" s="151"/>
      <c r="AR576" s="151"/>
      <c r="AS576" s="151"/>
      <c r="AT576" s="151"/>
      <c r="AU576" s="151"/>
      <c r="AV576" s="151"/>
      <c r="AW576" s="151"/>
      <c r="AX576" s="151"/>
      <c r="AY576" s="151"/>
      <c r="AZ576" s="151"/>
      <c r="BA576" s="151"/>
      <c r="BB576" s="151"/>
      <c r="BC576" s="151"/>
      <c r="BD576" s="151"/>
      <c r="BE576" s="151"/>
      <c r="BF576" s="151"/>
      <c r="BG576" s="151"/>
      <c r="BH576" s="151"/>
    </row>
    <row r="577" spans="1:60" outlineLevel="1" x14ac:dyDescent="0.2">
      <c r="A577" s="158"/>
      <c r="B577" s="159"/>
      <c r="C577" s="199" t="s">
        <v>1016</v>
      </c>
      <c r="D577" s="195"/>
      <c r="E577" s="196">
        <v>9</v>
      </c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2"/>
      <c r="U577" s="162"/>
      <c r="V577" s="162"/>
      <c r="W577" s="162"/>
      <c r="X577" s="151"/>
      <c r="Y577" s="151"/>
      <c r="Z577" s="151"/>
      <c r="AA577" s="151"/>
      <c r="AB577" s="151"/>
      <c r="AC577" s="151"/>
      <c r="AD577" s="151"/>
      <c r="AE577" s="151"/>
      <c r="AF577" s="151"/>
      <c r="AG577" s="151" t="s">
        <v>346</v>
      </c>
      <c r="AH577" s="151">
        <v>0</v>
      </c>
      <c r="AI577" s="151"/>
      <c r="AJ577" s="151"/>
      <c r="AK577" s="151"/>
      <c r="AL577" s="151"/>
      <c r="AM577" s="151"/>
      <c r="AN577" s="151"/>
      <c r="AO577" s="151"/>
      <c r="AP577" s="151"/>
      <c r="AQ577" s="151"/>
      <c r="AR577" s="151"/>
      <c r="AS577" s="151"/>
      <c r="AT577" s="151"/>
      <c r="AU577" s="151"/>
      <c r="AV577" s="151"/>
      <c r="AW577" s="151"/>
      <c r="AX577" s="151"/>
      <c r="AY577" s="151"/>
      <c r="AZ577" s="151"/>
      <c r="BA577" s="151"/>
      <c r="BB577" s="151"/>
      <c r="BC577" s="151"/>
      <c r="BD577" s="151"/>
      <c r="BE577" s="151"/>
      <c r="BF577" s="151"/>
      <c r="BG577" s="151"/>
      <c r="BH577" s="151"/>
    </row>
    <row r="578" spans="1:60" outlineLevel="1" x14ac:dyDescent="0.2">
      <c r="A578" s="173">
        <v>182</v>
      </c>
      <c r="B578" s="174" t="s">
        <v>1017</v>
      </c>
      <c r="C578" s="191" t="s">
        <v>1018</v>
      </c>
      <c r="D578" s="175" t="s">
        <v>227</v>
      </c>
      <c r="E578" s="176">
        <v>1</v>
      </c>
      <c r="F578" s="177"/>
      <c r="G578" s="178">
        <f>ROUND(E578*F578,2)</f>
        <v>0</v>
      </c>
      <c r="H578" s="177">
        <v>0</v>
      </c>
      <c r="I578" s="178">
        <f>ROUND(E578*H578,2)</f>
        <v>0</v>
      </c>
      <c r="J578" s="177">
        <v>1150</v>
      </c>
      <c r="K578" s="178">
        <f>ROUND(E578*J578,2)</f>
        <v>1150</v>
      </c>
      <c r="L578" s="178">
        <v>21</v>
      </c>
      <c r="M578" s="178">
        <f>G578*(1+L578/100)</f>
        <v>0</v>
      </c>
      <c r="N578" s="178">
        <v>0</v>
      </c>
      <c r="O578" s="178">
        <f>ROUND(E578*N578,2)</f>
        <v>0</v>
      </c>
      <c r="P578" s="178">
        <v>0</v>
      </c>
      <c r="Q578" s="178">
        <f>ROUND(E578*P578,2)</f>
        <v>0</v>
      </c>
      <c r="R578" s="178"/>
      <c r="S578" s="178" t="s">
        <v>228</v>
      </c>
      <c r="T578" s="179" t="s">
        <v>229</v>
      </c>
      <c r="U578" s="162">
        <v>0</v>
      </c>
      <c r="V578" s="162">
        <f>ROUND(E578*U578,2)</f>
        <v>0</v>
      </c>
      <c r="W578" s="162"/>
      <c r="X578" s="151"/>
      <c r="Y578" s="151"/>
      <c r="Z578" s="151"/>
      <c r="AA578" s="151"/>
      <c r="AB578" s="151"/>
      <c r="AC578" s="151"/>
      <c r="AD578" s="151"/>
      <c r="AE578" s="151"/>
      <c r="AF578" s="151"/>
      <c r="AG578" s="151" t="s">
        <v>341</v>
      </c>
      <c r="AH578" s="151"/>
      <c r="AI578" s="151"/>
      <c r="AJ578" s="151"/>
      <c r="AK578" s="151"/>
      <c r="AL578" s="151"/>
      <c r="AM578" s="151"/>
      <c r="AN578" s="151"/>
      <c r="AO578" s="151"/>
      <c r="AP578" s="151"/>
      <c r="AQ578" s="151"/>
      <c r="AR578" s="151"/>
      <c r="AS578" s="151"/>
      <c r="AT578" s="151"/>
      <c r="AU578" s="151"/>
      <c r="AV578" s="151"/>
      <c r="AW578" s="151"/>
      <c r="AX578" s="151"/>
      <c r="AY578" s="151"/>
      <c r="AZ578" s="151"/>
      <c r="BA578" s="151"/>
      <c r="BB578" s="151"/>
      <c r="BC578" s="151"/>
      <c r="BD578" s="151"/>
      <c r="BE578" s="151"/>
      <c r="BF578" s="151"/>
      <c r="BG578" s="151"/>
      <c r="BH578" s="151"/>
    </row>
    <row r="579" spans="1:60" outlineLevel="1" x14ac:dyDescent="0.2">
      <c r="A579" s="158"/>
      <c r="B579" s="159"/>
      <c r="C579" s="199" t="s">
        <v>1019</v>
      </c>
      <c r="D579" s="195"/>
      <c r="E579" s="196">
        <v>1</v>
      </c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2"/>
      <c r="U579" s="162"/>
      <c r="V579" s="162"/>
      <c r="W579" s="162"/>
      <c r="X579" s="151"/>
      <c r="Y579" s="151"/>
      <c r="Z579" s="151"/>
      <c r="AA579" s="151"/>
      <c r="AB579" s="151"/>
      <c r="AC579" s="151"/>
      <c r="AD579" s="151"/>
      <c r="AE579" s="151"/>
      <c r="AF579" s="151"/>
      <c r="AG579" s="151" t="s">
        <v>346</v>
      </c>
      <c r="AH579" s="151">
        <v>0</v>
      </c>
      <c r="AI579" s="151"/>
      <c r="AJ579" s="151"/>
      <c r="AK579" s="151"/>
      <c r="AL579" s="151"/>
      <c r="AM579" s="151"/>
      <c r="AN579" s="151"/>
      <c r="AO579" s="151"/>
      <c r="AP579" s="151"/>
      <c r="AQ579" s="151"/>
      <c r="AR579" s="151"/>
      <c r="AS579" s="151"/>
      <c r="AT579" s="151"/>
      <c r="AU579" s="151"/>
      <c r="AV579" s="151"/>
      <c r="AW579" s="151"/>
      <c r="AX579" s="151"/>
      <c r="AY579" s="151"/>
      <c r="AZ579" s="151"/>
      <c r="BA579" s="151"/>
      <c r="BB579" s="151"/>
      <c r="BC579" s="151"/>
      <c r="BD579" s="151"/>
      <c r="BE579" s="151"/>
      <c r="BF579" s="151"/>
      <c r="BG579" s="151"/>
      <c r="BH579" s="151"/>
    </row>
    <row r="580" spans="1:60" outlineLevel="1" x14ac:dyDescent="0.2">
      <c r="A580" s="173">
        <v>183</v>
      </c>
      <c r="B580" s="174" t="s">
        <v>1020</v>
      </c>
      <c r="C580" s="191" t="s">
        <v>1021</v>
      </c>
      <c r="D580" s="175" t="s">
        <v>227</v>
      </c>
      <c r="E580" s="176">
        <v>1</v>
      </c>
      <c r="F580" s="177"/>
      <c r="G580" s="178">
        <f>ROUND(E580*F580,2)</f>
        <v>0</v>
      </c>
      <c r="H580" s="177">
        <v>0</v>
      </c>
      <c r="I580" s="178">
        <f>ROUND(E580*H580,2)</f>
        <v>0</v>
      </c>
      <c r="J580" s="177">
        <v>780</v>
      </c>
      <c r="K580" s="178">
        <f>ROUND(E580*J580,2)</f>
        <v>780</v>
      </c>
      <c r="L580" s="178">
        <v>21</v>
      </c>
      <c r="M580" s="178">
        <f>G580*(1+L580/100)</f>
        <v>0</v>
      </c>
      <c r="N580" s="178">
        <v>0</v>
      </c>
      <c r="O580" s="178">
        <f>ROUND(E580*N580,2)</f>
        <v>0</v>
      </c>
      <c r="P580" s="178">
        <v>0</v>
      </c>
      <c r="Q580" s="178">
        <f>ROUND(E580*P580,2)</f>
        <v>0</v>
      </c>
      <c r="R580" s="178"/>
      <c r="S580" s="178" t="s">
        <v>228</v>
      </c>
      <c r="T580" s="179" t="s">
        <v>229</v>
      </c>
      <c r="U580" s="162">
        <v>0</v>
      </c>
      <c r="V580" s="162">
        <f>ROUND(E580*U580,2)</f>
        <v>0</v>
      </c>
      <c r="W580" s="162"/>
      <c r="X580" s="151"/>
      <c r="Y580" s="151"/>
      <c r="Z580" s="151"/>
      <c r="AA580" s="151"/>
      <c r="AB580" s="151"/>
      <c r="AC580" s="151"/>
      <c r="AD580" s="151"/>
      <c r="AE580" s="151"/>
      <c r="AF580" s="151"/>
      <c r="AG580" s="151" t="s">
        <v>341</v>
      </c>
      <c r="AH580" s="151"/>
      <c r="AI580" s="151"/>
      <c r="AJ580" s="151"/>
      <c r="AK580" s="151"/>
      <c r="AL580" s="151"/>
      <c r="AM580" s="151"/>
      <c r="AN580" s="151"/>
      <c r="AO580" s="151"/>
      <c r="AP580" s="151"/>
      <c r="AQ580" s="151"/>
      <c r="AR580" s="151"/>
      <c r="AS580" s="151"/>
      <c r="AT580" s="151"/>
      <c r="AU580" s="151"/>
      <c r="AV580" s="151"/>
      <c r="AW580" s="151"/>
      <c r="AX580" s="151"/>
      <c r="AY580" s="151"/>
      <c r="AZ580" s="151"/>
      <c r="BA580" s="151"/>
      <c r="BB580" s="151"/>
      <c r="BC580" s="151"/>
      <c r="BD580" s="151"/>
      <c r="BE580" s="151"/>
      <c r="BF580" s="151"/>
      <c r="BG580" s="151"/>
      <c r="BH580" s="151"/>
    </row>
    <row r="581" spans="1:60" outlineLevel="1" x14ac:dyDescent="0.2">
      <c r="A581" s="158"/>
      <c r="B581" s="159"/>
      <c r="C581" s="199" t="s">
        <v>1019</v>
      </c>
      <c r="D581" s="195"/>
      <c r="E581" s="196">
        <v>1</v>
      </c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2"/>
      <c r="U581" s="162"/>
      <c r="V581" s="162"/>
      <c r="W581" s="162"/>
      <c r="X581" s="151"/>
      <c r="Y581" s="151"/>
      <c r="Z581" s="151"/>
      <c r="AA581" s="151"/>
      <c r="AB581" s="151"/>
      <c r="AC581" s="151"/>
      <c r="AD581" s="151"/>
      <c r="AE581" s="151"/>
      <c r="AF581" s="151"/>
      <c r="AG581" s="151" t="s">
        <v>346</v>
      </c>
      <c r="AH581" s="151">
        <v>0</v>
      </c>
      <c r="AI581" s="151"/>
      <c r="AJ581" s="151"/>
      <c r="AK581" s="151"/>
      <c r="AL581" s="151"/>
      <c r="AM581" s="151"/>
      <c r="AN581" s="151"/>
      <c r="AO581" s="151"/>
      <c r="AP581" s="151"/>
      <c r="AQ581" s="151"/>
      <c r="AR581" s="151"/>
      <c r="AS581" s="151"/>
      <c r="AT581" s="151"/>
      <c r="AU581" s="151"/>
      <c r="AV581" s="151"/>
      <c r="AW581" s="151"/>
      <c r="AX581" s="151"/>
      <c r="AY581" s="151"/>
      <c r="AZ581" s="151"/>
      <c r="BA581" s="151"/>
      <c r="BB581" s="151"/>
      <c r="BC581" s="151"/>
      <c r="BD581" s="151"/>
      <c r="BE581" s="151"/>
      <c r="BF581" s="151"/>
      <c r="BG581" s="151"/>
      <c r="BH581" s="151"/>
    </row>
    <row r="582" spans="1:60" outlineLevel="1" x14ac:dyDescent="0.2">
      <c r="A582" s="173">
        <v>184</v>
      </c>
      <c r="B582" s="174" t="s">
        <v>1022</v>
      </c>
      <c r="C582" s="191" t="s">
        <v>1023</v>
      </c>
      <c r="D582" s="175" t="s">
        <v>227</v>
      </c>
      <c r="E582" s="176">
        <v>2</v>
      </c>
      <c r="F582" s="177"/>
      <c r="G582" s="178">
        <f>ROUND(E582*F582,2)</f>
        <v>0</v>
      </c>
      <c r="H582" s="177">
        <v>0</v>
      </c>
      <c r="I582" s="178">
        <f>ROUND(E582*H582,2)</f>
        <v>0</v>
      </c>
      <c r="J582" s="177">
        <v>1700</v>
      </c>
      <c r="K582" s="178">
        <f>ROUND(E582*J582,2)</f>
        <v>3400</v>
      </c>
      <c r="L582" s="178">
        <v>21</v>
      </c>
      <c r="M582" s="178">
        <f>G582*(1+L582/100)</f>
        <v>0</v>
      </c>
      <c r="N582" s="178">
        <v>0</v>
      </c>
      <c r="O582" s="178">
        <f>ROUND(E582*N582,2)</f>
        <v>0</v>
      </c>
      <c r="P582" s="178">
        <v>0</v>
      </c>
      <c r="Q582" s="178">
        <f>ROUND(E582*P582,2)</f>
        <v>0</v>
      </c>
      <c r="R582" s="178"/>
      <c r="S582" s="178" t="s">
        <v>228</v>
      </c>
      <c r="T582" s="179" t="s">
        <v>229</v>
      </c>
      <c r="U582" s="162">
        <v>0</v>
      </c>
      <c r="V582" s="162">
        <f>ROUND(E582*U582,2)</f>
        <v>0</v>
      </c>
      <c r="W582" s="162"/>
      <c r="X582" s="151"/>
      <c r="Y582" s="151"/>
      <c r="Z582" s="151"/>
      <c r="AA582" s="151"/>
      <c r="AB582" s="151"/>
      <c r="AC582" s="151"/>
      <c r="AD582" s="151"/>
      <c r="AE582" s="151"/>
      <c r="AF582" s="151"/>
      <c r="AG582" s="151" t="s">
        <v>341</v>
      </c>
      <c r="AH582" s="151"/>
      <c r="AI582" s="151"/>
      <c r="AJ582" s="151"/>
      <c r="AK582" s="151"/>
      <c r="AL582" s="151"/>
      <c r="AM582" s="151"/>
      <c r="AN582" s="151"/>
      <c r="AO582" s="151"/>
      <c r="AP582" s="151"/>
      <c r="AQ582" s="151"/>
      <c r="AR582" s="151"/>
      <c r="AS582" s="151"/>
      <c r="AT582" s="151"/>
      <c r="AU582" s="151"/>
      <c r="AV582" s="151"/>
      <c r="AW582" s="151"/>
      <c r="AX582" s="151"/>
      <c r="AY582" s="151"/>
      <c r="AZ582" s="151"/>
      <c r="BA582" s="151"/>
      <c r="BB582" s="151"/>
      <c r="BC582" s="151"/>
      <c r="BD582" s="151"/>
      <c r="BE582" s="151"/>
      <c r="BF582" s="151"/>
      <c r="BG582" s="151"/>
      <c r="BH582" s="151"/>
    </row>
    <row r="583" spans="1:60" outlineLevel="1" x14ac:dyDescent="0.2">
      <c r="A583" s="158"/>
      <c r="B583" s="159"/>
      <c r="C583" s="199" t="s">
        <v>1024</v>
      </c>
      <c r="D583" s="195"/>
      <c r="E583" s="196">
        <v>2</v>
      </c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2"/>
      <c r="U583" s="162"/>
      <c r="V583" s="162"/>
      <c r="W583" s="162"/>
      <c r="X583" s="151"/>
      <c r="Y583" s="151"/>
      <c r="Z583" s="151"/>
      <c r="AA583" s="151"/>
      <c r="AB583" s="151"/>
      <c r="AC583" s="151"/>
      <c r="AD583" s="151"/>
      <c r="AE583" s="151"/>
      <c r="AF583" s="151"/>
      <c r="AG583" s="151" t="s">
        <v>346</v>
      </c>
      <c r="AH583" s="151">
        <v>0</v>
      </c>
      <c r="AI583" s="151"/>
      <c r="AJ583" s="151"/>
      <c r="AK583" s="151"/>
      <c r="AL583" s="151"/>
      <c r="AM583" s="151"/>
      <c r="AN583" s="151"/>
      <c r="AO583" s="151"/>
      <c r="AP583" s="151"/>
      <c r="AQ583" s="151"/>
      <c r="AR583" s="151"/>
      <c r="AS583" s="151"/>
      <c r="AT583" s="151"/>
      <c r="AU583" s="151"/>
      <c r="AV583" s="151"/>
      <c r="AW583" s="151"/>
      <c r="AX583" s="151"/>
      <c r="AY583" s="151"/>
      <c r="AZ583" s="151"/>
      <c r="BA583" s="151"/>
      <c r="BB583" s="151"/>
      <c r="BC583" s="151"/>
      <c r="BD583" s="151"/>
      <c r="BE583" s="151"/>
      <c r="BF583" s="151"/>
      <c r="BG583" s="151"/>
      <c r="BH583" s="151"/>
    </row>
    <row r="584" spans="1:60" outlineLevel="1" x14ac:dyDescent="0.2">
      <c r="A584" s="173">
        <v>185</v>
      </c>
      <c r="B584" s="174" t="s">
        <v>1025</v>
      </c>
      <c r="C584" s="191" t="s">
        <v>1026</v>
      </c>
      <c r="D584" s="175" t="s">
        <v>227</v>
      </c>
      <c r="E584" s="176">
        <v>1</v>
      </c>
      <c r="F584" s="177"/>
      <c r="G584" s="178">
        <f>ROUND(E584*F584,2)</f>
        <v>0</v>
      </c>
      <c r="H584" s="177">
        <v>0</v>
      </c>
      <c r="I584" s="178">
        <f>ROUND(E584*H584,2)</f>
        <v>0</v>
      </c>
      <c r="J584" s="177">
        <v>895</v>
      </c>
      <c r="K584" s="178">
        <f>ROUND(E584*J584,2)</f>
        <v>895</v>
      </c>
      <c r="L584" s="178">
        <v>21</v>
      </c>
      <c r="M584" s="178">
        <f>G584*(1+L584/100)</f>
        <v>0</v>
      </c>
      <c r="N584" s="178">
        <v>0</v>
      </c>
      <c r="O584" s="178">
        <f>ROUND(E584*N584,2)</f>
        <v>0</v>
      </c>
      <c r="P584" s="178">
        <v>0</v>
      </c>
      <c r="Q584" s="178">
        <f>ROUND(E584*P584,2)</f>
        <v>0</v>
      </c>
      <c r="R584" s="178"/>
      <c r="S584" s="178" t="s">
        <v>228</v>
      </c>
      <c r="T584" s="179" t="s">
        <v>229</v>
      </c>
      <c r="U584" s="162">
        <v>0</v>
      </c>
      <c r="V584" s="162">
        <f>ROUND(E584*U584,2)</f>
        <v>0</v>
      </c>
      <c r="W584" s="162"/>
      <c r="X584" s="151"/>
      <c r="Y584" s="151"/>
      <c r="Z584" s="151"/>
      <c r="AA584" s="151"/>
      <c r="AB584" s="151"/>
      <c r="AC584" s="151"/>
      <c r="AD584" s="151"/>
      <c r="AE584" s="151"/>
      <c r="AF584" s="151"/>
      <c r="AG584" s="151" t="s">
        <v>341</v>
      </c>
      <c r="AH584" s="151"/>
      <c r="AI584" s="151"/>
      <c r="AJ584" s="151"/>
      <c r="AK584" s="151"/>
      <c r="AL584" s="151"/>
      <c r="AM584" s="151"/>
      <c r="AN584" s="151"/>
      <c r="AO584" s="151"/>
      <c r="AP584" s="151"/>
      <c r="AQ584" s="151"/>
      <c r="AR584" s="151"/>
      <c r="AS584" s="151"/>
      <c r="AT584" s="151"/>
      <c r="AU584" s="151"/>
      <c r="AV584" s="151"/>
      <c r="AW584" s="151"/>
      <c r="AX584" s="151"/>
      <c r="AY584" s="151"/>
      <c r="AZ584" s="151"/>
      <c r="BA584" s="151"/>
      <c r="BB584" s="151"/>
      <c r="BC584" s="151"/>
      <c r="BD584" s="151"/>
      <c r="BE584" s="151"/>
      <c r="BF584" s="151"/>
      <c r="BG584" s="151"/>
      <c r="BH584" s="151"/>
    </row>
    <row r="585" spans="1:60" outlineLevel="1" x14ac:dyDescent="0.2">
      <c r="A585" s="158"/>
      <c r="B585" s="159"/>
      <c r="C585" s="199" t="s">
        <v>1019</v>
      </c>
      <c r="D585" s="195"/>
      <c r="E585" s="196">
        <v>1</v>
      </c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2"/>
      <c r="U585" s="162"/>
      <c r="V585" s="162"/>
      <c r="W585" s="162"/>
      <c r="X585" s="151"/>
      <c r="Y585" s="151"/>
      <c r="Z585" s="151"/>
      <c r="AA585" s="151"/>
      <c r="AB585" s="151"/>
      <c r="AC585" s="151"/>
      <c r="AD585" s="151"/>
      <c r="AE585" s="151"/>
      <c r="AF585" s="151"/>
      <c r="AG585" s="151" t="s">
        <v>346</v>
      </c>
      <c r="AH585" s="151">
        <v>0</v>
      </c>
      <c r="AI585" s="151"/>
      <c r="AJ585" s="151"/>
      <c r="AK585" s="151"/>
      <c r="AL585" s="151"/>
      <c r="AM585" s="151"/>
      <c r="AN585" s="151"/>
      <c r="AO585" s="151"/>
      <c r="AP585" s="151"/>
      <c r="AQ585" s="151"/>
      <c r="AR585" s="151"/>
      <c r="AS585" s="151"/>
      <c r="AT585" s="151"/>
      <c r="AU585" s="151"/>
      <c r="AV585" s="151"/>
      <c r="AW585" s="151"/>
      <c r="AX585" s="151"/>
      <c r="AY585" s="151"/>
      <c r="AZ585" s="151"/>
      <c r="BA585" s="151"/>
      <c r="BB585" s="151"/>
      <c r="BC585" s="151"/>
      <c r="BD585" s="151"/>
      <c r="BE585" s="151"/>
      <c r="BF585" s="151"/>
      <c r="BG585" s="151"/>
      <c r="BH585" s="151"/>
    </row>
    <row r="586" spans="1:60" ht="22.5" outlineLevel="1" x14ac:dyDescent="0.2">
      <c r="A586" s="173">
        <v>186</v>
      </c>
      <c r="B586" s="174" t="s">
        <v>1027</v>
      </c>
      <c r="C586" s="191" t="s">
        <v>1028</v>
      </c>
      <c r="D586" s="175" t="s">
        <v>427</v>
      </c>
      <c r="E586" s="176">
        <v>16.25</v>
      </c>
      <c r="F586" s="177"/>
      <c r="G586" s="178">
        <f>ROUND(E586*F586,2)</f>
        <v>0</v>
      </c>
      <c r="H586" s="177">
        <v>719.98</v>
      </c>
      <c r="I586" s="178">
        <f>ROUND(E586*H586,2)</f>
        <v>11699.68</v>
      </c>
      <c r="J586" s="177">
        <v>162.72999999999999</v>
      </c>
      <c r="K586" s="178">
        <f>ROUND(E586*J586,2)</f>
        <v>2644.36</v>
      </c>
      <c r="L586" s="178">
        <v>21</v>
      </c>
      <c r="M586" s="178">
        <f>G586*(1+L586/100)</f>
        <v>0</v>
      </c>
      <c r="N586" s="178">
        <v>9.8650000000000002E-2</v>
      </c>
      <c r="O586" s="178">
        <f>ROUND(E586*N586,2)</f>
        <v>1.6</v>
      </c>
      <c r="P586" s="178">
        <v>0</v>
      </c>
      <c r="Q586" s="178">
        <f>ROUND(E586*P586,2)</f>
        <v>0</v>
      </c>
      <c r="R586" s="178"/>
      <c r="S586" s="178" t="s">
        <v>228</v>
      </c>
      <c r="T586" s="179" t="s">
        <v>1029</v>
      </c>
      <c r="U586" s="162">
        <v>0.47997000000000001</v>
      </c>
      <c r="V586" s="162">
        <f>ROUND(E586*U586,2)</f>
        <v>7.8</v>
      </c>
      <c r="W586" s="162"/>
      <c r="X586" s="151"/>
      <c r="Y586" s="151"/>
      <c r="Z586" s="151"/>
      <c r="AA586" s="151"/>
      <c r="AB586" s="151"/>
      <c r="AC586" s="151"/>
      <c r="AD586" s="151"/>
      <c r="AE586" s="151"/>
      <c r="AF586" s="151"/>
      <c r="AG586" s="151" t="s">
        <v>416</v>
      </c>
      <c r="AH586" s="151"/>
      <c r="AI586" s="151"/>
      <c r="AJ586" s="151"/>
      <c r="AK586" s="151"/>
      <c r="AL586" s="151"/>
      <c r="AM586" s="151"/>
      <c r="AN586" s="151"/>
      <c r="AO586" s="151"/>
      <c r="AP586" s="151"/>
      <c r="AQ586" s="151"/>
      <c r="AR586" s="151"/>
      <c r="AS586" s="151"/>
      <c r="AT586" s="151"/>
      <c r="AU586" s="151"/>
      <c r="AV586" s="151"/>
      <c r="AW586" s="151"/>
      <c r="AX586" s="151"/>
      <c r="AY586" s="151"/>
      <c r="AZ586" s="151"/>
      <c r="BA586" s="151"/>
      <c r="BB586" s="151"/>
      <c r="BC586" s="151"/>
      <c r="BD586" s="151"/>
      <c r="BE586" s="151"/>
      <c r="BF586" s="151"/>
      <c r="BG586" s="151"/>
      <c r="BH586" s="151"/>
    </row>
    <row r="587" spans="1:60" outlineLevel="1" x14ac:dyDescent="0.2">
      <c r="A587" s="158"/>
      <c r="B587" s="159"/>
      <c r="C587" s="199" t="s">
        <v>1030</v>
      </c>
      <c r="D587" s="195"/>
      <c r="E587" s="196">
        <v>2.75</v>
      </c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2"/>
      <c r="U587" s="162"/>
      <c r="V587" s="162"/>
      <c r="W587" s="162"/>
      <c r="X587" s="151"/>
      <c r="Y587" s="151"/>
      <c r="Z587" s="151"/>
      <c r="AA587" s="151"/>
      <c r="AB587" s="151"/>
      <c r="AC587" s="151"/>
      <c r="AD587" s="151"/>
      <c r="AE587" s="151"/>
      <c r="AF587" s="151"/>
      <c r="AG587" s="151" t="s">
        <v>346</v>
      </c>
      <c r="AH587" s="151">
        <v>0</v>
      </c>
      <c r="AI587" s="151"/>
      <c r="AJ587" s="151"/>
      <c r="AK587" s="151"/>
      <c r="AL587" s="151"/>
      <c r="AM587" s="151"/>
      <c r="AN587" s="151"/>
      <c r="AO587" s="151"/>
      <c r="AP587" s="151"/>
      <c r="AQ587" s="151"/>
      <c r="AR587" s="151"/>
      <c r="AS587" s="151"/>
      <c r="AT587" s="151"/>
      <c r="AU587" s="151"/>
      <c r="AV587" s="151"/>
      <c r="AW587" s="151"/>
      <c r="AX587" s="151"/>
      <c r="AY587" s="151"/>
      <c r="AZ587" s="151"/>
      <c r="BA587" s="151"/>
      <c r="BB587" s="151"/>
      <c r="BC587" s="151"/>
      <c r="BD587" s="151"/>
      <c r="BE587" s="151"/>
      <c r="BF587" s="151"/>
      <c r="BG587" s="151"/>
      <c r="BH587" s="151"/>
    </row>
    <row r="588" spans="1:60" outlineLevel="1" x14ac:dyDescent="0.2">
      <c r="A588" s="158"/>
      <c r="B588" s="159"/>
      <c r="C588" s="199" t="s">
        <v>1031</v>
      </c>
      <c r="D588" s="195"/>
      <c r="E588" s="196">
        <v>13.5</v>
      </c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2"/>
      <c r="U588" s="162"/>
      <c r="V588" s="162"/>
      <c r="W588" s="162"/>
      <c r="X588" s="151"/>
      <c r="Y588" s="151"/>
      <c r="Z588" s="151"/>
      <c r="AA588" s="151"/>
      <c r="AB588" s="151"/>
      <c r="AC588" s="151"/>
      <c r="AD588" s="151"/>
      <c r="AE588" s="151"/>
      <c r="AF588" s="151"/>
      <c r="AG588" s="151" t="s">
        <v>346</v>
      </c>
      <c r="AH588" s="151">
        <v>0</v>
      </c>
      <c r="AI588" s="151"/>
      <c r="AJ588" s="151"/>
      <c r="AK588" s="151"/>
      <c r="AL588" s="151"/>
      <c r="AM588" s="151"/>
      <c r="AN588" s="151"/>
      <c r="AO588" s="151"/>
      <c r="AP588" s="151"/>
      <c r="AQ588" s="151"/>
      <c r="AR588" s="151"/>
      <c r="AS588" s="151"/>
      <c r="AT588" s="151"/>
      <c r="AU588" s="151"/>
      <c r="AV588" s="151"/>
      <c r="AW588" s="151"/>
      <c r="AX588" s="151"/>
      <c r="AY588" s="151"/>
      <c r="AZ588" s="151"/>
      <c r="BA588" s="151"/>
      <c r="BB588" s="151"/>
      <c r="BC588" s="151"/>
      <c r="BD588" s="151"/>
      <c r="BE588" s="151"/>
      <c r="BF588" s="151"/>
      <c r="BG588" s="151"/>
      <c r="BH588" s="151"/>
    </row>
    <row r="589" spans="1:60" outlineLevel="1" x14ac:dyDescent="0.2">
      <c r="A589" s="173">
        <v>187</v>
      </c>
      <c r="B589" s="174" t="s">
        <v>1032</v>
      </c>
      <c r="C589" s="191" t="s">
        <v>1033</v>
      </c>
      <c r="D589" s="175" t="s">
        <v>227</v>
      </c>
      <c r="E589" s="176">
        <v>3</v>
      </c>
      <c r="F589" s="177"/>
      <c r="G589" s="178">
        <f>ROUND(E589*F589,2)</f>
        <v>0</v>
      </c>
      <c r="H589" s="177">
        <v>2221.23</v>
      </c>
      <c r="I589" s="178">
        <f>ROUND(E589*H589,2)</f>
        <v>6663.69</v>
      </c>
      <c r="J589" s="177">
        <v>162.22999999999999</v>
      </c>
      <c r="K589" s="178">
        <f>ROUND(E589*J589,2)</f>
        <v>486.69</v>
      </c>
      <c r="L589" s="178">
        <v>21</v>
      </c>
      <c r="M589" s="178">
        <f>G589*(1+L589/100)</f>
        <v>0</v>
      </c>
      <c r="N589" s="178">
        <v>0.12895000000000001</v>
      </c>
      <c r="O589" s="178">
        <f>ROUND(E589*N589,2)</f>
        <v>0.39</v>
      </c>
      <c r="P589" s="178">
        <v>0</v>
      </c>
      <c r="Q589" s="178">
        <f>ROUND(E589*P589,2)</f>
        <v>0</v>
      </c>
      <c r="R589" s="178"/>
      <c r="S589" s="178" t="s">
        <v>228</v>
      </c>
      <c r="T589" s="179" t="s">
        <v>1029</v>
      </c>
      <c r="U589" s="162">
        <v>0.51</v>
      </c>
      <c r="V589" s="162">
        <f>ROUND(E589*U589,2)</f>
        <v>1.53</v>
      </c>
      <c r="W589" s="162"/>
      <c r="X589" s="151"/>
      <c r="Y589" s="151"/>
      <c r="Z589" s="151"/>
      <c r="AA589" s="151"/>
      <c r="AB589" s="151"/>
      <c r="AC589" s="151"/>
      <c r="AD589" s="151"/>
      <c r="AE589" s="151"/>
      <c r="AF589" s="151"/>
      <c r="AG589" s="151" t="s">
        <v>416</v>
      </c>
      <c r="AH589" s="151"/>
      <c r="AI589" s="151"/>
      <c r="AJ589" s="151"/>
      <c r="AK589" s="151"/>
      <c r="AL589" s="151"/>
      <c r="AM589" s="151"/>
      <c r="AN589" s="151"/>
      <c r="AO589" s="151"/>
      <c r="AP589" s="151"/>
      <c r="AQ589" s="151"/>
      <c r="AR589" s="151"/>
      <c r="AS589" s="151"/>
      <c r="AT589" s="151"/>
      <c r="AU589" s="151"/>
      <c r="AV589" s="151"/>
      <c r="AW589" s="151"/>
      <c r="AX589" s="151"/>
      <c r="AY589" s="151"/>
      <c r="AZ589" s="151"/>
      <c r="BA589" s="151"/>
      <c r="BB589" s="151"/>
      <c r="BC589" s="151"/>
      <c r="BD589" s="151"/>
      <c r="BE589" s="151"/>
      <c r="BF589" s="151"/>
      <c r="BG589" s="151"/>
      <c r="BH589" s="151"/>
    </row>
    <row r="590" spans="1:60" outlineLevel="1" x14ac:dyDescent="0.2">
      <c r="A590" s="158"/>
      <c r="B590" s="159"/>
      <c r="C590" s="199" t="s">
        <v>1034</v>
      </c>
      <c r="D590" s="195"/>
      <c r="E590" s="196">
        <v>1</v>
      </c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2"/>
      <c r="U590" s="162"/>
      <c r="V590" s="162"/>
      <c r="W590" s="162"/>
      <c r="X590" s="151"/>
      <c r="Y590" s="151"/>
      <c r="Z590" s="151"/>
      <c r="AA590" s="151"/>
      <c r="AB590" s="151"/>
      <c r="AC590" s="151"/>
      <c r="AD590" s="151"/>
      <c r="AE590" s="151"/>
      <c r="AF590" s="151"/>
      <c r="AG590" s="151" t="s">
        <v>346</v>
      </c>
      <c r="AH590" s="151">
        <v>0</v>
      </c>
      <c r="AI590" s="151"/>
      <c r="AJ590" s="151"/>
      <c r="AK590" s="151"/>
      <c r="AL590" s="151"/>
      <c r="AM590" s="151"/>
      <c r="AN590" s="151"/>
      <c r="AO590" s="151"/>
      <c r="AP590" s="151"/>
      <c r="AQ590" s="151"/>
      <c r="AR590" s="151"/>
      <c r="AS590" s="151"/>
      <c r="AT590" s="151"/>
      <c r="AU590" s="151"/>
      <c r="AV590" s="151"/>
      <c r="AW590" s="151"/>
      <c r="AX590" s="151"/>
      <c r="AY590" s="151"/>
      <c r="AZ590" s="151"/>
      <c r="BA590" s="151"/>
      <c r="BB590" s="151"/>
      <c r="BC590" s="151"/>
      <c r="BD590" s="151"/>
      <c r="BE590" s="151"/>
      <c r="BF590" s="151"/>
      <c r="BG590" s="151"/>
      <c r="BH590" s="151"/>
    </row>
    <row r="591" spans="1:60" outlineLevel="1" x14ac:dyDescent="0.2">
      <c r="A591" s="158"/>
      <c r="B591" s="159"/>
      <c r="C591" s="199" t="s">
        <v>1035</v>
      </c>
      <c r="D591" s="195"/>
      <c r="E591" s="196">
        <v>2</v>
      </c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2"/>
      <c r="U591" s="162"/>
      <c r="V591" s="162"/>
      <c r="W591" s="162"/>
      <c r="X591" s="151"/>
      <c r="Y591" s="151"/>
      <c r="Z591" s="151"/>
      <c r="AA591" s="151"/>
      <c r="AB591" s="151"/>
      <c r="AC591" s="151"/>
      <c r="AD591" s="151"/>
      <c r="AE591" s="151"/>
      <c r="AF591" s="151"/>
      <c r="AG591" s="151" t="s">
        <v>346</v>
      </c>
      <c r="AH591" s="151">
        <v>0</v>
      </c>
      <c r="AI591" s="151"/>
      <c r="AJ591" s="151"/>
      <c r="AK591" s="151"/>
      <c r="AL591" s="151"/>
      <c r="AM591" s="151"/>
      <c r="AN591" s="151"/>
      <c r="AO591" s="151"/>
      <c r="AP591" s="151"/>
      <c r="AQ591" s="151"/>
      <c r="AR591" s="151"/>
      <c r="AS591" s="151"/>
      <c r="AT591" s="151"/>
      <c r="AU591" s="151"/>
      <c r="AV591" s="151"/>
      <c r="AW591" s="151"/>
      <c r="AX591" s="151"/>
      <c r="AY591" s="151"/>
      <c r="AZ591" s="151"/>
      <c r="BA591" s="151"/>
      <c r="BB591" s="151"/>
      <c r="BC591" s="151"/>
      <c r="BD591" s="151"/>
      <c r="BE591" s="151"/>
      <c r="BF591" s="151"/>
      <c r="BG591" s="151"/>
      <c r="BH591" s="151"/>
    </row>
    <row r="592" spans="1:60" outlineLevel="1" x14ac:dyDescent="0.2">
      <c r="A592" s="173">
        <v>188</v>
      </c>
      <c r="B592" s="174" t="s">
        <v>1036</v>
      </c>
      <c r="C592" s="191" t="s">
        <v>1037</v>
      </c>
      <c r="D592" s="175" t="s">
        <v>227</v>
      </c>
      <c r="E592" s="176">
        <v>2</v>
      </c>
      <c r="F592" s="177"/>
      <c r="G592" s="178">
        <f>ROUND(E592*F592,2)</f>
        <v>0</v>
      </c>
      <c r="H592" s="177">
        <v>379.8</v>
      </c>
      <c r="I592" s="178">
        <f>ROUND(E592*H592,2)</f>
        <v>759.6</v>
      </c>
      <c r="J592" s="177">
        <v>0</v>
      </c>
      <c r="K592" s="178">
        <f>ROUND(E592*J592,2)</f>
        <v>0</v>
      </c>
      <c r="L592" s="178">
        <v>21</v>
      </c>
      <c r="M592" s="178">
        <f>G592*(1+L592/100)</f>
        <v>0</v>
      </c>
      <c r="N592" s="178">
        <v>0</v>
      </c>
      <c r="O592" s="178">
        <f>ROUND(E592*N592,2)</f>
        <v>0</v>
      </c>
      <c r="P592" s="178">
        <v>0</v>
      </c>
      <c r="Q592" s="178">
        <f>ROUND(E592*P592,2)</f>
        <v>0</v>
      </c>
      <c r="R592" s="178"/>
      <c r="S592" s="178" t="s">
        <v>228</v>
      </c>
      <c r="T592" s="179" t="s">
        <v>229</v>
      </c>
      <c r="U592" s="162">
        <v>0</v>
      </c>
      <c r="V592" s="162">
        <f>ROUND(E592*U592,2)</f>
        <v>0</v>
      </c>
      <c r="W592" s="162"/>
      <c r="X592" s="151"/>
      <c r="Y592" s="151"/>
      <c r="Z592" s="151"/>
      <c r="AA592" s="151"/>
      <c r="AB592" s="151"/>
      <c r="AC592" s="151"/>
      <c r="AD592" s="151"/>
      <c r="AE592" s="151"/>
      <c r="AF592" s="151"/>
      <c r="AG592" s="151" t="s">
        <v>439</v>
      </c>
      <c r="AH592" s="151"/>
      <c r="AI592" s="151"/>
      <c r="AJ592" s="151"/>
      <c r="AK592" s="151"/>
      <c r="AL592" s="151"/>
      <c r="AM592" s="151"/>
      <c r="AN592" s="151"/>
      <c r="AO592" s="151"/>
      <c r="AP592" s="151"/>
      <c r="AQ592" s="151"/>
      <c r="AR592" s="151"/>
      <c r="AS592" s="151"/>
      <c r="AT592" s="151"/>
      <c r="AU592" s="151"/>
      <c r="AV592" s="151"/>
      <c r="AW592" s="151"/>
      <c r="AX592" s="151"/>
      <c r="AY592" s="151"/>
      <c r="AZ592" s="151"/>
      <c r="BA592" s="151"/>
      <c r="BB592" s="151"/>
      <c r="BC592" s="151"/>
      <c r="BD592" s="151"/>
      <c r="BE592" s="151"/>
      <c r="BF592" s="151"/>
      <c r="BG592" s="151"/>
      <c r="BH592" s="151"/>
    </row>
    <row r="593" spans="1:60" outlineLevel="1" x14ac:dyDescent="0.2">
      <c r="A593" s="158"/>
      <c r="B593" s="159"/>
      <c r="C593" s="199" t="s">
        <v>980</v>
      </c>
      <c r="D593" s="195"/>
      <c r="E593" s="196">
        <v>2</v>
      </c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2"/>
      <c r="U593" s="162"/>
      <c r="V593" s="162"/>
      <c r="W593" s="162"/>
      <c r="X593" s="151"/>
      <c r="Y593" s="151"/>
      <c r="Z593" s="151"/>
      <c r="AA593" s="151"/>
      <c r="AB593" s="151"/>
      <c r="AC593" s="151"/>
      <c r="AD593" s="151"/>
      <c r="AE593" s="151"/>
      <c r="AF593" s="151"/>
      <c r="AG593" s="151" t="s">
        <v>346</v>
      </c>
      <c r="AH593" s="151">
        <v>0</v>
      </c>
      <c r="AI593" s="151"/>
      <c r="AJ593" s="151"/>
      <c r="AK593" s="151"/>
      <c r="AL593" s="151"/>
      <c r="AM593" s="151"/>
      <c r="AN593" s="151"/>
      <c r="AO593" s="151"/>
      <c r="AP593" s="151"/>
      <c r="AQ593" s="151"/>
      <c r="AR593" s="151"/>
      <c r="AS593" s="151"/>
      <c r="AT593" s="151"/>
      <c r="AU593" s="151"/>
      <c r="AV593" s="151"/>
      <c r="AW593" s="151"/>
      <c r="AX593" s="151"/>
      <c r="AY593" s="151"/>
      <c r="AZ593" s="151"/>
      <c r="BA593" s="151"/>
      <c r="BB593" s="151"/>
      <c r="BC593" s="151"/>
      <c r="BD593" s="151"/>
      <c r="BE593" s="151"/>
      <c r="BF593" s="151"/>
      <c r="BG593" s="151"/>
      <c r="BH593" s="151"/>
    </row>
    <row r="594" spans="1:60" outlineLevel="1" x14ac:dyDescent="0.2">
      <c r="A594" s="173">
        <v>189</v>
      </c>
      <c r="B594" s="174" t="s">
        <v>1038</v>
      </c>
      <c r="C594" s="191" t="s">
        <v>1039</v>
      </c>
      <c r="D594" s="175" t="s">
        <v>227</v>
      </c>
      <c r="E594" s="176">
        <v>8</v>
      </c>
      <c r="F594" s="177"/>
      <c r="G594" s="178">
        <f>ROUND(E594*F594,2)</f>
        <v>0</v>
      </c>
      <c r="H594" s="177">
        <v>336.3</v>
      </c>
      <c r="I594" s="178">
        <f>ROUND(E594*H594,2)</f>
        <v>2690.4</v>
      </c>
      <c r="J594" s="177">
        <v>0</v>
      </c>
      <c r="K594" s="178">
        <f>ROUND(E594*J594,2)</f>
        <v>0</v>
      </c>
      <c r="L594" s="178">
        <v>21</v>
      </c>
      <c r="M594" s="178">
        <f>G594*(1+L594/100)</f>
        <v>0</v>
      </c>
      <c r="N594" s="178">
        <v>0</v>
      </c>
      <c r="O594" s="178">
        <f>ROUND(E594*N594,2)</f>
        <v>0</v>
      </c>
      <c r="P594" s="178">
        <v>0</v>
      </c>
      <c r="Q594" s="178">
        <f>ROUND(E594*P594,2)</f>
        <v>0</v>
      </c>
      <c r="R594" s="178"/>
      <c r="S594" s="178" t="s">
        <v>228</v>
      </c>
      <c r="T594" s="179" t="s">
        <v>229</v>
      </c>
      <c r="U594" s="162">
        <v>0</v>
      </c>
      <c r="V594" s="162">
        <f>ROUND(E594*U594,2)</f>
        <v>0</v>
      </c>
      <c r="W594" s="162"/>
      <c r="X594" s="151"/>
      <c r="Y594" s="151"/>
      <c r="Z594" s="151"/>
      <c r="AA594" s="151"/>
      <c r="AB594" s="151"/>
      <c r="AC594" s="151"/>
      <c r="AD594" s="151"/>
      <c r="AE594" s="151"/>
      <c r="AF594" s="151"/>
      <c r="AG594" s="151" t="s">
        <v>439</v>
      </c>
      <c r="AH594" s="151"/>
      <c r="AI594" s="151"/>
      <c r="AJ594" s="151"/>
      <c r="AK594" s="151"/>
      <c r="AL594" s="151"/>
      <c r="AM594" s="151"/>
      <c r="AN594" s="151"/>
      <c r="AO594" s="151"/>
      <c r="AP594" s="151"/>
      <c r="AQ594" s="151"/>
      <c r="AR594" s="151"/>
      <c r="AS594" s="151"/>
      <c r="AT594" s="151"/>
      <c r="AU594" s="151"/>
      <c r="AV594" s="151"/>
      <c r="AW594" s="151"/>
      <c r="AX594" s="151"/>
      <c r="AY594" s="151"/>
      <c r="AZ594" s="151"/>
      <c r="BA594" s="151"/>
      <c r="BB594" s="151"/>
      <c r="BC594" s="151"/>
      <c r="BD594" s="151"/>
      <c r="BE594" s="151"/>
      <c r="BF594" s="151"/>
      <c r="BG594" s="151"/>
      <c r="BH594" s="151"/>
    </row>
    <row r="595" spans="1:60" outlineLevel="1" x14ac:dyDescent="0.2">
      <c r="A595" s="158"/>
      <c r="B595" s="159"/>
      <c r="C595" s="199" t="s">
        <v>1040</v>
      </c>
      <c r="D595" s="195"/>
      <c r="E595" s="196">
        <v>8</v>
      </c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2"/>
      <c r="U595" s="162"/>
      <c r="V595" s="162"/>
      <c r="W595" s="162"/>
      <c r="X595" s="151"/>
      <c r="Y595" s="151"/>
      <c r="Z595" s="151"/>
      <c r="AA595" s="151"/>
      <c r="AB595" s="151"/>
      <c r="AC595" s="151"/>
      <c r="AD595" s="151"/>
      <c r="AE595" s="151"/>
      <c r="AF595" s="151"/>
      <c r="AG595" s="151" t="s">
        <v>346</v>
      </c>
      <c r="AH595" s="151">
        <v>0</v>
      </c>
      <c r="AI595" s="151"/>
      <c r="AJ595" s="151"/>
      <c r="AK595" s="151"/>
      <c r="AL595" s="151"/>
      <c r="AM595" s="151"/>
      <c r="AN595" s="151"/>
      <c r="AO595" s="151"/>
      <c r="AP595" s="151"/>
      <c r="AQ595" s="151"/>
      <c r="AR595" s="151"/>
      <c r="AS595" s="151"/>
      <c r="AT595" s="151"/>
      <c r="AU595" s="151"/>
      <c r="AV595" s="151"/>
      <c r="AW595" s="151"/>
      <c r="AX595" s="151"/>
      <c r="AY595" s="151"/>
      <c r="AZ595" s="151"/>
      <c r="BA595" s="151"/>
      <c r="BB595" s="151"/>
      <c r="BC595" s="151"/>
      <c r="BD595" s="151"/>
      <c r="BE595" s="151"/>
      <c r="BF595" s="151"/>
      <c r="BG595" s="151"/>
      <c r="BH595" s="151"/>
    </row>
    <row r="596" spans="1:60" outlineLevel="1" x14ac:dyDescent="0.2">
      <c r="A596" s="173">
        <v>190</v>
      </c>
      <c r="B596" s="174" t="s">
        <v>1041</v>
      </c>
      <c r="C596" s="191" t="s">
        <v>1042</v>
      </c>
      <c r="D596" s="175" t="s">
        <v>227</v>
      </c>
      <c r="E596" s="176">
        <v>6</v>
      </c>
      <c r="F596" s="177"/>
      <c r="G596" s="178">
        <f>ROUND(E596*F596,2)</f>
        <v>0</v>
      </c>
      <c r="H596" s="177">
        <v>336.3</v>
      </c>
      <c r="I596" s="178">
        <f>ROUND(E596*H596,2)</f>
        <v>2017.8</v>
      </c>
      <c r="J596" s="177">
        <v>0</v>
      </c>
      <c r="K596" s="178">
        <f>ROUND(E596*J596,2)</f>
        <v>0</v>
      </c>
      <c r="L596" s="178">
        <v>21</v>
      </c>
      <c r="M596" s="178">
        <f>G596*(1+L596/100)</f>
        <v>0</v>
      </c>
      <c r="N596" s="178">
        <v>0</v>
      </c>
      <c r="O596" s="178">
        <f>ROUND(E596*N596,2)</f>
        <v>0</v>
      </c>
      <c r="P596" s="178">
        <v>0</v>
      </c>
      <c r="Q596" s="178">
        <f>ROUND(E596*P596,2)</f>
        <v>0</v>
      </c>
      <c r="R596" s="178"/>
      <c r="S596" s="178" t="s">
        <v>228</v>
      </c>
      <c r="T596" s="179" t="s">
        <v>229</v>
      </c>
      <c r="U596" s="162">
        <v>0</v>
      </c>
      <c r="V596" s="162">
        <f>ROUND(E596*U596,2)</f>
        <v>0</v>
      </c>
      <c r="W596" s="162"/>
      <c r="X596" s="151"/>
      <c r="Y596" s="151"/>
      <c r="Z596" s="151"/>
      <c r="AA596" s="151"/>
      <c r="AB596" s="151"/>
      <c r="AC596" s="151"/>
      <c r="AD596" s="151"/>
      <c r="AE596" s="151"/>
      <c r="AF596" s="151"/>
      <c r="AG596" s="151" t="s">
        <v>439</v>
      </c>
      <c r="AH596" s="151"/>
      <c r="AI596" s="151"/>
      <c r="AJ596" s="151"/>
      <c r="AK596" s="151"/>
      <c r="AL596" s="151"/>
      <c r="AM596" s="151"/>
      <c r="AN596" s="151"/>
      <c r="AO596" s="151"/>
      <c r="AP596" s="151"/>
      <c r="AQ596" s="151"/>
      <c r="AR596" s="151"/>
      <c r="AS596" s="151"/>
      <c r="AT596" s="151"/>
      <c r="AU596" s="151"/>
      <c r="AV596" s="151"/>
      <c r="AW596" s="151"/>
      <c r="AX596" s="151"/>
      <c r="AY596" s="151"/>
      <c r="AZ596" s="151"/>
      <c r="BA596" s="151"/>
      <c r="BB596" s="151"/>
      <c r="BC596" s="151"/>
      <c r="BD596" s="151"/>
      <c r="BE596" s="151"/>
      <c r="BF596" s="151"/>
      <c r="BG596" s="151"/>
      <c r="BH596" s="151"/>
    </row>
    <row r="597" spans="1:60" outlineLevel="1" x14ac:dyDescent="0.2">
      <c r="A597" s="158"/>
      <c r="B597" s="159"/>
      <c r="C597" s="199" t="s">
        <v>1043</v>
      </c>
      <c r="D597" s="195"/>
      <c r="E597" s="196">
        <v>6</v>
      </c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2"/>
      <c r="U597" s="162"/>
      <c r="V597" s="162"/>
      <c r="W597" s="162"/>
      <c r="X597" s="151"/>
      <c r="Y597" s="151"/>
      <c r="Z597" s="151"/>
      <c r="AA597" s="151"/>
      <c r="AB597" s="151"/>
      <c r="AC597" s="151"/>
      <c r="AD597" s="151"/>
      <c r="AE597" s="151"/>
      <c r="AF597" s="151"/>
      <c r="AG597" s="151" t="s">
        <v>346</v>
      </c>
      <c r="AH597" s="151">
        <v>0</v>
      </c>
      <c r="AI597" s="151"/>
      <c r="AJ597" s="151"/>
      <c r="AK597" s="151"/>
      <c r="AL597" s="151"/>
      <c r="AM597" s="151"/>
      <c r="AN597" s="151"/>
      <c r="AO597" s="151"/>
      <c r="AP597" s="151"/>
      <c r="AQ597" s="151"/>
      <c r="AR597" s="151"/>
      <c r="AS597" s="151"/>
      <c r="AT597" s="151"/>
      <c r="AU597" s="151"/>
      <c r="AV597" s="151"/>
      <c r="AW597" s="151"/>
      <c r="AX597" s="151"/>
      <c r="AY597" s="151"/>
      <c r="AZ597" s="151"/>
      <c r="BA597" s="151"/>
      <c r="BB597" s="151"/>
      <c r="BC597" s="151"/>
      <c r="BD597" s="151"/>
      <c r="BE597" s="151"/>
      <c r="BF597" s="151"/>
      <c r="BG597" s="151"/>
      <c r="BH597" s="151"/>
    </row>
    <row r="598" spans="1:60" outlineLevel="1" x14ac:dyDescent="0.2">
      <c r="A598" s="173">
        <v>191</v>
      </c>
      <c r="B598" s="174" t="s">
        <v>1044</v>
      </c>
      <c r="C598" s="191" t="s">
        <v>1045</v>
      </c>
      <c r="D598" s="175" t="s">
        <v>227</v>
      </c>
      <c r="E598" s="176">
        <v>2</v>
      </c>
      <c r="F598" s="177"/>
      <c r="G598" s="178">
        <f>ROUND(E598*F598,2)</f>
        <v>0</v>
      </c>
      <c r="H598" s="177">
        <v>397.8</v>
      </c>
      <c r="I598" s="178">
        <f>ROUND(E598*H598,2)</f>
        <v>795.6</v>
      </c>
      <c r="J598" s="177">
        <v>0</v>
      </c>
      <c r="K598" s="178">
        <f>ROUND(E598*J598,2)</f>
        <v>0</v>
      </c>
      <c r="L598" s="178">
        <v>21</v>
      </c>
      <c r="M598" s="178">
        <f>G598*(1+L598/100)</f>
        <v>0</v>
      </c>
      <c r="N598" s="178">
        <v>0</v>
      </c>
      <c r="O598" s="178">
        <f>ROUND(E598*N598,2)</f>
        <v>0</v>
      </c>
      <c r="P598" s="178">
        <v>0</v>
      </c>
      <c r="Q598" s="178">
        <f>ROUND(E598*P598,2)</f>
        <v>0</v>
      </c>
      <c r="R598" s="178"/>
      <c r="S598" s="178" t="s">
        <v>228</v>
      </c>
      <c r="T598" s="179" t="s">
        <v>229</v>
      </c>
      <c r="U598" s="162">
        <v>0</v>
      </c>
      <c r="V598" s="162">
        <f>ROUND(E598*U598,2)</f>
        <v>0</v>
      </c>
      <c r="W598" s="162"/>
      <c r="X598" s="151"/>
      <c r="Y598" s="151"/>
      <c r="Z598" s="151"/>
      <c r="AA598" s="151"/>
      <c r="AB598" s="151"/>
      <c r="AC598" s="151"/>
      <c r="AD598" s="151"/>
      <c r="AE598" s="151"/>
      <c r="AF598" s="151"/>
      <c r="AG598" s="151" t="s">
        <v>439</v>
      </c>
      <c r="AH598" s="151"/>
      <c r="AI598" s="151"/>
      <c r="AJ598" s="151"/>
      <c r="AK598" s="151"/>
      <c r="AL598" s="151"/>
      <c r="AM598" s="151"/>
      <c r="AN598" s="151"/>
      <c r="AO598" s="151"/>
      <c r="AP598" s="151"/>
      <c r="AQ598" s="151"/>
      <c r="AR598" s="151"/>
      <c r="AS598" s="151"/>
      <c r="AT598" s="151"/>
      <c r="AU598" s="151"/>
      <c r="AV598" s="151"/>
      <c r="AW598" s="151"/>
      <c r="AX598" s="151"/>
      <c r="AY598" s="151"/>
      <c r="AZ598" s="151"/>
      <c r="BA598" s="151"/>
      <c r="BB598" s="151"/>
      <c r="BC598" s="151"/>
      <c r="BD598" s="151"/>
      <c r="BE598" s="151"/>
      <c r="BF598" s="151"/>
      <c r="BG598" s="151"/>
      <c r="BH598" s="151"/>
    </row>
    <row r="599" spans="1:60" outlineLevel="1" x14ac:dyDescent="0.2">
      <c r="A599" s="158"/>
      <c r="B599" s="159"/>
      <c r="C599" s="199" t="s">
        <v>1046</v>
      </c>
      <c r="D599" s="195"/>
      <c r="E599" s="196">
        <v>2</v>
      </c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2"/>
      <c r="U599" s="162"/>
      <c r="V599" s="162"/>
      <c r="W599" s="162"/>
      <c r="X599" s="151"/>
      <c r="Y599" s="151"/>
      <c r="Z599" s="151"/>
      <c r="AA599" s="151"/>
      <c r="AB599" s="151"/>
      <c r="AC599" s="151"/>
      <c r="AD599" s="151"/>
      <c r="AE599" s="151"/>
      <c r="AF599" s="151"/>
      <c r="AG599" s="151" t="s">
        <v>346</v>
      </c>
      <c r="AH599" s="151">
        <v>0</v>
      </c>
      <c r="AI599" s="151"/>
      <c r="AJ599" s="151"/>
      <c r="AK599" s="151"/>
      <c r="AL599" s="151"/>
      <c r="AM599" s="151"/>
      <c r="AN599" s="151"/>
      <c r="AO599" s="151"/>
      <c r="AP599" s="151"/>
      <c r="AQ599" s="151"/>
      <c r="AR599" s="151"/>
      <c r="AS599" s="151"/>
      <c r="AT599" s="151"/>
      <c r="AU599" s="151"/>
      <c r="AV599" s="151"/>
      <c r="AW599" s="151"/>
      <c r="AX599" s="151"/>
      <c r="AY599" s="151"/>
      <c r="AZ599" s="151"/>
      <c r="BA599" s="151"/>
      <c r="BB599" s="151"/>
      <c r="BC599" s="151"/>
      <c r="BD599" s="151"/>
      <c r="BE599" s="151"/>
      <c r="BF599" s="151"/>
      <c r="BG599" s="151"/>
      <c r="BH599" s="151"/>
    </row>
    <row r="600" spans="1:60" outlineLevel="1" x14ac:dyDescent="0.2">
      <c r="A600" s="173">
        <v>192</v>
      </c>
      <c r="B600" s="174" t="s">
        <v>1047</v>
      </c>
      <c r="C600" s="191" t="s">
        <v>1048</v>
      </c>
      <c r="D600" s="175" t="s">
        <v>227</v>
      </c>
      <c r="E600" s="176">
        <v>2</v>
      </c>
      <c r="F600" s="177"/>
      <c r="G600" s="178">
        <f>ROUND(E600*F600,2)</f>
        <v>0</v>
      </c>
      <c r="H600" s="177">
        <v>722</v>
      </c>
      <c r="I600" s="178">
        <f>ROUND(E600*H600,2)</f>
        <v>1444</v>
      </c>
      <c r="J600" s="177">
        <v>0</v>
      </c>
      <c r="K600" s="178">
        <f>ROUND(E600*J600,2)</f>
        <v>0</v>
      </c>
      <c r="L600" s="178">
        <v>21</v>
      </c>
      <c r="M600" s="178">
        <f>G600*(1+L600/100)</f>
        <v>0</v>
      </c>
      <c r="N600" s="178">
        <v>0</v>
      </c>
      <c r="O600" s="178">
        <f>ROUND(E600*N600,2)</f>
        <v>0</v>
      </c>
      <c r="P600" s="178">
        <v>0</v>
      </c>
      <c r="Q600" s="178">
        <f>ROUND(E600*P600,2)</f>
        <v>0</v>
      </c>
      <c r="R600" s="178"/>
      <c r="S600" s="178" t="s">
        <v>228</v>
      </c>
      <c r="T600" s="179" t="s">
        <v>229</v>
      </c>
      <c r="U600" s="162">
        <v>0</v>
      </c>
      <c r="V600" s="162">
        <f>ROUND(E600*U600,2)</f>
        <v>0</v>
      </c>
      <c r="W600" s="162"/>
      <c r="X600" s="151"/>
      <c r="Y600" s="151"/>
      <c r="Z600" s="151"/>
      <c r="AA600" s="151"/>
      <c r="AB600" s="151"/>
      <c r="AC600" s="151"/>
      <c r="AD600" s="151"/>
      <c r="AE600" s="151"/>
      <c r="AF600" s="151"/>
      <c r="AG600" s="151" t="s">
        <v>439</v>
      </c>
      <c r="AH600" s="151"/>
      <c r="AI600" s="151"/>
      <c r="AJ600" s="151"/>
      <c r="AK600" s="151"/>
      <c r="AL600" s="151"/>
      <c r="AM600" s="151"/>
      <c r="AN600" s="151"/>
      <c r="AO600" s="151"/>
      <c r="AP600" s="151"/>
      <c r="AQ600" s="151"/>
      <c r="AR600" s="151"/>
      <c r="AS600" s="151"/>
      <c r="AT600" s="151"/>
      <c r="AU600" s="151"/>
      <c r="AV600" s="151"/>
      <c r="AW600" s="151"/>
      <c r="AX600" s="151"/>
      <c r="AY600" s="151"/>
      <c r="AZ600" s="151"/>
      <c r="BA600" s="151"/>
      <c r="BB600" s="151"/>
      <c r="BC600" s="151"/>
      <c r="BD600" s="151"/>
      <c r="BE600" s="151"/>
      <c r="BF600" s="151"/>
      <c r="BG600" s="151"/>
      <c r="BH600" s="151"/>
    </row>
    <row r="601" spans="1:60" outlineLevel="1" x14ac:dyDescent="0.2">
      <c r="A601" s="158"/>
      <c r="B601" s="159"/>
      <c r="C601" s="199" t="s">
        <v>1046</v>
      </c>
      <c r="D601" s="195"/>
      <c r="E601" s="196">
        <v>2</v>
      </c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2"/>
      <c r="U601" s="162"/>
      <c r="V601" s="162"/>
      <c r="W601" s="162"/>
      <c r="X601" s="151"/>
      <c r="Y601" s="151"/>
      <c r="Z601" s="151"/>
      <c r="AA601" s="151"/>
      <c r="AB601" s="151"/>
      <c r="AC601" s="151"/>
      <c r="AD601" s="151"/>
      <c r="AE601" s="151"/>
      <c r="AF601" s="151"/>
      <c r="AG601" s="151" t="s">
        <v>346</v>
      </c>
      <c r="AH601" s="151">
        <v>0</v>
      </c>
      <c r="AI601" s="151"/>
      <c r="AJ601" s="151"/>
      <c r="AK601" s="151"/>
      <c r="AL601" s="151"/>
      <c r="AM601" s="151"/>
      <c r="AN601" s="151"/>
      <c r="AO601" s="151"/>
      <c r="AP601" s="151"/>
      <c r="AQ601" s="151"/>
      <c r="AR601" s="151"/>
      <c r="AS601" s="151"/>
      <c r="AT601" s="151"/>
      <c r="AU601" s="151"/>
      <c r="AV601" s="151"/>
      <c r="AW601" s="151"/>
      <c r="AX601" s="151"/>
      <c r="AY601" s="151"/>
      <c r="AZ601" s="151"/>
      <c r="BA601" s="151"/>
      <c r="BB601" s="151"/>
      <c r="BC601" s="151"/>
      <c r="BD601" s="151"/>
      <c r="BE601" s="151"/>
      <c r="BF601" s="151"/>
      <c r="BG601" s="151"/>
      <c r="BH601" s="151"/>
    </row>
    <row r="602" spans="1:60" outlineLevel="1" x14ac:dyDescent="0.2">
      <c r="A602" s="173">
        <v>193</v>
      </c>
      <c r="B602" s="174" t="s">
        <v>1049</v>
      </c>
      <c r="C602" s="191" t="s">
        <v>1050</v>
      </c>
      <c r="D602" s="175" t="s">
        <v>227</v>
      </c>
      <c r="E602" s="176">
        <v>1</v>
      </c>
      <c r="F602" s="177"/>
      <c r="G602" s="178">
        <f>ROUND(E602*F602,2)</f>
        <v>0</v>
      </c>
      <c r="H602" s="177">
        <v>722</v>
      </c>
      <c r="I602" s="178">
        <f>ROUND(E602*H602,2)</f>
        <v>722</v>
      </c>
      <c r="J602" s="177">
        <v>0</v>
      </c>
      <c r="K602" s="178">
        <f>ROUND(E602*J602,2)</f>
        <v>0</v>
      </c>
      <c r="L602" s="178">
        <v>21</v>
      </c>
      <c r="M602" s="178">
        <f>G602*(1+L602/100)</f>
        <v>0</v>
      </c>
      <c r="N602" s="178">
        <v>0</v>
      </c>
      <c r="O602" s="178">
        <f>ROUND(E602*N602,2)</f>
        <v>0</v>
      </c>
      <c r="P602" s="178">
        <v>0</v>
      </c>
      <c r="Q602" s="178">
        <f>ROUND(E602*P602,2)</f>
        <v>0</v>
      </c>
      <c r="R602" s="178"/>
      <c r="S602" s="178" t="s">
        <v>228</v>
      </c>
      <c r="T602" s="179" t="s">
        <v>229</v>
      </c>
      <c r="U602" s="162">
        <v>0</v>
      </c>
      <c r="V602" s="162">
        <f>ROUND(E602*U602,2)</f>
        <v>0</v>
      </c>
      <c r="W602" s="162"/>
      <c r="X602" s="151"/>
      <c r="Y602" s="151"/>
      <c r="Z602" s="151"/>
      <c r="AA602" s="151"/>
      <c r="AB602" s="151"/>
      <c r="AC602" s="151"/>
      <c r="AD602" s="151"/>
      <c r="AE602" s="151"/>
      <c r="AF602" s="151"/>
      <c r="AG602" s="151" t="s">
        <v>439</v>
      </c>
      <c r="AH602" s="151"/>
      <c r="AI602" s="151"/>
      <c r="AJ602" s="151"/>
      <c r="AK602" s="151"/>
      <c r="AL602" s="151"/>
      <c r="AM602" s="151"/>
      <c r="AN602" s="151"/>
      <c r="AO602" s="151"/>
      <c r="AP602" s="151"/>
      <c r="AQ602" s="151"/>
      <c r="AR602" s="151"/>
      <c r="AS602" s="151"/>
      <c r="AT602" s="151"/>
      <c r="AU602" s="151"/>
      <c r="AV602" s="151"/>
      <c r="AW602" s="151"/>
      <c r="AX602" s="151"/>
      <c r="AY602" s="151"/>
      <c r="AZ602" s="151"/>
      <c r="BA602" s="151"/>
      <c r="BB602" s="151"/>
      <c r="BC602" s="151"/>
      <c r="BD602" s="151"/>
      <c r="BE602" s="151"/>
      <c r="BF602" s="151"/>
      <c r="BG602" s="151"/>
      <c r="BH602" s="151"/>
    </row>
    <row r="603" spans="1:60" outlineLevel="1" x14ac:dyDescent="0.2">
      <c r="A603" s="158"/>
      <c r="B603" s="159"/>
      <c r="C603" s="199" t="s">
        <v>1051</v>
      </c>
      <c r="D603" s="195"/>
      <c r="E603" s="196">
        <v>1</v>
      </c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2"/>
      <c r="U603" s="162"/>
      <c r="V603" s="162"/>
      <c r="W603" s="162"/>
      <c r="X603" s="151"/>
      <c r="Y603" s="151"/>
      <c r="Z603" s="151"/>
      <c r="AA603" s="151"/>
      <c r="AB603" s="151"/>
      <c r="AC603" s="151"/>
      <c r="AD603" s="151"/>
      <c r="AE603" s="151"/>
      <c r="AF603" s="151"/>
      <c r="AG603" s="151" t="s">
        <v>346</v>
      </c>
      <c r="AH603" s="151">
        <v>0</v>
      </c>
      <c r="AI603" s="151"/>
      <c r="AJ603" s="151"/>
      <c r="AK603" s="151"/>
      <c r="AL603" s="151"/>
      <c r="AM603" s="151"/>
      <c r="AN603" s="151"/>
      <c r="AO603" s="151"/>
      <c r="AP603" s="151"/>
      <c r="AQ603" s="151"/>
      <c r="AR603" s="151"/>
      <c r="AS603" s="151"/>
      <c r="AT603" s="151"/>
      <c r="AU603" s="151"/>
      <c r="AV603" s="151"/>
      <c r="AW603" s="151"/>
      <c r="AX603" s="151"/>
      <c r="AY603" s="151"/>
      <c r="AZ603" s="151"/>
      <c r="BA603" s="151"/>
      <c r="BB603" s="151"/>
      <c r="BC603" s="151"/>
      <c r="BD603" s="151"/>
      <c r="BE603" s="151"/>
      <c r="BF603" s="151"/>
      <c r="BG603" s="151"/>
      <c r="BH603" s="151"/>
    </row>
    <row r="604" spans="1:60" outlineLevel="1" x14ac:dyDescent="0.2">
      <c r="A604" s="173">
        <v>194</v>
      </c>
      <c r="B604" s="174" t="s">
        <v>1052</v>
      </c>
      <c r="C604" s="191" t="s">
        <v>1053</v>
      </c>
      <c r="D604" s="175" t="s">
        <v>227</v>
      </c>
      <c r="E604" s="176">
        <v>2</v>
      </c>
      <c r="F604" s="177"/>
      <c r="G604" s="178">
        <f>ROUND(E604*F604,2)</f>
        <v>0</v>
      </c>
      <c r="H604" s="177">
        <v>1544.9</v>
      </c>
      <c r="I604" s="178">
        <f>ROUND(E604*H604,2)</f>
        <v>3089.8</v>
      </c>
      <c r="J604" s="177">
        <v>0</v>
      </c>
      <c r="K604" s="178">
        <f>ROUND(E604*J604,2)</f>
        <v>0</v>
      </c>
      <c r="L604" s="178">
        <v>21</v>
      </c>
      <c r="M604" s="178">
        <f>G604*(1+L604/100)</f>
        <v>0</v>
      </c>
      <c r="N604" s="178">
        <v>0</v>
      </c>
      <c r="O604" s="178">
        <f>ROUND(E604*N604,2)</f>
        <v>0</v>
      </c>
      <c r="P604" s="178">
        <v>0</v>
      </c>
      <c r="Q604" s="178">
        <f>ROUND(E604*P604,2)</f>
        <v>0</v>
      </c>
      <c r="R604" s="178"/>
      <c r="S604" s="178" t="s">
        <v>228</v>
      </c>
      <c r="T604" s="179" t="s">
        <v>229</v>
      </c>
      <c r="U604" s="162">
        <v>0</v>
      </c>
      <c r="V604" s="162">
        <f>ROUND(E604*U604,2)</f>
        <v>0</v>
      </c>
      <c r="W604" s="162"/>
      <c r="X604" s="151"/>
      <c r="Y604" s="151"/>
      <c r="Z604" s="151"/>
      <c r="AA604" s="151"/>
      <c r="AB604" s="151"/>
      <c r="AC604" s="151"/>
      <c r="AD604" s="151"/>
      <c r="AE604" s="151"/>
      <c r="AF604" s="151"/>
      <c r="AG604" s="151" t="s">
        <v>439</v>
      </c>
      <c r="AH604" s="151"/>
      <c r="AI604" s="151"/>
      <c r="AJ604" s="151"/>
      <c r="AK604" s="151"/>
      <c r="AL604" s="151"/>
      <c r="AM604" s="151"/>
      <c r="AN604" s="151"/>
      <c r="AO604" s="151"/>
      <c r="AP604" s="151"/>
      <c r="AQ604" s="151"/>
      <c r="AR604" s="151"/>
      <c r="AS604" s="151"/>
      <c r="AT604" s="151"/>
      <c r="AU604" s="151"/>
      <c r="AV604" s="151"/>
      <c r="AW604" s="151"/>
      <c r="AX604" s="151"/>
      <c r="AY604" s="151"/>
      <c r="AZ604" s="151"/>
      <c r="BA604" s="151"/>
      <c r="BB604" s="151"/>
      <c r="BC604" s="151"/>
      <c r="BD604" s="151"/>
      <c r="BE604" s="151"/>
      <c r="BF604" s="151"/>
      <c r="BG604" s="151"/>
      <c r="BH604" s="151"/>
    </row>
    <row r="605" spans="1:60" outlineLevel="1" x14ac:dyDescent="0.2">
      <c r="A605" s="158"/>
      <c r="B605" s="159"/>
      <c r="C605" s="199" t="s">
        <v>1054</v>
      </c>
      <c r="D605" s="195"/>
      <c r="E605" s="196">
        <v>2</v>
      </c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2"/>
      <c r="U605" s="162"/>
      <c r="V605" s="162"/>
      <c r="W605" s="162"/>
      <c r="X605" s="151"/>
      <c r="Y605" s="151"/>
      <c r="Z605" s="151"/>
      <c r="AA605" s="151"/>
      <c r="AB605" s="151"/>
      <c r="AC605" s="151"/>
      <c r="AD605" s="151"/>
      <c r="AE605" s="151"/>
      <c r="AF605" s="151"/>
      <c r="AG605" s="151" t="s">
        <v>346</v>
      </c>
      <c r="AH605" s="151">
        <v>0</v>
      </c>
      <c r="AI605" s="151"/>
      <c r="AJ605" s="151"/>
      <c r="AK605" s="151"/>
      <c r="AL605" s="151"/>
      <c r="AM605" s="151"/>
      <c r="AN605" s="151"/>
      <c r="AO605" s="151"/>
      <c r="AP605" s="151"/>
      <c r="AQ605" s="151"/>
      <c r="AR605" s="151"/>
      <c r="AS605" s="151"/>
      <c r="AT605" s="151"/>
      <c r="AU605" s="151"/>
      <c r="AV605" s="151"/>
      <c r="AW605" s="151"/>
      <c r="AX605" s="151"/>
      <c r="AY605" s="151"/>
      <c r="AZ605" s="151"/>
      <c r="BA605" s="151"/>
      <c r="BB605" s="151"/>
      <c r="BC605" s="151"/>
      <c r="BD605" s="151"/>
      <c r="BE605" s="151"/>
      <c r="BF605" s="151"/>
      <c r="BG605" s="151"/>
      <c r="BH605" s="151"/>
    </row>
    <row r="606" spans="1:60" x14ac:dyDescent="0.2">
      <c r="A606" s="167" t="s">
        <v>223</v>
      </c>
      <c r="B606" s="168" t="s">
        <v>126</v>
      </c>
      <c r="C606" s="189" t="s">
        <v>127</v>
      </c>
      <c r="D606" s="169"/>
      <c r="E606" s="170"/>
      <c r="F606" s="171"/>
      <c r="G606" s="171">
        <f>SUMIF(AG607:AG619,"&lt;&gt;NOR",G607:G619)</f>
        <v>0</v>
      </c>
      <c r="H606" s="171"/>
      <c r="I606" s="171">
        <f>SUM(I607:I619)</f>
        <v>53384.78</v>
      </c>
      <c r="J606" s="171"/>
      <c r="K606" s="171">
        <f>SUM(K607:K619)</f>
        <v>91635.530000000013</v>
      </c>
      <c r="L606" s="171"/>
      <c r="M606" s="171">
        <f>SUM(M607:M619)</f>
        <v>0</v>
      </c>
      <c r="N606" s="171"/>
      <c r="O606" s="171">
        <f>SUM(O607:O619)</f>
        <v>31.450000000000003</v>
      </c>
      <c r="P606" s="171"/>
      <c r="Q606" s="171">
        <f>SUM(Q607:Q619)</f>
        <v>0</v>
      </c>
      <c r="R606" s="171"/>
      <c r="S606" s="171"/>
      <c r="T606" s="172"/>
      <c r="U606" s="166"/>
      <c r="V606" s="166">
        <f>SUM(V607:V619)</f>
        <v>308.53000000000003</v>
      </c>
      <c r="W606" s="166"/>
      <c r="AG606" t="s">
        <v>224</v>
      </c>
    </row>
    <row r="607" spans="1:60" ht="22.5" outlineLevel="1" x14ac:dyDescent="0.2">
      <c r="A607" s="173">
        <v>195</v>
      </c>
      <c r="B607" s="174" t="s">
        <v>1055</v>
      </c>
      <c r="C607" s="191" t="s">
        <v>1056</v>
      </c>
      <c r="D607" s="175" t="s">
        <v>375</v>
      </c>
      <c r="E607" s="176">
        <v>936.5</v>
      </c>
      <c r="F607" s="177"/>
      <c r="G607" s="178">
        <f>ROUND(E607*F607,2)</f>
        <v>0</v>
      </c>
      <c r="H607" s="177">
        <v>0.03</v>
      </c>
      <c r="I607" s="178">
        <f>ROUND(E607*H607,2)</f>
        <v>28.1</v>
      </c>
      <c r="J607" s="177">
        <v>50.97</v>
      </c>
      <c r="K607" s="178">
        <f>ROUND(E607*J607,2)</f>
        <v>47733.41</v>
      </c>
      <c r="L607" s="178">
        <v>21</v>
      </c>
      <c r="M607" s="178">
        <f>G607*(1+L607/100)</f>
        <v>0</v>
      </c>
      <c r="N607" s="178">
        <v>3.338E-2</v>
      </c>
      <c r="O607" s="178">
        <f>ROUND(E607*N607,2)</f>
        <v>31.26</v>
      </c>
      <c r="P607" s="178">
        <v>0</v>
      </c>
      <c r="Q607" s="178">
        <f>ROUND(E607*P607,2)</f>
        <v>0</v>
      </c>
      <c r="R607" s="178" t="s">
        <v>1057</v>
      </c>
      <c r="S607" s="178" t="s">
        <v>330</v>
      </c>
      <c r="T607" s="179" t="s">
        <v>330</v>
      </c>
      <c r="U607" s="162">
        <v>0.17</v>
      </c>
      <c r="V607" s="162">
        <f>ROUND(E607*U607,2)</f>
        <v>159.21</v>
      </c>
      <c r="W607" s="162"/>
      <c r="X607" s="151"/>
      <c r="Y607" s="151"/>
      <c r="Z607" s="151"/>
      <c r="AA607" s="151"/>
      <c r="AB607" s="151"/>
      <c r="AC607" s="151"/>
      <c r="AD607" s="151"/>
      <c r="AE607" s="151"/>
      <c r="AF607" s="151"/>
      <c r="AG607" s="151" t="s">
        <v>341</v>
      </c>
      <c r="AH607" s="151"/>
      <c r="AI607" s="151"/>
      <c r="AJ607" s="151"/>
      <c r="AK607" s="151"/>
      <c r="AL607" s="151"/>
      <c r="AM607" s="151"/>
      <c r="AN607" s="151"/>
      <c r="AO607" s="151"/>
      <c r="AP607" s="151"/>
      <c r="AQ607" s="151"/>
      <c r="AR607" s="151"/>
      <c r="AS607" s="151"/>
      <c r="AT607" s="151"/>
      <c r="AU607" s="151"/>
      <c r="AV607" s="151"/>
      <c r="AW607" s="151"/>
      <c r="AX607" s="151"/>
      <c r="AY607" s="151"/>
      <c r="AZ607" s="151"/>
      <c r="BA607" s="151"/>
      <c r="BB607" s="151"/>
      <c r="BC607" s="151"/>
      <c r="BD607" s="151"/>
      <c r="BE607" s="151"/>
      <c r="BF607" s="151"/>
      <c r="BG607" s="151"/>
      <c r="BH607" s="151"/>
    </row>
    <row r="608" spans="1:60" outlineLevel="1" x14ac:dyDescent="0.2">
      <c r="A608" s="158"/>
      <c r="B608" s="159"/>
      <c r="C608" s="375" t="s">
        <v>1058</v>
      </c>
      <c r="D608" s="376"/>
      <c r="E608" s="376"/>
      <c r="F608" s="376"/>
      <c r="G608" s="376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2"/>
      <c r="U608" s="162"/>
      <c r="V608" s="162"/>
      <c r="W608" s="162"/>
      <c r="X608" s="151"/>
      <c r="Y608" s="151"/>
      <c r="Z608" s="151"/>
      <c r="AA608" s="151"/>
      <c r="AB608" s="151"/>
      <c r="AC608" s="151"/>
      <c r="AD608" s="151"/>
      <c r="AE608" s="151"/>
      <c r="AF608" s="151"/>
      <c r="AG608" s="151" t="s">
        <v>333</v>
      </c>
      <c r="AH608" s="151"/>
      <c r="AI608" s="151"/>
      <c r="AJ608" s="151"/>
      <c r="AK608" s="151"/>
      <c r="AL608" s="151"/>
      <c r="AM608" s="151"/>
      <c r="AN608" s="151"/>
      <c r="AO608" s="151"/>
      <c r="AP608" s="151"/>
      <c r="AQ608" s="151"/>
      <c r="AR608" s="151"/>
      <c r="AS608" s="151"/>
      <c r="AT608" s="151"/>
      <c r="AU608" s="151"/>
      <c r="AV608" s="151"/>
      <c r="AW608" s="151"/>
      <c r="AX608" s="151"/>
      <c r="AY608" s="151"/>
      <c r="AZ608" s="151"/>
      <c r="BA608" s="151"/>
      <c r="BB608" s="151"/>
      <c r="BC608" s="151"/>
      <c r="BD608" s="151"/>
      <c r="BE608" s="151"/>
      <c r="BF608" s="151"/>
      <c r="BG608" s="151"/>
      <c r="BH608" s="151"/>
    </row>
    <row r="609" spans="1:60" outlineLevel="1" x14ac:dyDescent="0.2">
      <c r="A609" s="158"/>
      <c r="B609" s="159"/>
      <c r="C609" s="199" t="s">
        <v>1059</v>
      </c>
      <c r="D609" s="195"/>
      <c r="E609" s="196">
        <v>294</v>
      </c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2"/>
      <c r="U609" s="162"/>
      <c r="V609" s="162"/>
      <c r="W609" s="162"/>
      <c r="X609" s="151"/>
      <c r="Y609" s="151"/>
      <c r="Z609" s="151"/>
      <c r="AA609" s="151"/>
      <c r="AB609" s="151"/>
      <c r="AC609" s="151"/>
      <c r="AD609" s="151"/>
      <c r="AE609" s="151"/>
      <c r="AF609" s="151"/>
      <c r="AG609" s="151" t="s">
        <v>346</v>
      </c>
      <c r="AH609" s="151">
        <v>0</v>
      </c>
      <c r="AI609" s="151"/>
      <c r="AJ609" s="151"/>
      <c r="AK609" s="151"/>
      <c r="AL609" s="151"/>
      <c r="AM609" s="151"/>
      <c r="AN609" s="151"/>
      <c r="AO609" s="151"/>
      <c r="AP609" s="151"/>
      <c r="AQ609" s="151"/>
      <c r="AR609" s="151"/>
      <c r="AS609" s="151"/>
      <c r="AT609" s="151"/>
      <c r="AU609" s="151"/>
      <c r="AV609" s="151"/>
      <c r="AW609" s="151"/>
      <c r="AX609" s="151"/>
      <c r="AY609" s="151"/>
      <c r="AZ609" s="151"/>
      <c r="BA609" s="151"/>
      <c r="BB609" s="151"/>
      <c r="BC609" s="151"/>
      <c r="BD609" s="151"/>
      <c r="BE609" s="151"/>
      <c r="BF609" s="151"/>
      <c r="BG609" s="151"/>
      <c r="BH609" s="151"/>
    </row>
    <row r="610" spans="1:60" outlineLevel="1" x14ac:dyDescent="0.2">
      <c r="A610" s="158"/>
      <c r="B610" s="159"/>
      <c r="C610" s="199" t="s">
        <v>1060</v>
      </c>
      <c r="D610" s="195"/>
      <c r="E610" s="196">
        <v>522.5</v>
      </c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2"/>
      <c r="U610" s="162"/>
      <c r="V610" s="162"/>
      <c r="W610" s="162"/>
      <c r="X610" s="151"/>
      <c r="Y610" s="151"/>
      <c r="Z610" s="151"/>
      <c r="AA610" s="151"/>
      <c r="AB610" s="151"/>
      <c r="AC610" s="151"/>
      <c r="AD610" s="151"/>
      <c r="AE610" s="151"/>
      <c r="AF610" s="151"/>
      <c r="AG610" s="151" t="s">
        <v>346</v>
      </c>
      <c r="AH610" s="151">
        <v>0</v>
      </c>
      <c r="AI610" s="151"/>
      <c r="AJ610" s="151"/>
      <c r="AK610" s="151"/>
      <c r="AL610" s="151"/>
      <c r="AM610" s="151"/>
      <c r="AN610" s="151"/>
      <c r="AO610" s="151"/>
      <c r="AP610" s="151"/>
      <c r="AQ610" s="151"/>
      <c r="AR610" s="151"/>
      <c r="AS610" s="151"/>
      <c r="AT610" s="151"/>
      <c r="AU610" s="151"/>
      <c r="AV610" s="151"/>
      <c r="AW610" s="151"/>
      <c r="AX610" s="151"/>
      <c r="AY610" s="151"/>
      <c r="AZ610" s="151"/>
      <c r="BA610" s="151"/>
      <c r="BB610" s="151"/>
      <c r="BC610" s="151"/>
      <c r="BD610" s="151"/>
      <c r="BE610" s="151"/>
      <c r="BF610" s="151"/>
      <c r="BG610" s="151"/>
      <c r="BH610" s="151"/>
    </row>
    <row r="611" spans="1:60" outlineLevel="1" x14ac:dyDescent="0.2">
      <c r="A611" s="158"/>
      <c r="B611" s="159"/>
      <c r="C611" s="199" t="s">
        <v>1061</v>
      </c>
      <c r="D611" s="195"/>
      <c r="E611" s="196">
        <v>120</v>
      </c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2"/>
      <c r="U611" s="162"/>
      <c r="V611" s="162"/>
      <c r="W611" s="162"/>
      <c r="X611" s="151"/>
      <c r="Y611" s="151"/>
      <c r="Z611" s="151"/>
      <c r="AA611" s="151"/>
      <c r="AB611" s="151"/>
      <c r="AC611" s="151"/>
      <c r="AD611" s="151"/>
      <c r="AE611" s="151"/>
      <c r="AF611" s="151"/>
      <c r="AG611" s="151" t="s">
        <v>346</v>
      </c>
      <c r="AH611" s="151">
        <v>0</v>
      </c>
      <c r="AI611" s="151"/>
      <c r="AJ611" s="151"/>
      <c r="AK611" s="151"/>
      <c r="AL611" s="151"/>
      <c r="AM611" s="151"/>
      <c r="AN611" s="151"/>
      <c r="AO611" s="151"/>
      <c r="AP611" s="151"/>
      <c r="AQ611" s="151"/>
      <c r="AR611" s="151"/>
      <c r="AS611" s="151"/>
      <c r="AT611" s="151"/>
      <c r="AU611" s="151"/>
      <c r="AV611" s="151"/>
      <c r="AW611" s="151"/>
      <c r="AX611" s="151"/>
      <c r="AY611" s="151"/>
      <c r="AZ611" s="151"/>
      <c r="BA611" s="151"/>
      <c r="BB611" s="151"/>
      <c r="BC611" s="151"/>
      <c r="BD611" s="151"/>
      <c r="BE611" s="151"/>
      <c r="BF611" s="151"/>
      <c r="BG611" s="151"/>
      <c r="BH611" s="151"/>
    </row>
    <row r="612" spans="1:60" ht="33.75" outlineLevel="1" x14ac:dyDescent="0.2">
      <c r="A612" s="173">
        <v>196</v>
      </c>
      <c r="B612" s="174" t="s">
        <v>1062</v>
      </c>
      <c r="C612" s="191" t="s">
        <v>1063</v>
      </c>
      <c r="D612" s="175" t="s">
        <v>375</v>
      </c>
      <c r="E612" s="176">
        <v>1873</v>
      </c>
      <c r="F612" s="177"/>
      <c r="G612" s="178">
        <f>ROUND(E612*F612,2)</f>
        <v>0</v>
      </c>
      <c r="H612" s="177">
        <v>26.34</v>
      </c>
      <c r="I612" s="178">
        <f>ROUND(E612*H612,2)</f>
        <v>49334.82</v>
      </c>
      <c r="J612" s="177">
        <v>1.96</v>
      </c>
      <c r="K612" s="178">
        <f>ROUND(E612*J612,2)</f>
        <v>3671.08</v>
      </c>
      <c r="L612" s="178">
        <v>21</v>
      </c>
      <c r="M612" s="178">
        <f>G612*(1+L612/100)</f>
        <v>0</v>
      </c>
      <c r="N612" s="178">
        <v>0</v>
      </c>
      <c r="O612" s="178">
        <f>ROUND(E612*N612,2)</f>
        <v>0</v>
      </c>
      <c r="P612" s="178">
        <v>0</v>
      </c>
      <c r="Q612" s="178">
        <f>ROUND(E612*P612,2)</f>
        <v>0</v>
      </c>
      <c r="R612" s="178" t="s">
        <v>1057</v>
      </c>
      <c r="S612" s="178" t="s">
        <v>330</v>
      </c>
      <c r="T612" s="179" t="s">
        <v>330</v>
      </c>
      <c r="U612" s="162">
        <v>6.0000000000000001E-3</v>
      </c>
      <c r="V612" s="162">
        <f>ROUND(E612*U612,2)</f>
        <v>11.24</v>
      </c>
      <c r="W612" s="162"/>
      <c r="X612" s="151"/>
      <c r="Y612" s="151"/>
      <c r="Z612" s="151"/>
      <c r="AA612" s="151"/>
      <c r="AB612" s="151"/>
      <c r="AC612" s="151"/>
      <c r="AD612" s="151"/>
      <c r="AE612" s="151"/>
      <c r="AF612" s="151"/>
      <c r="AG612" s="151" t="s">
        <v>341</v>
      </c>
      <c r="AH612" s="151"/>
      <c r="AI612" s="151"/>
      <c r="AJ612" s="151"/>
      <c r="AK612" s="151"/>
      <c r="AL612" s="151"/>
      <c r="AM612" s="151"/>
      <c r="AN612" s="151"/>
      <c r="AO612" s="151"/>
      <c r="AP612" s="151"/>
      <c r="AQ612" s="151"/>
      <c r="AR612" s="151"/>
      <c r="AS612" s="151"/>
      <c r="AT612" s="151"/>
      <c r="AU612" s="151"/>
      <c r="AV612" s="151"/>
      <c r="AW612" s="151"/>
      <c r="AX612" s="151"/>
      <c r="AY612" s="151"/>
      <c r="AZ612" s="151"/>
      <c r="BA612" s="151"/>
      <c r="BB612" s="151"/>
      <c r="BC612" s="151"/>
      <c r="BD612" s="151"/>
      <c r="BE612" s="151"/>
      <c r="BF612" s="151"/>
      <c r="BG612" s="151"/>
      <c r="BH612" s="151"/>
    </row>
    <row r="613" spans="1:60" outlineLevel="1" x14ac:dyDescent="0.2">
      <c r="A613" s="158"/>
      <c r="B613" s="159"/>
      <c r="C613" s="375" t="s">
        <v>1058</v>
      </c>
      <c r="D613" s="376"/>
      <c r="E613" s="376"/>
      <c r="F613" s="376"/>
      <c r="G613" s="376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2"/>
      <c r="U613" s="162"/>
      <c r="V613" s="162"/>
      <c r="W613" s="162"/>
      <c r="X613" s="151"/>
      <c r="Y613" s="151"/>
      <c r="Z613" s="151"/>
      <c r="AA613" s="151"/>
      <c r="AB613" s="151"/>
      <c r="AC613" s="151"/>
      <c r="AD613" s="151"/>
      <c r="AE613" s="151"/>
      <c r="AF613" s="151"/>
      <c r="AG613" s="151" t="s">
        <v>333</v>
      </c>
      <c r="AH613" s="151"/>
      <c r="AI613" s="151"/>
      <c r="AJ613" s="151"/>
      <c r="AK613" s="151"/>
      <c r="AL613" s="151"/>
      <c r="AM613" s="151"/>
      <c r="AN613" s="151"/>
      <c r="AO613" s="151"/>
      <c r="AP613" s="151"/>
      <c r="AQ613" s="151"/>
      <c r="AR613" s="151"/>
      <c r="AS613" s="151"/>
      <c r="AT613" s="151"/>
      <c r="AU613" s="151"/>
      <c r="AV613" s="151"/>
      <c r="AW613" s="151"/>
      <c r="AX613" s="151"/>
      <c r="AY613" s="151"/>
      <c r="AZ613" s="151"/>
      <c r="BA613" s="151"/>
      <c r="BB613" s="151"/>
      <c r="BC613" s="151"/>
      <c r="BD613" s="151"/>
      <c r="BE613" s="151"/>
      <c r="BF613" s="151"/>
      <c r="BG613" s="151"/>
      <c r="BH613" s="151"/>
    </row>
    <row r="614" spans="1:60" outlineLevel="1" x14ac:dyDescent="0.2">
      <c r="A614" s="158"/>
      <c r="B614" s="159"/>
      <c r="C614" s="199" t="s">
        <v>1064</v>
      </c>
      <c r="D614" s="195"/>
      <c r="E614" s="196">
        <v>1873</v>
      </c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2"/>
      <c r="U614" s="162"/>
      <c r="V614" s="162"/>
      <c r="W614" s="162"/>
      <c r="X614" s="151"/>
      <c r="Y614" s="151"/>
      <c r="Z614" s="151"/>
      <c r="AA614" s="151"/>
      <c r="AB614" s="151"/>
      <c r="AC614" s="151"/>
      <c r="AD614" s="151"/>
      <c r="AE614" s="151"/>
      <c r="AF614" s="151"/>
      <c r="AG614" s="151" t="s">
        <v>346</v>
      </c>
      <c r="AH614" s="151">
        <v>0</v>
      </c>
      <c r="AI614" s="151"/>
      <c r="AJ614" s="151"/>
      <c r="AK614" s="151"/>
      <c r="AL614" s="151"/>
      <c r="AM614" s="151"/>
      <c r="AN614" s="151"/>
      <c r="AO614" s="151"/>
      <c r="AP614" s="151"/>
      <c r="AQ614" s="151"/>
      <c r="AR614" s="151"/>
      <c r="AS614" s="151"/>
      <c r="AT614" s="151"/>
      <c r="AU614" s="151"/>
      <c r="AV614" s="151"/>
      <c r="AW614" s="151"/>
      <c r="AX614" s="151"/>
      <c r="AY614" s="151"/>
      <c r="AZ614" s="151"/>
      <c r="BA614" s="151"/>
      <c r="BB614" s="151"/>
      <c r="BC614" s="151"/>
      <c r="BD614" s="151"/>
      <c r="BE614" s="151"/>
      <c r="BF614" s="151"/>
      <c r="BG614" s="151"/>
      <c r="BH614" s="151"/>
    </row>
    <row r="615" spans="1:60" outlineLevel="1" x14ac:dyDescent="0.2">
      <c r="A615" s="180">
        <v>197</v>
      </c>
      <c r="B615" s="181" t="s">
        <v>1065</v>
      </c>
      <c r="C615" s="190" t="s">
        <v>1066</v>
      </c>
      <c r="D615" s="182" t="s">
        <v>375</v>
      </c>
      <c r="E615" s="183">
        <v>936.5</v>
      </c>
      <c r="F615" s="184"/>
      <c r="G615" s="185">
        <f>ROUND(E615*F615,2)</f>
        <v>0</v>
      </c>
      <c r="H615" s="184">
        <v>0</v>
      </c>
      <c r="I615" s="185">
        <f>ROUND(E615*H615,2)</f>
        <v>0</v>
      </c>
      <c r="J615" s="184">
        <v>36.6</v>
      </c>
      <c r="K615" s="185">
        <f>ROUND(E615*J615,2)</f>
        <v>34275.9</v>
      </c>
      <c r="L615" s="185">
        <v>21</v>
      </c>
      <c r="M615" s="185">
        <f>G615*(1+L615/100)</f>
        <v>0</v>
      </c>
      <c r="N615" s="185">
        <v>0</v>
      </c>
      <c r="O615" s="185">
        <f>ROUND(E615*N615,2)</f>
        <v>0</v>
      </c>
      <c r="P615" s="185">
        <v>0</v>
      </c>
      <c r="Q615" s="185">
        <f>ROUND(E615*P615,2)</f>
        <v>0</v>
      </c>
      <c r="R615" s="185" t="s">
        <v>1057</v>
      </c>
      <c r="S615" s="185" t="s">
        <v>330</v>
      </c>
      <c r="T615" s="186" t="s">
        <v>330</v>
      </c>
      <c r="U615" s="162">
        <v>0.128</v>
      </c>
      <c r="V615" s="162">
        <f>ROUND(E615*U615,2)</f>
        <v>119.87</v>
      </c>
      <c r="W615" s="162"/>
      <c r="X615" s="151"/>
      <c r="Y615" s="151"/>
      <c r="Z615" s="151"/>
      <c r="AA615" s="151"/>
      <c r="AB615" s="151"/>
      <c r="AC615" s="151"/>
      <c r="AD615" s="151"/>
      <c r="AE615" s="151"/>
      <c r="AF615" s="151"/>
      <c r="AG615" s="151" t="s">
        <v>341</v>
      </c>
      <c r="AH615" s="151"/>
      <c r="AI615" s="151"/>
      <c r="AJ615" s="151"/>
      <c r="AK615" s="151"/>
      <c r="AL615" s="151"/>
      <c r="AM615" s="151"/>
      <c r="AN615" s="151"/>
      <c r="AO615" s="151"/>
      <c r="AP615" s="151"/>
      <c r="AQ615" s="151"/>
      <c r="AR615" s="151"/>
      <c r="AS615" s="151"/>
      <c r="AT615" s="151"/>
      <c r="AU615" s="151"/>
      <c r="AV615" s="151"/>
      <c r="AW615" s="151"/>
      <c r="AX615" s="151"/>
      <c r="AY615" s="151"/>
      <c r="AZ615" s="151"/>
      <c r="BA615" s="151"/>
      <c r="BB615" s="151"/>
      <c r="BC615" s="151"/>
      <c r="BD615" s="151"/>
      <c r="BE615" s="151"/>
      <c r="BF615" s="151"/>
      <c r="BG615" s="151"/>
      <c r="BH615" s="151"/>
    </row>
    <row r="616" spans="1:60" outlineLevel="1" x14ac:dyDescent="0.2">
      <c r="A616" s="173">
        <v>198</v>
      </c>
      <c r="B616" s="174" t="s">
        <v>1067</v>
      </c>
      <c r="C616" s="191" t="s">
        <v>1068</v>
      </c>
      <c r="D616" s="175" t="s">
        <v>375</v>
      </c>
      <c r="E616" s="176">
        <v>77</v>
      </c>
      <c r="F616" s="177"/>
      <c r="G616" s="178">
        <f>ROUND(E616*F616,2)</f>
        <v>0</v>
      </c>
      <c r="H616" s="177">
        <v>35.08</v>
      </c>
      <c r="I616" s="178">
        <f>ROUND(E616*H616,2)</f>
        <v>2701.16</v>
      </c>
      <c r="J616" s="177">
        <v>57.92</v>
      </c>
      <c r="K616" s="178">
        <f>ROUND(E616*J616,2)</f>
        <v>4459.84</v>
      </c>
      <c r="L616" s="178">
        <v>21</v>
      </c>
      <c r="M616" s="178">
        <f>G616*(1+L616/100)</f>
        <v>0</v>
      </c>
      <c r="N616" s="178">
        <v>1.2099999999999999E-3</v>
      </c>
      <c r="O616" s="178">
        <f>ROUND(E616*N616,2)</f>
        <v>0.09</v>
      </c>
      <c r="P616" s="178">
        <v>0</v>
      </c>
      <c r="Q616" s="178">
        <f>ROUND(E616*P616,2)</f>
        <v>0</v>
      </c>
      <c r="R616" s="178" t="s">
        <v>1057</v>
      </c>
      <c r="S616" s="178" t="s">
        <v>330</v>
      </c>
      <c r="T616" s="179" t="s">
        <v>330</v>
      </c>
      <c r="U616" s="162">
        <v>0.17699999999999999</v>
      </c>
      <c r="V616" s="162">
        <f>ROUND(E616*U616,2)</f>
        <v>13.63</v>
      </c>
      <c r="W616" s="162"/>
      <c r="X616" s="151"/>
      <c r="Y616" s="151"/>
      <c r="Z616" s="151"/>
      <c r="AA616" s="151"/>
      <c r="AB616" s="151"/>
      <c r="AC616" s="151"/>
      <c r="AD616" s="151"/>
      <c r="AE616" s="151"/>
      <c r="AF616" s="151"/>
      <c r="AG616" s="151" t="s">
        <v>341</v>
      </c>
      <c r="AH616" s="151"/>
      <c r="AI616" s="151"/>
      <c r="AJ616" s="151"/>
      <c r="AK616" s="151"/>
      <c r="AL616" s="151"/>
      <c r="AM616" s="151"/>
      <c r="AN616" s="151"/>
      <c r="AO616" s="151"/>
      <c r="AP616" s="151"/>
      <c r="AQ616" s="151"/>
      <c r="AR616" s="151"/>
      <c r="AS616" s="151"/>
      <c r="AT616" s="151"/>
      <c r="AU616" s="151"/>
      <c r="AV616" s="151"/>
      <c r="AW616" s="151"/>
      <c r="AX616" s="151"/>
      <c r="AY616" s="151"/>
      <c r="AZ616" s="151"/>
      <c r="BA616" s="151"/>
      <c r="BB616" s="151"/>
      <c r="BC616" s="151"/>
      <c r="BD616" s="151"/>
      <c r="BE616" s="151"/>
      <c r="BF616" s="151"/>
      <c r="BG616" s="151"/>
      <c r="BH616" s="151"/>
    </row>
    <row r="617" spans="1:60" outlineLevel="1" x14ac:dyDescent="0.2">
      <c r="A617" s="158"/>
      <c r="B617" s="159"/>
      <c r="C617" s="199" t="s">
        <v>1069</v>
      </c>
      <c r="D617" s="195"/>
      <c r="E617" s="196">
        <v>77</v>
      </c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2"/>
      <c r="U617" s="162"/>
      <c r="V617" s="162"/>
      <c r="W617" s="162"/>
      <c r="X617" s="151"/>
      <c r="Y617" s="151"/>
      <c r="Z617" s="151"/>
      <c r="AA617" s="151"/>
      <c r="AB617" s="151"/>
      <c r="AC617" s="151"/>
      <c r="AD617" s="151"/>
      <c r="AE617" s="151"/>
      <c r="AF617" s="151"/>
      <c r="AG617" s="151" t="s">
        <v>346</v>
      </c>
      <c r="AH617" s="151">
        <v>0</v>
      </c>
      <c r="AI617" s="151"/>
      <c r="AJ617" s="151"/>
      <c r="AK617" s="151"/>
      <c r="AL617" s="151"/>
      <c r="AM617" s="151"/>
      <c r="AN617" s="151"/>
      <c r="AO617" s="151"/>
      <c r="AP617" s="151"/>
      <c r="AQ617" s="151"/>
      <c r="AR617" s="151"/>
      <c r="AS617" s="151"/>
      <c r="AT617" s="151"/>
      <c r="AU617" s="151"/>
      <c r="AV617" s="151"/>
      <c r="AW617" s="151"/>
      <c r="AX617" s="151"/>
      <c r="AY617" s="151"/>
      <c r="AZ617" s="151"/>
      <c r="BA617" s="151"/>
      <c r="BB617" s="151"/>
      <c r="BC617" s="151"/>
      <c r="BD617" s="151"/>
      <c r="BE617" s="151"/>
      <c r="BF617" s="151"/>
      <c r="BG617" s="151"/>
      <c r="BH617" s="151"/>
    </row>
    <row r="618" spans="1:60" outlineLevel="1" x14ac:dyDescent="0.2">
      <c r="A618" s="173">
        <v>199</v>
      </c>
      <c r="B618" s="174" t="s">
        <v>1070</v>
      </c>
      <c r="C618" s="191" t="s">
        <v>1071</v>
      </c>
      <c r="D618" s="175" t="s">
        <v>375</v>
      </c>
      <c r="E618" s="176">
        <v>17.600000000000001</v>
      </c>
      <c r="F618" s="177"/>
      <c r="G618" s="178">
        <f>ROUND(E618*F618,2)</f>
        <v>0</v>
      </c>
      <c r="H618" s="177">
        <v>75.040000000000006</v>
      </c>
      <c r="I618" s="178">
        <f>ROUND(E618*H618,2)</f>
        <v>1320.7</v>
      </c>
      <c r="J618" s="177">
        <v>84.96</v>
      </c>
      <c r="K618" s="178">
        <f>ROUND(E618*J618,2)</f>
        <v>1495.3</v>
      </c>
      <c r="L618" s="178">
        <v>21</v>
      </c>
      <c r="M618" s="178">
        <f>G618*(1+L618/100)</f>
        <v>0</v>
      </c>
      <c r="N618" s="178">
        <v>5.9199999999999999E-3</v>
      </c>
      <c r="O618" s="178">
        <f>ROUND(E618*N618,2)</f>
        <v>0.1</v>
      </c>
      <c r="P618" s="178">
        <v>0</v>
      </c>
      <c r="Q618" s="178">
        <f>ROUND(E618*P618,2)</f>
        <v>0</v>
      </c>
      <c r="R618" s="178" t="s">
        <v>1057</v>
      </c>
      <c r="S618" s="178" t="s">
        <v>330</v>
      </c>
      <c r="T618" s="179" t="s">
        <v>330</v>
      </c>
      <c r="U618" s="162">
        <v>0.26</v>
      </c>
      <c r="V618" s="162">
        <f>ROUND(E618*U618,2)</f>
        <v>4.58</v>
      </c>
      <c r="W618" s="162"/>
      <c r="X618" s="151"/>
      <c r="Y618" s="151"/>
      <c r="Z618" s="151"/>
      <c r="AA618" s="151"/>
      <c r="AB618" s="151"/>
      <c r="AC618" s="151"/>
      <c r="AD618" s="151"/>
      <c r="AE618" s="151"/>
      <c r="AF618" s="151"/>
      <c r="AG618" s="151" t="s">
        <v>331</v>
      </c>
      <c r="AH618" s="151"/>
      <c r="AI618" s="151"/>
      <c r="AJ618" s="151"/>
      <c r="AK618" s="151"/>
      <c r="AL618" s="151"/>
      <c r="AM618" s="151"/>
      <c r="AN618" s="151"/>
      <c r="AO618" s="151"/>
      <c r="AP618" s="151"/>
      <c r="AQ618" s="151"/>
      <c r="AR618" s="151"/>
      <c r="AS618" s="151"/>
      <c r="AT618" s="151"/>
      <c r="AU618" s="151"/>
      <c r="AV618" s="151"/>
      <c r="AW618" s="151"/>
      <c r="AX618" s="151"/>
      <c r="AY618" s="151"/>
      <c r="AZ618" s="151"/>
      <c r="BA618" s="151"/>
      <c r="BB618" s="151"/>
      <c r="BC618" s="151"/>
      <c r="BD618" s="151"/>
      <c r="BE618" s="151"/>
      <c r="BF618" s="151"/>
      <c r="BG618" s="151"/>
      <c r="BH618" s="151"/>
    </row>
    <row r="619" spans="1:60" outlineLevel="1" x14ac:dyDescent="0.2">
      <c r="A619" s="158"/>
      <c r="B619" s="159"/>
      <c r="C619" s="199" t="s">
        <v>1072</v>
      </c>
      <c r="D619" s="195"/>
      <c r="E619" s="196">
        <v>17.600000000000001</v>
      </c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2"/>
      <c r="U619" s="162"/>
      <c r="V619" s="162"/>
      <c r="W619" s="162"/>
      <c r="X619" s="151"/>
      <c r="Y619" s="151"/>
      <c r="Z619" s="151"/>
      <c r="AA619" s="151"/>
      <c r="AB619" s="151"/>
      <c r="AC619" s="151"/>
      <c r="AD619" s="151"/>
      <c r="AE619" s="151"/>
      <c r="AF619" s="151"/>
      <c r="AG619" s="151" t="s">
        <v>346</v>
      </c>
      <c r="AH619" s="151">
        <v>0</v>
      </c>
      <c r="AI619" s="151"/>
      <c r="AJ619" s="151"/>
      <c r="AK619" s="151"/>
      <c r="AL619" s="151"/>
      <c r="AM619" s="151"/>
      <c r="AN619" s="151"/>
      <c r="AO619" s="151"/>
      <c r="AP619" s="151"/>
      <c r="AQ619" s="151"/>
      <c r="AR619" s="151"/>
      <c r="AS619" s="151"/>
      <c r="AT619" s="151"/>
      <c r="AU619" s="151"/>
      <c r="AV619" s="151"/>
      <c r="AW619" s="151"/>
      <c r="AX619" s="151"/>
      <c r="AY619" s="151"/>
      <c r="AZ619" s="151"/>
      <c r="BA619" s="151"/>
      <c r="BB619" s="151"/>
      <c r="BC619" s="151"/>
      <c r="BD619" s="151"/>
      <c r="BE619" s="151"/>
      <c r="BF619" s="151"/>
      <c r="BG619" s="151"/>
      <c r="BH619" s="151"/>
    </row>
    <row r="620" spans="1:60" x14ac:dyDescent="0.2">
      <c r="A620" s="167" t="s">
        <v>223</v>
      </c>
      <c r="B620" s="168" t="s">
        <v>128</v>
      </c>
      <c r="C620" s="189" t="s">
        <v>129</v>
      </c>
      <c r="D620" s="169"/>
      <c r="E620" s="170"/>
      <c r="F620" s="171"/>
      <c r="G620" s="171">
        <f>SUMIF(AG621:AG622,"&lt;&gt;NOR",G621:G622)</f>
        <v>0</v>
      </c>
      <c r="H620" s="171"/>
      <c r="I620" s="171">
        <f>SUM(I621:I622)</f>
        <v>0</v>
      </c>
      <c r="J620" s="171"/>
      <c r="K620" s="171">
        <f>SUM(K621:K622)</f>
        <v>43145.46</v>
      </c>
      <c r="L620" s="171"/>
      <c r="M620" s="171">
        <f>SUM(M621:M622)</f>
        <v>0</v>
      </c>
      <c r="N620" s="171"/>
      <c r="O620" s="171">
        <f>SUM(O621:O622)</f>
        <v>0</v>
      </c>
      <c r="P620" s="171"/>
      <c r="Q620" s="171">
        <f>SUM(Q621:Q622)</f>
        <v>0</v>
      </c>
      <c r="R620" s="171"/>
      <c r="S620" s="171"/>
      <c r="T620" s="172"/>
      <c r="U620" s="166"/>
      <c r="V620" s="166">
        <f>SUM(V621:V622)</f>
        <v>48.52</v>
      </c>
      <c r="W620" s="166"/>
      <c r="AG620" t="s">
        <v>224</v>
      </c>
    </row>
    <row r="621" spans="1:60" outlineLevel="1" x14ac:dyDescent="0.2">
      <c r="A621" s="173">
        <v>200</v>
      </c>
      <c r="B621" s="174" t="s">
        <v>1073</v>
      </c>
      <c r="C621" s="191" t="s">
        <v>1074</v>
      </c>
      <c r="D621" s="175" t="s">
        <v>473</v>
      </c>
      <c r="E621" s="176">
        <v>158.04195999999999</v>
      </c>
      <c r="F621" s="177"/>
      <c r="G621" s="178">
        <f>ROUND(E621*F621,2)</f>
        <v>0</v>
      </c>
      <c r="H621" s="177">
        <v>0</v>
      </c>
      <c r="I621" s="178">
        <f>ROUND(E621*H621,2)</f>
        <v>0</v>
      </c>
      <c r="J621" s="177">
        <v>273</v>
      </c>
      <c r="K621" s="178">
        <f>ROUND(E621*J621,2)</f>
        <v>43145.46</v>
      </c>
      <c r="L621" s="178">
        <v>21</v>
      </c>
      <c r="M621" s="178">
        <f>G621*(1+L621/100)</f>
        <v>0</v>
      </c>
      <c r="N621" s="178">
        <v>0</v>
      </c>
      <c r="O621" s="178">
        <f>ROUND(E621*N621,2)</f>
        <v>0</v>
      </c>
      <c r="P621" s="178">
        <v>0</v>
      </c>
      <c r="Q621" s="178">
        <f>ROUND(E621*P621,2)</f>
        <v>0</v>
      </c>
      <c r="R621" s="178" t="s">
        <v>460</v>
      </c>
      <c r="S621" s="178" t="s">
        <v>330</v>
      </c>
      <c r="T621" s="179" t="s">
        <v>330</v>
      </c>
      <c r="U621" s="162">
        <v>0.307</v>
      </c>
      <c r="V621" s="162">
        <f>ROUND(E621*U621,2)</f>
        <v>48.52</v>
      </c>
      <c r="W621" s="162"/>
      <c r="X621" s="151"/>
      <c r="Y621" s="151"/>
      <c r="Z621" s="151"/>
      <c r="AA621" s="151"/>
      <c r="AB621" s="151"/>
      <c r="AC621" s="151"/>
      <c r="AD621" s="151"/>
      <c r="AE621" s="151"/>
      <c r="AF621" s="151"/>
      <c r="AG621" s="151" t="s">
        <v>1075</v>
      </c>
      <c r="AH621" s="151"/>
      <c r="AI621" s="151"/>
      <c r="AJ621" s="151"/>
      <c r="AK621" s="151"/>
      <c r="AL621" s="151"/>
      <c r="AM621" s="151"/>
      <c r="AN621" s="151"/>
      <c r="AO621" s="151"/>
      <c r="AP621" s="151"/>
      <c r="AQ621" s="151"/>
      <c r="AR621" s="151"/>
      <c r="AS621" s="151"/>
      <c r="AT621" s="151"/>
      <c r="AU621" s="151"/>
      <c r="AV621" s="151"/>
      <c r="AW621" s="151"/>
      <c r="AX621" s="151"/>
      <c r="AY621" s="151"/>
      <c r="AZ621" s="151"/>
      <c r="BA621" s="151"/>
      <c r="BB621" s="151"/>
      <c r="BC621" s="151"/>
      <c r="BD621" s="151"/>
      <c r="BE621" s="151"/>
      <c r="BF621" s="151"/>
      <c r="BG621" s="151"/>
      <c r="BH621" s="151"/>
    </row>
    <row r="622" spans="1:60" ht="22.5" outlineLevel="1" x14ac:dyDescent="0.2">
      <c r="A622" s="158"/>
      <c r="B622" s="159"/>
      <c r="C622" s="375" t="s">
        <v>1076</v>
      </c>
      <c r="D622" s="376"/>
      <c r="E622" s="376"/>
      <c r="F622" s="376"/>
      <c r="G622" s="376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2"/>
      <c r="U622" s="162"/>
      <c r="V622" s="162"/>
      <c r="W622" s="162"/>
      <c r="X622" s="151"/>
      <c r="Y622" s="151"/>
      <c r="Z622" s="151"/>
      <c r="AA622" s="151"/>
      <c r="AB622" s="151"/>
      <c r="AC622" s="151"/>
      <c r="AD622" s="151"/>
      <c r="AE622" s="151"/>
      <c r="AF622" s="151"/>
      <c r="AG622" s="151" t="s">
        <v>333</v>
      </c>
      <c r="AH622" s="151"/>
      <c r="AI622" s="151"/>
      <c r="AJ622" s="151"/>
      <c r="AK622" s="151"/>
      <c r="AL622" s="151"/>
      <c r="AM622" s="151"/>
      <c r="AN622" s="151"/>
      <c r="AO622" s="151"/>
      <c r="AP622" s="151"/>
      <c r="AQ622" s="151"/>
      <c r="AR622" s="151"/>
      <c r="AS622" s="151"/>
      <c r="AT622" s="151"/>
      <c r="AU622" s="151"/>
      <c r="AV622" s="151"/>
      <c r="AW622" s="151"/>
      <c r="AX622" s="151"/>
      <c r="AY622" s="151"/>
      <c r="AZ622" s="151"/>
      <c r="BA622" s="187" t="str">
        <f>C622</f>
        <v>přesun hmot pro budovy občanské výstavby (JKSO 801), budovy pro bydlení (JKSO 803) budovy pro výrobu a služby (JKSO 812) s nosnou svislou konstrukcí zděnou z cihel nebo tvárnic nebo kovovou</v>
      </c>
      <c r="BB622" s="151"/>
      <c r="BC622" s="151"/>
      <c r="BD622" s="151"/>
      <c r="BE622" s="151"/>
      <c r="BF622" s="151"/>
      <c r="BG622" s="151"/>
      <c r="BH622" s="151"/>
    </row>
    <row r="623" spans="1:60" x14ac:dyDescent="0.2">
      <c r="A623" s="167" t="s">
        <v>223</v>
      </c>
      <c r="B623" s="168" t="s">
        <v>134</v>
      </c>
      <c r="C623" s="189" t="s">
        <v>135</v>
      </c>
      <c r="D623" s="169"/>
      <c r="E623" s="170"/>
      <c r="F623" s="171"/>
      <c r="G623" s="171">
        <f>SUMIF(AG624:AG658,"&lt;&gt;NOR",G624:G658)</f>
        <v>0</v>
      </c>
      <c r="H623" s="171"/>
      <c r="I623" s="171">
        <f>SUM(I624:I658)</f>
        <v>167563.6</v>
      </c>
      <c r="J623" s="171"/>
      <c r="K623" s="171">
        <f>SUM(K624:K658)</f>
        <v>110452.51999999997</v>
      </c>
      <c r="L623" s="171"/>
      <c r="M623" s="171">
        <f>SUM(M624:M658)</f>
        <v>0</v>
      </c>
      <c r="N623" s="171"/>
      <c r="O623" s="171">
        <f>SUM(O624:O658)</f>
        <v>4.99</v>
      </c>
      <c r="P623" s="171"/>
      <c r="Q623" s="171">
        <f>SUM(Q624:Q658)</f>
        <v>0</v>
      </c>
      <c r="R623" s="171"/>
      <c r="S623" s="171"/>
      <c r="T623" s="172"/>
      <c r="U623" s="166"/>
      <c r="V623" s="166">
        <f>SUM(V624:V658)</f>
        <v>264.15999999999997</v>
      </c>
      <c r="W623" s="166"/>
      <c r="AG623" t="s">
        <v>224</v>
      </c>
    </row>
    <row r="624" spans="1:60" ht="22.5" outlineLevel="1" x14ac:dyDescent="0.2">
      <c r="A624" s="173">
        <v>201</v>
      </c>
      <c r="B624" s="174" t="s">
        <v>1077</v>
      </c>
      <c r="C624" s="191" t="s">
        <v>1078</v>
      </c>
      <c r="D624" s="175" t="s">
        <v>375</v>
      </c>
      <c r="E624" s="176">
        <v>350</v>
      </c>
      <c r="F624" s="177"/>
      <c r="G624" s="178">
        <f>ROUND(E624*F624,2)</f>
        <v>0</v>
      </c>
      <c r="H624" s="177">
        <v>14.88</v>
      </c>
      <c r="I624" s="178">
        <f>ROUND(E624*H624,2)</f>
        <v>5208</v>
      </c>
      <c r="J624" s="177">
        <v>10.32</v>
      </c>
      <c r="K624" s="178">
        <f>ROUND(E624*J624,2)</f>
        <v>3612</v>
      </c>
      <c r="L624" s="178">
        <v>21</v>
      </c>
      <c r="M624" s="178">
        <f>G624*(1+L624/100)</f>
        <v>0</v>
      </c>
      <c r="N624" s="178">
        <v>3.3E-4</v>
      </c>
      <c r="O624" s="178">
        <f>ROUND(E624*N624,2)</f>
        <v>0.12</v>
      </c>
      <c r="P624" s="178">
        <v>0</v>
      </c>
      <c r="Q624" s="178">
        <f>ROUND(E624*P624,2)</f>
        <v>0</v>
      </c>
      <c r="R624" s="178" t="s">
        <v>1079</v>
      </c>
      <c r="S624" s="178" t="s">
        <v>330</v>
      </c>
      <c r="T624" s="179" t="s">
        <v>330</v>
      </c>
      <c r="U624" s="162">
        <v>2.75E-2</v>
      </c>
      <c r="V624" s="162">
        <f>ROUND(E624*U624,2)</f>
        <v>9.6300000000000008</v>
      </c>
      <c r="W624" s="162"/>
      <c r="X624" s="151"/>
      <c r="Y624" s="151"/>
      <c r="Z624" s="151"/>
      <c r="AA624" s="151"/>
      <c r="AB624" s="151"/>
      <c r="AC624" s="151"/>
      <c r="AD624" s="151"/>
      <c r="AE624" s="151"/>
      <c r="AF624" s="151"/>
      <c r="AG624" s="151" t="s">
        <v>331</v>
      </c>
      <c r="AH624" s="151"/>
      <c r="AI624" s="151"/>
      <c r="AJ624" s="151"/>
      <c r="AK624" s="151"/>
      <c r="AL624" s="151"/>
      <c r="AM624" s="151"/>
      <c r="AN624" s="151"/>
      <c r="AO624" s="151"/>
      <c r="AP624" s="151"/>
      <c r="AQ624" s="151"/>
      <c r="AR624" s="151"/>
      <c r="AS624" s="151"/>
      <c r="AT624" s="151"/>
      <c r="AU624" s="151"/>
      <c r="AV624" s="151"/>
      <c r="AW624" s="151"/>
      <c r="AX624" s="151"/>
      <c r="AY624" s="151"/>
      <c r="AZ624" s="151"/>
      <c r="BA624" s="151"/>
      <c r="BB624" s="151"/>
      <c r="BC624" s="151"/>
      <c r="BD624" s="151"/>
      <c r="BE624" s="151"/>
      <c r="BF624" s="151"/>
      <c r="BG624" s="151"/>
      <c r="BH624" s="151"/>
    </row>
    <row r="625" spans="1:60" outlineLevel="1" x14ac:dyDescent="0.2">
      <c r="A625" s="158"/>
      <c r="B625" s="159"/>
      <c r="C625" s="364" t="s">
        <v>1080</v>
      </c>
      <c r="D625" s="365"/>
      <c r="E625" s="365"/>
      <c r="F625" s="365"/>
      <c r="G625" s="365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2"/>
      <c r="U625" s="162"/>
      <c r="V625" s="162"/>
      <c r="W625" s="162"/>
      <c r="X625" s="151"/>
      <c r="Y625" s="151"/>
      <c r="Z625" s="151"/>
      <c r="AA625" s="151"/>
      <c r="AB625" s="151"/>
      <c r="AC625" s="151"/>
      <c r="AD625" s="151"/>
      <c r="AE625" s="151"/>
      <c r="AF625" s="151"/>
      <c r="AG625" s="151" t="s">
        <v>236</v>
      </c>
      <c r="AH625" s="151"/>
      <c r="AI625" s="151"/>
      <c r="AJ625" s="151"/>
      <c r="AK625" s="151"/>
      <c r="AL625" s="151"/>
      <c r="AM625" s="151"/>
      <c r="AN625" s="151"/>
      <c r="AO625" s="151"/>
      <c r="AP625" s="151"/>
      <c r="AQ625" s="151"/>
      <c r="AR625" s="151"/>
      <c r="AS625" s="151"/>
      <c r="AT625" s="151"/>
      <c r="AU625" s="151"/>
      <c r="AV625" s="151"/>
      <c r="AW625" s="151"/>
      <c r="AX625" s="151"/>
      <c r="AY625" s="151"/>
      <c r="AZ625" s="151"/>
      <c r="BA625" s="151"/>
      <c r="BB625" s="151"/>
      <c r="BC625" s="151"/>
      <c r="BD625" s="151"/>
      <c r="BE625" s="151"/>
      <c r="BF625" s="151"/>
      <c r="BG625" s="151"/>
      <c r="BH625" s="151"/>
    </row>
    <row r="626" spans="1:60" outlineLevel="1" x14ac:dyDescent="0.2">
      <c r="A626" s="158"/>
      <c r="B626" s="159"/>
      <c r="C626" s="199" t="s">
        <v>1081</v>
      </c>
      <c r="D626" s="195"/>
      <c r="E626" s="196">
        <v>350</v>
      </c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2"/>
      <c r="U626" s="162"/>
      <c r="V626" s="162"/>
      <c r="W626" s="162"/>
      <c r="X626" s="151"/>
      <c r="Y626" s="151"/>
      <c r="Z626" s="151"/>
      <c r="AA626" s="151"/>
      <c r="AB626" s="151"/>
      <c r="AC626" s="151"/>
      <c r="AD626" s="151"/>
      <c r="AE626" s="151"/>
      <c r="AF626" s="151"/>
      <c r="AG626" s="151" t="s">
        <v>346</v>
      </c>
      <c r="AH626" s="151">
        <v>0</v>
      </c>
      <c r="AI626" s="151"/>
      <c r="AJ626" s="151"/>
      <c r="AK626" s="151"/>
      <c r="AL626" s="151"/>
      <c r="AM626" s="151"/>
      <c r="AN626" s="151"/>
      <c r="AO626" s="151"/>
      <c r="AP626" s="151"/>
      <c r="AQ626" s="151"/>
      <c r="AR626" s="151"/>
      <c r="AS626" s="151"/>
      <c r="AT626" s="151"/>
      <c r="AU626" s="151"/>
      <c r="AV626" s="151"/>
      <c r="AW626" s="151"/>
      <c r="AX626" s="151"/>
      <c r="AY626" s="151"/>
      <c r="AZ626" s="151"/>
      <c r="BA626" s="151"/>
      <c r="BB626" s="151"/>
      <c r="BC626" s="151"/>
      <c r="BD626" s="151"/>
      <c r="BE626" s="151"/>
      <c r="BF626" s="151"/>
      <c r="BG626" s="151"/>
      <c r="BH626" s="151"/>
    </row>
    <row r="627" spans="1:60" ht="22.5" outlineLevel="1" x14ac:dyDescent="0.2">
      <c r="A627" s="173">
        <v>202</v>
      </c>
      <c r="B627" s="174" t="s">
        <v>1082</v>
      </c>
      <c r="C627" s="191" t="s">
        <v>1083</v>
      </c>
      <c r="D627" s="175" t="s">
        <v>375</v>
      </c>
      <c r="E627" s="176">
        <v>433.24</v>
      </c>
      <c r="F627" s="177"/>
      <c r="G627" s="178">
        <f>ROUND(E627*F627,2)</f>
        <v>0</v>
      </c>
      <c r="H627" s="177">
        <v>23.12</v>
      </c>
      <c r="I627" s="178">
        <f>ROUND(E627*H627,2)</f>
        <v>10016.51</v>
      </c>
      <c r="J627" s="177">
        <v>7.88</v>
      </c>
      <c r="K627" s="178">
        <f>ROUND(E627*J627,2)</f>
        <v>3413.93</v>
      </c>
      <c r="L627" s="178">
        <v>21</v>
      </c>
      <c r="M627" s="178">
        <f>G627*(1+L627/100)</f>
        <v>0</v>
      </c>
      <c r="N627" s="178">
        <v>1.15E-3</v>
      </c>
      <c r="O627" s="178">
        <f>ROUND(E627*N627,2)</f>
        <v>0.5</v>
      </c>
      <c r="P627" s="178">
        <v>0</v>
      </c>
      <c r="Q627" s="178">
        <f>ROUND(E627*P627,2)</f>
        <v>0</v>
      </c>
      <c r="R627" s="178" t="s">
        <v>1079</v>
      </c>
      <c r="S627" s="178" t="s">
        <v>330</v>
      </c>
      <c r="T627" s="179" t="s">
        <v>330</v>
      </c>
      <c r="U627" s="162">
        <v>2.1000000000000001E-2</v>
      </c>
      <c r="V627" s="162">
        <f>ROUND(E627*U627,2)</f>
        <v>9.1</v>
      </c>
      <c r="W627" s="162"/>
      <c r="X627" s="151"/>
      <c r="Y627" s="151"/>
      <c r="Z627" s="151"/>
      <c r="AA627" s="151"/>
      <c r="AB627" s="151"/>
      <c r="AC627" s="151"/>
      <c r="AD627" s="151"/>
      <c r="AE627" s="151"/>
      <c r="AF627" s="151"/>
      <c r="AG627" s="151" t="s">
        <v>331</v>
      </c>
      <c r="AH627" s="151"/>
      <c r="AI627" s="151"/>
      <c r="AJ627" s="151"/>
      <c r="AK627" s="151"/>
      <c r="AL627" s="151"/>
      <c r="AM627" s="151"/>
      <c r="AN627" s="151"/>
      <c r="AO627" s="151"/>
      <c r="AP627" s="151"/>
      <c r="AQ627" s="151"/>
      <c r="AR627" s="151"/>
      <c r="AS627" s="151"/>
      <c r="AT627" s="151"/>
      <c r="AU627" s="151"/>
      <c r="AV627" s="151"/>
      <c r="AW627" s="151"/>
      <c r="AX627" s="151"/>
      <c r="AY627" s="151"/>
      <c r="AZ627" s="151"/>
      <c r="BA627" s="151"/>
      <c r="BB627" s="151"/>
      <c r="BC627" s="151"/>
      <c r="BD627" s="151"/>
      <c r="BE627" s="151"/>
      <c r="BF627" s="151"/>
      <c r="BG627" s="151"/>
      <c r="BH627" s="151"/>
    </row>
    <row r="628" spans="1:60" outlineLevel="1" x14ac:dyDescent="0.2">
      <c r="A628" s="158"/>
      <c r="B628" s="159"/>
      <c r="C628" s="199" t="s">
        <v>1084</v>
      </c>
      <c r="D628" s="195"/>
      <c r="E628" s="196">
        <v>433.24</v>
      </c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2"/>
      <c r="U628" s="162"/>
      <c r="V628" s="162"/>
      <c r="W628" s="162"/>
      <c r="X628" s="151"/>
      <c r="Y628" s="151"/>
      <c r="Z628" s="151"/>
      <c r="AA628" s="151"/>
      <c r="AB628" s="151"/>
      <c r="AC628" s="151"/>
      <c r="AD628" s="151"/>
      <c r="AE628" s="151"/>
      <c r="AF628" s="151"/>
      <c r="AG628" s="151" t="s">
        <v>346</v>
      </c>
      <c r="AH628" s="151">
        <v>0</v>
      </c>
      <c r="AI628" s="151"/>
      <c r="AJ628" s="151"/>
      <c r="AK628" s="151"/>
      <c r="AL628" s="151"/>
      <c r="AM628" s="151"/>
      <c r="AN628" s="151"/>
      <c r="AO628" s="151"/>
      <c r="AP628" s="151"/>
      <c r="AQ628" s="151"/>
      <c r="AR628" s="151"/>
      <c r="AS628" s="151"/>
      <c r="AT628" s="151"/>
      <c r="AU628" s="151"/>
      <c r="AV628" s="151"/>
      <c r="AW628" s="151"/>
      <c r="AX628" s="151"/>
      <c r="AY628" s="151"/>
      <c r="AZ628" s="151"/>
      <c r="BA628" s="151"/>
      <c r="BB628" s="151"/>
      <c r="BC628" s="151"/>
      <c r="BD628" s="151"/>
      <c r="BE628" s="151"/>
      <c r="BF628" s="151"/>
      <c r="BG628" s="151"/>
      <c r="BH628" s="151"/>
    </row>
    <row r="629" spans="1:60" ht="22.5" outlineLevel="1" x14ac:dyDescent="0.2">
      <c r="A629" s="173">
        <v>203</v>
      </c>
      <c r="B629" s="174" t="s">
        <v>1085</v>
      </c>
      <c r="C629" s="191" t="s">
        <v>1086</v>
      </c>
      <c r="D629" s="175" t="s">
        <v>375</v>
      </c>
      <c r="E629" s="176">
        <v>350</v>
      </c>
      <c r="F629" s="177"/>
      <c r="G629" s="178">
        <f>ROUND(E629*F629,2)</f>
        <v>0</v>
      </c>
      <c r="H629" s="177">
        <v>15.96</v>
      </c>
      <c r="I629" s="178">
        <f>ROUND(E629*H629,2)</f>
        <v>5586</v>
      </c>
      <c r="J629" s="177">
        <v>172.54</v>
      </c>
      <c r="K629" s="178">
        <f>ROUND(E629*J629,2)</f>
        <v>60389</v>
      </c>
      <c r="L629" s="178">
        <v>21</v>
      </c>
      <c r="M629" s="178">
        <f>G629*(1+L629/100)</f>
        <v>0</v>
      </c>
      <c r="N629" s="178">
        <v>8.1999999999999998E-4</v>
      </c>
      <c r="O629" s="178">
        <f>ROUND(E629*N629,2)</f>
        <v>0.28999999999999998</v>
      </c>
      <c r="P629" s="178">
        <v>0</v>
      </c>
      <c r="Q629" s="178">
        <f>ROUND(E629*P629,2)</f>
        <v>0</v>
      </c>
      <c r="R629" s="178" t="s">
        <v>1079</v>
      </c>
      <c r="S629" s="178" t="s">
        <v>330</v>
      </c>
      <c r="T629" s="179" t="s">
        <v>330</v>
      </c>
      <c r="U629" s="162">
        <v>0.45982000000000001</v>
      </c>
      <c r="V629" s="162">
        <f>ROUND(E629*U629,2)</f>
        <v>160.94</v>
      </c>
      <c r="W629" s="162"/>
      <c r="X629" s="151"/>
      <c r="Y629" s="151"/>
      <c r="Z629" s="151"/>
      <c r="AA629" s="151"/>
      <c r="AB629" s="151"/>
      <c r="AC629" s="151"/>
      <c r="AD629" s="151"/>
      <c r="AE629" s="151"/>
      <c r="AF629" s="151"/>
      <c r="AG629" s="151" t="s">
        <v>331</v>
      </c>
      <c r="AH629" s="151"/>
      <c r="AI629" s="151"/>
      <c r="AJ629" s="151"/>
      <c r="AK629" s="151"/>
      <c r="AL629" s="151"/>
      <c r="AM629" s="151"/>
      <c r="AN629" s="151"/>
      <c r="AO629" s="151"/>
      <c r="AP629" s="151"/>
      <c r="AQ629" s="151"/>
      <c r="AR629" s="151"/>
      <c r="AS629" s="151"/>
      <c r="AT629" s="151"/>
      <c r="AU629" s="151"/>
      <c r="AV629" s="151"/>
      <c r="AW629" s="151"/>
      <c r="AX629" s="151"/>
      <c r="AY629" s="151"/>
      <c r="AZ629" s="151"/>
      <c r="BA629" s="151"/>
      <c r="BB629" s="151"/>
      <c r="BC629" s="151"/>
      <c r="BD629" s="151"/>
      <c r="BE629" s="151"/>
      <c r="BF629" s="151"/>
      <c r="BG629" s="151"/>
      <c r="BH629" s="151"/>
    </row>
    <row r="630" spans="1:60" outlineLevel="1" x14ac:dyDescent="0.2">
      <c r="A630" s="158"/>
      <c r="B630" s="159"/>
      <c r="C630" s="199" t="s">
        <v>1087</v>
      </c>
      <c r="D630" s="195"/>
      <c r="E630" s="196">
        <v>350</v>
      </c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2"/>
      <c r="U630" s="162"/>
      <c r="V630" s="162"/>
      <c r="W630" s="162"/>
      <c r="X630" s="151"/>
      <c r="Y630" s="151"/>
      <c r="Z630" s="151"/>
      <c r="AA630" s="151"/>
      <c r="AB630" s="151"/>
      <c r="AC630" s="151"/>
      <c r="AD630" s="151"/>
      <c r="AE630" s="151"/>
      <c r="AF630" s="151"/>
      <c r="AG630" s="151" t="s">
        <v>346</v>
      </c>
      <c r="AH630" s="151">
        <v>0</v>
      </c>
      <c r="AI630" s="151"/>
      <c r="AJ630" s="151"/>
      <c r="AK630" s="151"/>
      <c r="AL630" s="151"/>
      <c r="AM630" s="151"/>
      <c r="AN630" s="151"/>
      <c r="AO630" s="151"/>
      <c r="AP630" s="151"/>
      <c r="AQ630" s="151"/>
      <c r="AR630" s="151"/>
      <c r="AS630" s="151"/>
      <c r="AT630" s="151"/>
      <c r="AU630" s="151"/>
      <c r="AV630" s="151"/>
      <c r="AW630" s="151"/>
      <c r="AX630" s="151"/>
      <c r="AY630" s="151"/>
      <c r="AZ630" s="151"/>
      <c r="BA630" s="151"/>
      <c r="BB630" s="151"/>
      <c r="BC630" s="151"/>
      <c r="BD630" s="151"/>
      <c r="BE630" s="151"/>
      <c r="BF630" s="151"/>
      <c r="BG630" s="151"/>
      <c r="BH630" s="151"/>
    </row>
    <row r="631" spans="1:60" ht="22.5" outlineLevel="1" x14ac:dyDescent="0.2">
      <c r="A631" s="173">
        <v>204</v>
      </c>
      <c r="B631" s="174" t="s">
        <v>1088</v>
      </c>
      <c r="C631" s="191" t="s">
        <v>1089</v>
      </c>
      <c r="D631" s="175" t="s">
        <v>375</v>
      </c>
      <c r="E631" s="176">
        <v>55.1</v>
      </c>
      <c r="F631" s="177"/>
      <c r="G631" s="178">
        <f>ROUND(E631*F631,2)</f>
        <v>0</v>
      </c>
      <c r="H631" s="177">
        <v>20</v>
      </c>
      <c r="I631" s="178">
        <f>ROUND(E631*H631,2)</f>
        <v>1102</v>
      </c>
      <c r="J631" s="177">
        <v>199</v>
      </c>
      <c r="K631" s="178">
        <f>ROUND(E631*J631,2)</f>
        <v>10964.9</v>
      </c>
      <c r="L631" s="178">
        <v>21</v>
      </c>
      <c r="M631" s="178">
        <f>G631*(1+L631/100)</f>
        <v>0</v>
      </c>
      <c r="N631" s="178">
        <v>9.8999999999999999E-4</v>
      </c>
      <c r="O631" s="178">
        <f>ROUND(E631*N631,2)</f>
        <v>0.05</v>
      </c>
      <c r="P631" s="178">
        <v>0</v>
      </c>
      <c r="Q631" s="178">
        <f>ROUND(E631*P631,2)</f>
        <v>0</v>
      </c>
      <c r="R631" s="178" t="s">
        <v>1079</v>
      </c>
      <c r="S631" s="178" t="s">
        <v>330</v>
      </c>
      <c r="T631" s="179" t="s">
        <v>330</v>
      </c>
      <c r="U631" s="162">
        <v>0.53200000000000003</v>
      </c>
      <c r="V631" s="162">
        <f>ROUND(E631*U631,2)</f>
        <v>29.31</v>
      </c>
      <c r="W631" s="162"/>
      <c r="X631" s="151"/>
      <c r="Y631" s="151"/>
      <c r="Z631" s="151"/>
      <c r="AA631" s="151"/>
      <c r="AB631" s="151"/>
      <c r="AC631" s="151"/>
      <c r="AD631" s="151"/>
      <c r="AE631" s="151"/>
      <c r="AF631" s="151"/>
      <c r="AG631" s="151" t="s">
        <v>331</v>
      </c>
      <c r="AH631" s="151"/>
      <c r="AI631" s="151"/>
      <c r="AJ631" s="151"/>
      <c r="AK631" s="151"/>
      <c r="AL631" s="151"/>
      <c r="AM631" s="151"/>
      <c r="AN631" s="151"/>
      <c r="AO631" s="151"/>
      <c r="AP631" s="151"/>
      <c r="AQ631" s="151"/>
      <c r="AR631" s="151"/>
      <c r="AS631" s="151"/>
      <c r="AT631" s="151"/>
      <c r="AU631" s="151"/>
      <c r="AV631" s="151"/>
      <c r="AW631" s="151"/>
      <c r="AX631" s="151"/>
      <c r="AY631" s="151"/>
      <c r="AZ631" s="151"/>
      <c r="BA631" s="151"/>
      <c r="BB631" s="151"/>
      <c r="BC631" s="151"/>
      <c r="BD631" s="151"/>
      <c r="BE631" s="151"/>
      <c r="BF631" s="151"/>
      <c r="BG631" s="151"/>
      <c r="BH631" s="151"/>
    </row>
    <row r="632" spans="1:60" outlineLevel="1" x14ac:dyDescent="0.2">
      <c r="A632" s="158"/>
      <c r="B632" s="159"/>
      <c r="C632" s="199" t="s">
        <v>1090</v>
      </c>
      <c r="D632" s="195"/>
      <c r="E632" s="196">
        <v>55.1</v>
      </c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51"/>
      <c r="Y632" s="151"/>
      <c r="Z632" s="151"/>
      <c r="AA632" s="151"/>
      <c r="AB632" s="151"/>
      <c r="AC632" s="151"/>
      <c r="AD632" s="151"/>
      <c r="AE632" s="151"/>
      <c r="AF632" s="151"/>
      <c r="AG632" s="151" t="s">
        <v>346</v>
      </c>
      <c r="AH632" s="151">
        <v>0</v>
      </c>
      <c r="AI632" s="151"/>
      <c r="AJ632" s="151"/>
      <c r="AK632" s="151"/>
      <c r="AL632" s="151"/>
      <c r="AM632" s="151"/>
      <c r="AN632" s="151"/>
      <c r="AO632" s="151"/>
      <c r="AP632" s="151"/>
      <c r="AQ632" s="151"/>
      <c r="AR632" s="151"/>
      <c r="AS632" s="151"/>
      <c r="AT632" s="151"/>
      <c r="AU632" s="151"/>
      <c r="AV632" s="151"/>
      <c r="AW632" s="151"/>
      <c r="AX632" s="151"/>
      <c r="AY632" s="151"/>
      <c r="AZ632" s="151"/>
      <c r="BA632" s="151"/>
      <c r="BB632" s="151"/>
      <c r="BC632" s="151"/>
      <c r="BD632" s="151"/>
      <c r="BE632" s="151"/>
      <c r="BF632" s="151"/>
      <c r="BG632" s="151"/>
      <c r="BH632" s="151"/>
    </row>
    <row r="633" spans="1:60" outlineLevel="1" x14ac:dyDescent="0.2">
      <c r="A633" s="173">
        <v>205</v>
      </c>
      <c r="B633" s="174" t="s">
        <v>1091</v>
      </c>
      <c r="C633" s="191" t="s">
        <v>1092</v>
      </c>
      <c r="D633" s="175" t="s">
        <v>375</v>
      </c>
      <c r="E633" s="176">
        <v>21.56</v>
      </c>
      <c r="F633" s="177"/>
      <c r="G633" s="178">
        <f>ROUND(E633*F633,2)</f>
        <v>0</v>
      </c>
      <c r="H633" s="177">
        <v>10.09</v>
      </c>
      <c r="I633" s="178">
        <f>ROUND(E633*H633,2)</f>
        <v>217.54</v>
      </c>
      <c r="J633" s="177">
        <v>35.71</v>
      </c>
      <c r="K633" s="178">
        <f>ROUND(E633*J633,2)</f>
        <v>769.91</v>
      </c>
      <c r="L633" s="178">
        <v>21</v>
      </c>
      <c r="M633" s="178">
        <f>G633*(1+L633/100)</f>
        <v>0</v>
      </c>
      <c r="N633" s="178">
        <v>2.1000000000000001E-4</v>
      </c>
      <c r="O633" s="178">
        <f>ROUND(E633*N633,2)</f>
        <v>0</v>
      </c>
      <c r="P633" s="178">
        <v>0</v>
      </c>
      <c r="Q633" s="178">
        <f>ROUND(E633*P633,2)</f>
        <v>0</v>
      </c>
      <c r="R633" s="178" t="s">
        <v>1079</v>
      </c>
      <c r="S633" s="178" t="s">
        <v>330</v>
      </c>
      <c r="T633" s="179" t="s">
        <v>330</v>
      </c>
      <c r="U633" s="162">
        <v>9.5000000000000001E-2</v>
      </c>
      <c r="V633" s="162">
        <f>ROUND(E633*U633,2)</f>
        <v>2.0499999999999998</v>
      </c>
      <c r="W633" s="162"/>
      <c r="X633" s="151"/>
      <c r="Y633" s="151"/>
      <c r="Z633" s="151"/>
      <c r="AA633" s="151"/>
      <c r="AB633" s="151"/>
      <c r="AC633" s="151"/>
      <c r="AD633" s="151"/>
      <c r="AE633" s="151"/>
      <c r="AF633" s="151"/>
      <c r="AG633" s="151" t="s">
        <v>331</v>
      </c>
      <c r="AH633" s="151"/>
      <c r="AI633" s="151"/>
      <c r="AJ633" s="151"/>
      <c r="AK633" s="151"/>
      <c r="AL633" s="151"/>
      <c r="AM633" s="151"/>
      <c r="AN633" s="151"/>
      <c r="AO633" s="151"/>
      <c r="AP633" s="151"/>
      <c r="AQ633" s="151"/>
      <c r="AR633" s="151"/>
      <c r="AS633" s="151"/>
      <c r="AT633" s="151"/>
      <c r="AU633" s="151"/>
      <c r="AV633" s="151"/>
      <c r="AW633" s="151"/>
      <c r="AX633" s="151"/>
      <c r="AY633" s="151"/>
      <c r="AZ633" s="151"/>
      <c r="BA633" s="151"/>
      <c r="BB633" s="151"/>
      <c r="BC633" s="151"/>
      <c r="BD633" s="151"/>
      <c r="BE633" s="151"/>
      <c r="BF633" s="151"/>
      <c r="BG633" s="151"/>
      <c r="BH633" s="151"/>
    </row>
    <row r="634" spans="1:60" outlineLevel="1" x14ac:dyDescent="0.2">
      <c r="A634" s="158"/>
      <c r="B634" s="159"/>
      <c r="C634" s="199" t="s">
        <v>1093</v>
      </c>
      <c r="D634" s="195"/>
      <c r="E634" s="196">
        <v>21.56</v>
      </c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51"/>
      <c r="Y634" s="151"/>
      <c r="Z634" s="151"/>
      <c r="AA634" s="151"/>
      <c r="AB634" s="151"/>
      <c r="AC634" s="151"/>
      <c r="AD634" s="151"/>
      <c r="AE634" s="151"/>
      <c r="AF634" s="151"/>
      <c r="AG634" s="151" t="s">
        <v>346</v>
      </c>
      <c r="AH634" s="151">
        <v>0</v>
      </c>
      <c r="AI634" s="151"/>
      <c r="AJ634" s="151"/>
      <c r="AK634" s="151"/>
      <c r="AL634" s="151"/>
      <c r="AM634" s="151"/>
      <c r="AN634" s="151"/>
      <c r="AO634" s="151"/>
      <c r="AP634" s="151"/>
      <c r="AQ634" s="151"/>
      <c r="AR634" s="151"/>
      <c r="AS634" s="151"/>
      <c r="AT634" s="151"/>
      <c r="AU634" s="151"/>
      <c r="AV634" s="151"/>
      <c r="AW634" s="151"/>
      <c r="AX634" s="151"/>
      <c r="AY634" s="151"/>
      <c r="AZ634" s="151"/>
      <c r="BA634" s="151"/>
      <c r="BB634" s="151"/>
      <c r="BC634" s="151"/>
      <c r="BD634" s="151"/>
      <c r="BE634" s="151"/>
      <c r="BF634" s="151"/>
      <c r="BG634" s="151"/>
      <c r="BH634" s="151"/>
    </row>
    <row r="635" spans="1:60" outlineLevel="1" x14ac:dyDescent="0.2">
      <c r="A635" s="173">
        <v>206</v>
      </c>
      <c r="B635" s="174" t="s">
        <v>1094</v>
      </c>
      <c r="C635" s="191" t="s">
        <v>1095</v>
      </c>
      <c r="D635" s="175" t="s">
        <v>375</v>
      </c>
      <c r="E635" s="176">
        <v>109.21</v>
      </c>
      <c r="F635" s="177"/>
      <c r="G635" s="178">
        <f>ROUND(E635*F635,2)</f>
        <v>0</v>
      </c>
      <c r="H635" s="177">
        <v>210.97</v>
      </c>
      <c r="I635" s="178">
        <f>ROUND(E635*H635,2)</f>
        <v>23040.03</v>
      </c>
      <c r="J635" s="177">
        <v>154.03</v>
      </c>
      <c r="K635" s="178">
        <f>ROUND(E635*J635,2)</f>
        <v>16821.62</v>
      </c>
      <c r="L635" s="178">
        <v>21</v>
      </c>
      <c r="M635" s="178">
        <f>G635*(1+L635/100)</f>
        <v>0</v>
      </c>
      <c r="N635" s="178">
        <v>2.63E-3</v>
      </c>
      <c r="O635" s="178">
        <f>ROUND(E635*N635,2)</f>
        <v>0.28999999999999998</v>
      </c>
      <c r="P635" s="178">
        <v>0</v>
      </c>
      <c r="Q635" s="178">
        <f>ROUND(E635*P635,2)</f>
        <v>0</v>
      </c>
      <c r="R635" s="178" t="s">
        <v>1079</v>
      </c>
      <c r="S635" s="178" t="s">
        <v>330</v>
      </c>
      <c r="T635" s="179" t="s">
        <v>330</v>
      </c>
      <c r="U635" s="162">
        <v>0.38500000000000001</v>
      </c>
      <c r="V635" s="162">
        <f>ROUND(E635*U635,2)</f>
        <v>42.05</v>
      </c>
      <c r="W635" s="162"/>
      <c r="X635" s="151"/>
      <c r="Y635" s="151"/>
      <c r="Z635" s="151"/>
      <c r="AA635" s="151"/>
      <c r="AB635" s="151"/>
      <c r="AC635" s="151"/>
      <c r="AD635" s="151"/>
      <c r="AE635" s="151"/>
      <c r="AF635" s="151"/>
      <c r="AG635" s="151" t="s">
        <v>1096</v>
      </c>
      <c r="AH635" s="151"/>
      <c r="AI635" s="151"/>
      <c r="AJ635" s="151"/>
      <c r="AK635" s="151"/>
      <c r="AL635" s="151"/>
      <c r="AM635" s="151"/>
      <c r="AN635" s="151"/>
      <c r="AO635" s="151"/>
      <c r="AP635" s="151"/>
      <c r="AQ635" s="151"/>
      <c r="AR635" s="151"/>
      <c r="AS635" s="151"/>
      <c r="AT635" s="151"/>
      <c r="AU635" s="151"/>
      <c r="AV635" s="151"/>
      <c r="AW635" s="151"/>
      <c r="AX635" s="151"/>
      <c r="AY635" s="151"/>
      <c r="AZ635" s="151"/>
      <c r="BA635" s="151"/>
      <c r="BB635" s="151"/>
      <c r="BC635" s="151"/>
      <c r="BD635" s="151"/>
      <c r="BE635" s="151"/>
      <c r="BF635" s="151"/>
      <c r="BG635" s="151"/>
      <c r="BH635" s="151"/>
    </row>
    <row r="636" spans="1:60" outlineLevel="1" x14ac:dyDescent="0.2">
      <c r="A636" s="158"/>
      <c r="B636" s="159"/>
      <c r="C636" s="364" t="s">
        <v>1097</v>
      </c>
      <c r="D636" s="365"/>
      <c r="E636" s="365"/>
      <c r="F636" s="365"/>
      <c r="G636" s="365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51"/>
      <c r="Y636" s="151"/>
      <c r="Z636" s="151"/>
      <c r="AA636" s="151"/>
      <c r="AB636" s="151"/>
      <c r="AC636" s="151"/>
      <c r="AD636" s="151"/>
      <c r="AE636" s="151"/>
      <c r="AF636" s="151"/>
      <c r="AG636" s="151" t="s">
        <v>236</v>
      </c>
      <c r="AH636" s="151"/>
      <c r="AI636" s="151"/>
      <c r="AJ636" s="151"/>
      <c r="AK636" s="151"/>
      <c r="AL636" s="151"/>
      <c r="AM636" s="151"/>
      <c r="AN636" s="151"/>
      <c r="AO636" s="151"/>
      <c r="AP636" s="151"/>
      <c r="AQ636" s="151"/>
      <c r="AR636" s="151"/>
      <c r="AS636" s="151"/>
      <c r="AT636" s="151"/>
      <c r="AU636" s="151"/>
      <c r="AV636" s="151"/>
      <c r="AW636" s="151"/>
      <c r="AX636" s="151"/>
      <c r="AY636" s="151"/>
      <c r="AZ636" s="151"/>
      <c r="BA636" s="151"/>
      <c r="BB636" s="151"/>
      <c r="BC636" s="151"/>
      <c r="BD636" s="151"/>
      <c r="BE636" s="151"/>
      <c r="BF636" s="151"/>
      <c r="BG636" s="151"/>
      <c r="BH636" s="151"/>
    </row>
    <row r="637" spans="1:60" outlineLevel="1" x14ac:dyDescent="0.2">
      <c r="A637" s="158"/>
      <c r="B637" s="159"/>
      <c r="C637" s="199" t="s">
        <v>1098</v>
      </c>
      <c r="D637" s="195"/>
      <c r="E637" s="196">
        <v>4.1900000000000004</v>
      </c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51"/>
      <c r="Y637" s="151"/>
      <c r="Z637" s="151"/>
      <c r="AA637" s="151"/>
      <c r="AB637" s="151"/>
      <c r="AC637" s="151"/>
      <c r="AD637" s="151"/>
      <c r="AE637" s="151"/>
      <c r="AF637" s="151"/>
      <c r="AG637" s="151" t="s">
        <v>346</v>
      </c>
      <c r="AH637" s="151">
        <v>0</v>
      </c>
      <c r="AI637" s="151"/>
      <c r="AJ637" s="151"/>
      <c r="AK637" s="151"/>
      <c r="AL637" s="151"/>
      <c r="AM637" s="151"/>
      <c r="AN637" s="151"/>
      <c r="AO637" s="151"/>
      <c r="AP637" s="151"/>
      <c r="AQ637" s="151"/>
      <c r="AR637" s="151"/>
      <c r="AS637" s="151"/>
      <c r="AT637" s="151"/>
      <c r="AU637" s="151"/>
      <c r="AV637" s="151"/>
      <c r="AW637" s="151"/>
      <c r="AX637" s="151"/>
      <c r="AY637" s="151"/>
      <c r="AZ637" s="151"/>
      <c r="BA637" s="151"/>
      <c r="BB637" s="151"/>
      <c r="BC637" s="151"/>
      <c r="BD637" s="151"/>
      <c r="BE637" s="151"/>
      <c r="BF637" s="151"/>
      <c r="BG637" s="151"/>
      <c r="BH637" s="151"/>
    </row>
    <row r="638" spans="1:60" outlineLevel="1" x14ac:dyDescent="0.2">
      <c r="A638" s="158"/>
      <c r="B638" s="159"/>
      <c r="C638" s="199" t="s">
        <v>1099</v>
      </c>
      <c r="D638" s="195"/>
      <c r="E638" s="196">
        <v>12.58</v>
      </c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51"/>
      <c r="Y638" s="151"/>
      <c r="Z638" s="151"/>
      <c r="AA638" s="151"/>
      <c r="AB638" s="151"/>
      <c r="AC638" s="151"/>
      <c r="AD638" s="151"/>
      <c r="AE638" s="151"/>
      <c r="AF638" s="151"/>
      <c r="AG638" s="151" t="s">
        <v>346</v>
      </c>
      <c r="AH638" s="151">
        <v>0</v>
      </c>
      <c r="AI638" s="151"/>
      <c r="AJ638" s="151"/>
      <c r="AK638" s="151"/>
      <c r="AL638" s="151"/>
      <c r="AM638" s="151"/>
      <c r="AN638" s="151"/>
      <c r="AO638" s="151"/>
      <c r="AP638" s="151"/>
      <c r="AQ638" s="151"/>
      <c r="AR638" s="151"/>
      <c r="AS638" s="151"/>
      <c r="AT638" s="151"/>
      <c r="AU638" s="151"/>
      <c r="AV638" s="151"/>
      <c r="AW638" s="151"/>
      <c r="AX638" s="151"/>
      <c r="AY638" s="151"/>
      <c r="AZ638" s="151"/>
      <c r="BA638" s="151"/>
      <c r="BB638" s="151"/>
      <c r="BC638" s="151"/>
      <c r="BD638" s="151"/>
      <c r="BE638" s="151"/>
      <c r="BF638" s="151"/>
      <c r="BG638" s="151"/>
      <c r="BH638" s="151"/>
    </row>
    <row r="639" spans="1:60" outlineLevel="1" x14ac:dyDescent="0.2">
      <c r="A639" s="158"/>
      <c r="B639" s="159"/>
      <c r="C639" s="199" t="s">
        <v>1100</v>
      </c>
      <c r="D639" s="195"/>
      <c r="E639" s="196">
        <v>23.73</v>
      </c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51"/>
      <c r="Y639" s="151"/>
      <c r="Z639" s="151"/>
      <c r="AA639" s="151"/>
      <c r="AB639" s="151"/>
      <c r="AC639" s="151"/>
      <c r="AD639" s="151"/>
      <c r="AE639" s="151"/>
      <c r="AF639" s="151"/>
      <c r="AG639" s="151" t="s">
        <v>346</v>
      </c>
      <c r="AH639" s="151">
        <v>0</v>
      </c>
      <c r="AI639" s="151"/>
      <c r="AJ639" s="151"/>
      <c r="AK639" s="151"/>
      <c r="AL639" s="151"/>
      <c r="AM639" s="151"/>
      <c r="AN639" s="151"/>
      <c r="AO639" s="151"/>
      <c r="AP639" s="151"/>
      <c r="AQ639" s="151"/>
      <c r="AR639" s="151"/>
      <c r="AS639" s="151"/>
      <c r="AT639" s="151"/>
      <c r="AU639" s="151"/>
      <c r="AV639" s="151"/>
      <c r="AW639" s="151"/>
      <c r="AX639" s="151"/>
      <c r="AY639" s="151"/>
      <c r="AZ639" s="151"/>
      <c r="BA639" s="151"/>
      <c r="BB639" s="151"/>
      <c r="BC639" s="151"/>
      <c r="BD639" s="151"/>
      <c r="BE639" s="151"/>
      <c r="BF639" s="151"/>
      <c r="BG639" s="151"/>
      <c r="BH639" s="151"/>
    </row>
    <row r="640" spans="1:60" outlineLevel="1" x14ac:dyDescent="0.2">
      <c r="A640" s="158"/>
      <c r="B640" s="159"/>
      <c r="C640" s="199" t="s">
        <v>1101</v>
      </c>
      <c r="D640" s="195"/>
      <c r="E640" s="196">
        <v>9.74</v>
      </c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51"/>
      <c r="Y640" s="151"/>
      <c r="Z640" s="151"/>
      <c r="AA640" s="151"/>
      <c r="AB640" s="151"/>
      <c r="AC640" s="151"/>
      <c r="AD640" s="151"/>
      <c r="AE640" s="151"/>
      <c r="AF640" s="151"/>
      <c r="AG640" s="151" t="s">
        <v>346</v>
      </c>
      <c r="AH640" s="151">
        <v>0</v>
      </c>
      <c r="AI640" s="151"/>
      <c r="AJ640" s="151"/>
      <c r="AK640" s="151"/>
      <c r="AL640" s="151"/>
      <c r="AM640" s="151"/>
      <c r="AN640" s="151"/>
      <c r="AO640" s="151"/>
      <c r="AP640" s="151"/>
      <c r="AQ640" s="151"/>
      <c r="AR640" s="151"/>
      <c r="AS640" s="151"/>
      <c r="AT640" s="151"/>
      <c r="AU640" s="151"/>
      <c r="AV640" s="151"/>
      <c r="AW640" s="151"/>
      <c r="AX640" s="151"/>
      <c r="AY640" s="151"/>
      <c r="AZ640" s="151"/>
      <c r="BA640" s="151"/>
      <c r="BB640" s="151"/>
      <c r="BC640" s="151"/>
      <c r="BD640" s="151"/>
      <c r="BE640" s="151"/>
      <c r="BF640" s="151"/>
      <c r="BG640" s="151"/>
      <c r="BH640" s="151"/>
    </row>
    <row r="641" spans="1:60" outlineLevel="1" x14ac:dyDescent="0.2">
      <c r="A641" s="158"/>
      <c r="B641" s="159"/>
      <c r="C641" s="199" t="s">
        <v>1102</v>
      </c>
      <c r="D641" s="195"/>
      <c r="E641" s="196">
        <v>8.59</v>
      </c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51"/>
      <c r="Y641" s="151"/>
      <c r="Z641" s="151"/>
      <c r="AA641" s="151"/>
      <c r="AB641" s="151"/>
      <c r="AC641" s="151"/>
      <c r="AD641" s="151"/>
      <c r="AE641" s="151"/>
      <c r="AF641" s="151"/>
      <c r="AG641" s="151" t="s">
        <v>346</v>
      </c>
      <c r="AH641" s="151">
        <v>0</v>
      </c>
      <c r="AI641" s="151"/>
      <c r="AJ641" s="151"/>
      <c r="AK641" s="151"/>
      <c r="AL641" s="151"/>
      <c r="AM641" s="151"/>
      <c r="AN641" s="151"/>
      <c r="AO641" s="151"/>
      <c r="AP641" s="151"/>
      <c r="AQ641" s="151"/>
      <c r="AR641" s="151"/>
      <c r="AS641" s="151"/>
      <c r="AT641" s="151"/>
      <c r="AU641" s="151"/>
      <c r="AV641" s="151"/>
      <c r="AW641" s="151"/>
      <c r="AX641" s="151"/>
      <c r="AY641" s="151"/>
      <c r="AZ641" s="151"/>
      <c r="BA641" s="151"/>
      <c r="BB641" s="151"/>
      <c r="BC641" s="151"/>
      <c r="BD641" s="151"/>
      <c r="BE641" s="151"/>
      <c r="BF641" s="151"/>
      <c r="BG641" s="151"/>
      <c r="BH641" s="151"/>
    </row>
    <row r="642" spans="1:60" outlineLevel="1" x14ac:dyDescent="0.2">
      <c r="A642" s="158"/>
      <c r="B642" s="159"/>
      <c r="C642" s="199" t="s">
        <v>1103</v>
      </c>
      <c r="D642" s="195"/>
      <c r="E642" s="196">
        <v>13.12</v>
      </c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51"/>
      <c r="Y642" s="151"/>
      <c r="Z642" s="151"/>
      <c r="AA642" s="151"/>
      <c r="AB642" s="151"/>
      <c r="AC642" s="151"/>
      <c r="AD642" s="151"/>
      <c r="AE642" s="151"/>
      <c r="AF642" s="151"/>
      <c r="AG642" s="151" t="s">
        <v>346</v>
      </c>
      <c r="AH642" s="151">
        <v>0</v>
      </c>
      <c r="AI642" s="151"/>
      <c r="AJ642" s="151"/>
      <c r="AK642" s="151"/>
      <c r="AL642" s="151"/>
      <c r="AM642" s="151"/>
      <c r="AN642" s="151"/>
      <c r="AO642" s="151"/>
      <c r="AP642" s="151"/>
      <c r="AQ642" s="151"/>
      <c r="AR642" s="151"/>
      <c r="AS642" s="151"/>
      <c r="AT642" s="151"/>
      <c r="AU642" s="151"/>
      <c r="AV642" s="151"/>
      <c r="AW642" s="151"/>
      <c r="AX642" s="151"/>
      <c r="AY642" s="151"/>
      <c r="AZ642" s="151"/>
      <c r="BA642" s="151"/>
      <c r="BB642" s="151"/>
      <c r="BC642" s="151"/>
      <c r="BD642" s="151"/>
      <c r="BE642" s="151"/>
      <c r="BF642" s="151"/>
      <c r="BG642" s="151"/>
      <c r="BH642" s="151"/>
    </row>
    <row r="643" spans="1:60" outlineLevel="1" x14ac:dyDescent="0.2">
      <c r="A643" s="158"/>
      <c r="B643" s="159"/>
      <c r="C643" s="199" t="s">
        <v>1104</v>
      </c>
      <c r="D643" s="195"/>
      <c r="E643" s="196">
        <v>3.94</v>
      </c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51"/>
      <c r="Y643" s="151"/>
      <c r="Z643" s="151"/>
      <c r="AA643" s="151"/>
      <c r="AB643" s="151"/>
      <c r="AC643" s="151"/>
      <c r="AD643" s="151"/>
      <c r="AE643" s="151"/>
      <c r="AF643" s="151"/>
      <c r="AG643" s="151" t="s">
        <v>346</v>
      </c>
      <c r="AH643" s="151">
        <v>0</v>
      </c>
      <c r="AI643" s="151"/>
      <c r="AJ643" s="151"/>
      <c r="AK643" s="151"/>
      <c r="AL643" s="151"/>
      <c r="AM643" s="151"/>
      <c r="AN643" s="151"/>
      <c r="AO643" s="151"/>
      <c r="AP643" s="151"/>
      <c r="AQ643" s="151"/>
      <c r="AR643" s="151"/>
      <c r="AS643" s="151"/>
      <c r="AT643" s="151"/>
      <c r="AU643" s="151"/>
      <c r="AV643" s="151"/>
      <c r="AW643" s="151"/>
      <c r="AX643" s="151"/>
      <c r="AY643" s="151"/>
      <c r="AZ643" s="151"/>
      <c r="BA643" s="151"/>
      <c r="BB643" s="151"/>
      <c r="BC643" s="151"/>
      <c r="BD643" s="151"/>
      <c r="BE643" s="151"/>
      <c r="BF643" s="151"/>
      <c r="BG643" s="151"/>
      <c r="BH643" s="151"/>
    </row>
    <row r="644" spans="1:60" outlineLevel="1" x14ac:dyDescent="0.2">
      <c r="A644" s="158"/>
      <c r="B644" s="159"/>
      <c r="C644" s="199" t="s">
        <v>1105</v>
      </c>
      <c r="D644" s="195"/>
      <c r="E644" s="196">
        <v>19.260000000000002</v>
      </c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51"/>
      <c r="Y644" s="151"/>
      <c r="Z644" s="151"/>
      <c r="AA644" s="151"/>
      <c r="AB644" s="151"/>
      <c r="AC644" s="151"/>
      <c r="AD644" s="151"/>
      <c r="AE644" s="151"/>
      <c r="AF644" s="151"/>
      <c r="AG644" s="151" t="s">
        <v>346</v>
      </c>
      <c r="AH644" s="151">
        <v>0</v>
      </c>
      <c r="AI644" s="151"/>
      <c r="AJ644" s="151"/>
      <c r="AK644" s="151"/>
      <c r="AL644" s="151"/>
      <c r="AM644" s="151"/>
      <c r="AN644" s="151"/>
      <c r="AO644" s="151"/>
      <c r="AP644" s="151"/>
      <c r="AQ644" s="151"/>
      <c r="AR644" s="151"/>
      <c r="AS644" s="151"/>
      <c r="AT644" s="151"/>
      <c r="AU644" s="151"/>
      <c r="AV644" s="151"/>
      <c r="AW644" s="151"/>
      <c r="AX644" s="151"/>
      <c r="AY644" s="151"/>
      <c r="AZ644" s="151"/>
      <c r="BA644" s="151"/>
      <c r="BB644" s="151"/>
      <c r="BC644" s="151"/>
      <c r="BD644" s="151"/>
      <c r="BE644" s="151"/>
      <c r="BF644" s="151"/>
      <c r="BG644" s="151"/>
      <c r="BH644" s="151"/>
    </row>
    <row r="645" spans="1:60" outlineLevel="1" x14ac:dyDescent="0.2">
      <c r="A645" s="158"/>
      <c r="B645" s="159"/>
      <c r="C645" s="199" t="s">
        <v>1106</v>
      </c>
      <c r="D645" s="195"/>
      <c r="E645" s="196">
        <v>3.49</v>
      </c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51"/>
      <c r="Y645" s="151"/>
      <c r="Z645" s="151"/>
      <c r="AA645" s="151"/>
      <c r="AB645" s="151"/>
      <c r="AC645" s="151"/>
      <c r="AD645" s="151"/>
      <c r="AE645" s="151"/>
      <c r="AF645" s="151"/>
      <c r="AG645" s="151" t="s">
        <v>346</v>
      </c>
      <c r="AH645" s="151">
        <v>0</v>
      </c>
      <c r="AI645" s="151"/>
      <c r="AJ645" s="151"/>
      <c r="AK645" s="151"/>
      <c r="AL645" s="151"/>
      <c r="AM645" s="151"/>
      <c r="AN645" s="151"/>
      <c r="AO645" s="151"/>
      <c r="AP645" s="151"/>
      <c r="AQ645" s="151"/>
      <c r="AR645" s="151"/>
      <c r="AS645" s="151"/>
      <c r="AT645" s="151"/>
      <c r="AU645" s="151"/>
      <c r="AV645" s="151"/>
      <c r="AW645" s="151"/>
      <c r="AX645" s="151"/>
      <c r="AY645" s="151"/>
      <c r="AZ645" s="151"/>
      <c r="BA645" s="151"/>
      <c r="BB645" s="151"/>
      <c r="BC645" s="151"/>
      <c r="BD645" s="151"/>
      <c r="BE645" s="151"/>
      <c r="BF645" s="151"/>
      <c r="BG645" s="151"/>
      <c r="BH645" s="151"/>
    </row>
    <row r="646" spans="1:60" outlineLevel="1" x14ac:dyDescent="0.2">
      <c r="A646" s="158"/>
      <c r="B646" s="159"/>
      <c r="C646" s="199" t="s">
        <v>1107</v>
      </c>
      <c r="D646" s="195"/>
      <c r="E646" s="196">
        <v>10.57</v>
      </c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51"/>
      <c r="Y646" s="151"/>
      <c r="Z646" s="151"/>
      <c r="AA646" s="151"/>
      <c r="AB646" s="151"/>
      <c r="AC646" s="151"/>
      <c r="AD646" s="151"/>
      <c r="AE646" s="151"/>
      <c r="AF646" s="151"/>
      <c r="AG646" s="151" t="s">
        <v>346</v>
      </c>
      <c r="AH646" s="151">
        <v>0</v>
      </c>
      <c r="AI646" s="151"/>
      <c r="AJ646" s="151"/>
      <c r="AK646" s="151"/>
      <c r="AL646" s="151"/>
      <c r="AM646" s="151"/>
      <c r="AN646" s="151"/>
      <c r="AO646" s="151"/>
      <c r="AP646" s="151"/>
      <c r="AQ646" s="151"/>
      <c r="AR646" s="151"/>
      <c r="AS646" s="151"/>
      <c r="AT646" s="151"/>
      <c r="AU646" s="151"/>
      <c r="AV646" s="151"/>
      <c r="AW646" s="151"/>
      <c r="AX646" s="151"/>
      <c r="AY646" s="151"/>
      <c r="AZ646" s="151"/>
      <c r="BA646" s="151"/>
      <c r="BB646" s="151"/>
      <c r="BC646" s="151"/>
      <c r="BD646" s="151"/>
      <c r="BE646" s="151"/>
      <c r="BF646" s="151"/>
      <c r="BG646" s="151"/>
      <c r="BH646" s="151"/>
    </row>
    <row r="647" spans="1:60" ht="22.5" outlineLevel="1" x14ac:dyDescent="0.2">
      <c r="A647" s="173">
        <v>207</v>
      </c>
      <c r="B647" s="174" t="s">
        <v>1108</v>
      </c>
      <c r="C647" s="191" t="s">
        <v>1109</v>
      </c>
      <c r="D647" s="175" t="s">
        <v>427</v>
      </c>
      <c r="E647" s="176">
        <v>73.3</v>
      </c>
      <c r="F647" s="177"/>
      <c r="G647" s="178">
        <f>ROUND(E647*F647,2)</f>
        <v>0</v>
      </c>
      <c r="H647" s="177">
        <v>116.49</v>
      </c>
      <c r="I647" s="178">
        <f>ROUND(E647*H647,2)</f>
        <v>8538.7199999999993</v>
      </c>
      <c r="J647" s="177">
        <v>44.01</v>
      </c>
      <c r="K647" s="178">
        <f>ROUND(E647*J647,2)</f>
        <v>3225.93</v>
      </c>
      <c r="L647" s="178">
        <v>21</v>
      </c>
      <c r="M647" s="178">
        <f>G647*(1+L647/100)</f>
        <v>0</v>
      </c>
      <c r="N647" s="178">
        <v>3.2000000000000003E-4</v>
      </c>
      <c r="O647" s="178">
        <f>ROUND(E647*N647,2)</f>
        <v>0.02</v>
      </c>
      <c r="P647" s="178">
        <v>0</v>
      </c>
      <c r="Q647" s="178">
        <f>ROUND(E647*P647,2)</f>
        <v>0</v>
      </c>
      <c r="R647" s="178" t="s">
        <v>1079</v>
      </c>
      <c r="S647" s="178" t="s">
        <v>330</v>
      </c>
      <c r="T647" s="179" t="s">
        <v>330</v>
      </c>
      <c r="U647" s="162">
        <v>0.11</v>
      </c>
      <c r="V647" s="162">
        <f>ROUND(E647*U647,2)</f>
        <v>8.06</v>
      </c>
      <c r="W647" s="162"/>
      <c r="X647" s="151"/>
      <c r="Y647" s="151"/>
      <c r="Z647" s="151"/>
      <c r="AA647" s="151"/>
      <c r="AB647" s="151"/>
      <c r="AC647" s="151"/>
      <c r="AD647" s="151"/>
      <c r="AE647" s="151"/>
      <c r="AF647" s="151"/>
      <c r="AG647" s="151" t="s">
        <v>1096</v>
      </c>
      <c r="AH647" s="151"/>
      <c r="AI647" s="151"/>
      <c r="AJ647" s="151"/>
      <c r="AK647" s="151"/>
      <c r="AL647" s="151"/>
      <c r="AM647" s="151"/>
      <c r="AN647" s="151"/>
      <c r="AO647" s="151"/>
      <c r="AP647" s="151"/>
      <c r="AQ647" s="151"/>
      <c r="AR647" s="151"/>
      <c r="AS647" s="151"/>
      <c r="AT647" s="151"/>
      <c r="AU647" s="151"/>
      <c r="AV647" s="151"/>
      <c r="AW647" s="151"/>
      <c r="AX647" s="151"/>
      <c r="AY647" s="151"/>
      <c r="AZ647" s="151"/>
      <c r="BA647" s="151"/>
      <c r="BB647" s="151"/>
      <c r="BC647" s="151"/>
      <c r="BD647" s="151"/>
      <c r="BE647" s="151"/>
      <c r="BF647" s="151"/>
      <c r="BG647" s="151"/>
      <c r="BH647" s="151"/>
    </row>
    <row r="648" spans="1:60" outlineLevel="1" x14ac:dyDescent="0.2">
      <c r="A648" s="158"/>
      <c r="B648" s="159"/>
      <c r="C648" s="199" t="s">
        <v>1110</v>
      </c>
      <c r="D648" s="195"/>
      <c r="E648" s="196">
        <v>52.8</v>
      </c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51"/>
      <c r="Y648" s="151"/>
      <c r="Z648" s="151"/>
      <c r="AA648" s="151"/>
      <c r="AB648" s="151"/>
      <c r="AC648" s="151"/>
      <c r="AD648" s="151"/>
      <c r="AE648" s="151"/>
      <c r="AF648" s="151"/>
      <c r="AG648" s="151" t="s">
        <v>346</v>
      </c>
      <c r="AH648" s="151">
        <v>0</v>
      </c>
      <c r="AI648" s="151"/>
      <c r="AJ648" s="151"/>
      <c r="AK648" s="151"/>
      <c r="AL648" s="151"/>
      <c r="AM648" s="151"/>
      <c r="AN648" s="151"/>
      <c r="AO648" s="151"/>
      <c r="AP648" s="151"/>
      <c r="AQ648" s="151"/>
      <c r="AR648" s="151"/>
      <c r="AS648" s="151"/>
      <c r="AT648" s="151"/>
      <c r="AU648" s="151"/>
      <c r="AV648" s="151"/>
      <c r="AW648" s="151"/>
      <c r="AX648" s="151"/>
      <c r="AY648" s="151"/>
      <c r="AZ648" s="151"/>
      <c r="BA648" s="151"/>
      <c r="BB648" s="151"/>
      <c r="BC648" s="151"/>
      <c r="BD648" s="151"/>
      <c r="BE648" s="151"/>
      <c r="BF648" s="151"/>
      <c r="BG648" s="151"/>
      <c r="BH648" s="151"/>
    </row>
    <row r="649" spans="1:60" outlineLevel="1" x14ac:dyDescent="0.2">
      <c r="A649" s="158"/>
      <c r="B649" s="159"/>
      <c r="C649" s="199" t="s">
        <v>1111</v>
      </c>
      <c r="D649" s="195"/>
      <c r="E649" s="196">
        <v>20.5</v>
      </c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51"/>
      <c r="Y649" s="151"/>
      <c r="Z649" s="151"/>
      <c r="AA649" s="151"/>
      <c r="AB649" s="151"/>
      <c r="AC649" s="151"/>
      <c r="AD649" s="151"/>
      <c r="AE649" s="151"/>
      <c r="AF649" s="151"/>
      <c r="AG649" s="151" t="s">
        <v>346</v>
      </c>
      <c r="AH649" s="151">
        <v>0</v>
      </c>
      <c r="AI649" s="151"/>
      <c r="AJ649" s="151"/>
      <c r="AK649" s="151"/>
      <c r="AL649" s="151"/>
      <c r="AM649" s="151"/>
      <c r="AN649" s="151"/>
      <c r="AO649" s="151"/>
      <c r="AP649" s="151"/>
      <c r="AQ649" s="151"/>
      <c r="AR649" s="151"/>
      <c r="AS649" s="151"/>
      <c r="AT649" s="151"/>
      <c r="AU649" s="151"/>
      <c r="AV649" s="151"/>
      <c r="AW649" s="151"/>
      <c r="AX649" s="151"/>
      <c r="AY649" s="151"/>
      <c r="AZ649" s="151"/>
      <c r="BA649" s="151"/>
      <c r="BB649" s="151"/>
      <c r="BC649" s="151"/>
      <c r="BD649" s="151"/>
      <c r="BE649" s="151"/>
      <c r="BF649" s="151"/>
      <c r="BG649" s="151"/>
      <c r="BH649" s="151"/>
    </row>
    <row r="650" spans="1:60" ht="22.5" outlineLevel="1" x14ac:dyDescent="0.2">
      <c r="A650" s="173">
        <v>208</v>
      </c>
      <c r="B650" s="174" t="s">
        <v>1112</v>
      </c>
      <c r="C650" s="191" t="s">
        <v>1113</v>
      </c>
      <c r="D650" s="175" t="s">
        <v>227</v>
      </c>
      <c r="E650" s="176">
        <v>45</v>
      </c>
      <c r="F650" s="177"/>
      <c r="G650" s="178">
        <f>ROUND(E650*F650,2)</f>
        <v>0</v>
      </c>
      <c r="H650" s="177">
        <v>101.69</v>
      </c>
      <c r="I650" s="178">
        <f>ROUND(E650*H650,2)</f>
        <v>4576.05</v>
      </c>
      <c r="J650" s="177">
        <v>26.81</v>
      </c>
      <c r="K650" s="178">
        <f>ROUND(E650*J650,2)</f>
        <v>1206.45</v>
      </c>
      <c r="L650" s="178">
        <v>21</v>
      </c>
      <c r="M650" s="178">
        <f>G650*(1+L650/100)</f>
        <v>0</v>
      </c>
      <c r="N650" s="178">
        <v>4.2999999999999999E-4</v>
      </c>
      <c r="O650" s="178">
        <f>ROUND(E650*N650,2)</f>
        <v>0.02</v>
      </c>
      <c r="P650" s="178">
        <v>0</v>
      </c>
      <c r="Q650" s="178">
        <f>ROUND(E650*P650,2)</f>
        <v>0</v>
      </c>
      <c r="R650" s="178" t="s">
        <v>1079</v>
      </c>
      <c r="S650" s="178" t="s">
        <v>330</v>
      </c>
      <c r="T650" s="179" t="s">
        <v>330</v>
      </c>
      <c r="U650" s="162">
        <v>6.7000000000000004E-2</v>
      </c>
      <c r="V650" s="162">
        <f>ROUND(E650*U650,2)</f>
        <v>3.02</v>
      </c>
      <c r="W650" s="162"/>
      <c r="X650" s="151"/>
      <c r="Y650" s="151"/>
      <c r="Z650" s="151"/>
      <c r="AA650" s="151"/>
      <c r="AB650" s="151"/>
      <c r="AC650" s="151"/>
      <c r="AD650" s="151"/>
      <c r="AE650" s="151"/>
      <c r="AF650" s="151"/>
      <c r="AG650" s="151" t="s">
        <v>331</v>
      </c>
      <c r="AH650" s="151"/>
      <c r="AI650" s="151"/>
      <c r="AJ650" s="151"/>
      <c r="AK650" s="151"/>
      <c r="AL650" s="151"/>
      <c r="AM650" s="151"/>
      <c r="AN650" s="151"/>
      <c r="AO650" s="151"/>
      <c r="AP650" s="151"/>
      <c r="AQ650" s="151"/>
      <c r="AR650" s="151"/>
      <c r="AS650" s="151"/>
      <c r="AT650" s="151"/>
      <c r="AU650" s="151"/>
      <c r="AV650" s="151"/>
      <c r="AW650" s="151"/>
      <c r="AX650" s="151"/>
      <c r="AY650" s="151"/>
      <c r="AZ650" s="151"/>
      <c r="BA650" s="151"/>
      <c r="BB650" s="151"/>
      <c r="BC650" s="151"/>
      <c r="BD650" s="151"/>
      <c r="BE650" s="151"/>
      <c r="BF650" s="151"/>
      <c r="BG650" s="151"/>
      <c r="BH650" s="151"/>
    </row>
    <row r="651" spans="1:60" outlineLevel="1" x14ac:dyDescent="0.2">
      <c r="A651" s="158"/>
      <c r="B651" s="159"/>
      <c r="C651" s="199" t="s">
        <v>1114</v>
      </c>
      <c r="D651" s="195"/>
      <c r="E651" s="196">
        <v>31</v>
      </c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51"/>
      <c r="Y651" s="151"/>
      <c r="Z651" s="151"/>
      <c r="AA651" s="151"/>
      <c r="AB651" s="151"/>
      <c r="AC651" s="151"/>
      <c r="AD651" s="151"/>
      <c r="AE651" s="151"/>
      <c r="AF651" s="151"/>
      <c r="AG651" s="151" t="s">
        <v>346</v>
      </c>
      <c r="AH651" s="151">
        <v>0</v>
      </c>
      <c r="AI651" s="151"/>
      <c r="AJ651" s="151"/>
      <c r="AK651" s="151"/>
      <c r="AL651" s="151"/>
      <c r="AM651" s="151"/>
      <c r="AN651" s="151"/>
      <c r="AO651" s="151"/>
      <c r="AP651" s="151"/>
      <c r="AQ651" s="151"/>
      <c r="AR651" s="151"/>
      <c r="AS651" s="151"/>
      <c r="AT651" s="151"/>
      <c r="AU651" s="151"/>
      <c r="AV651" s="151"/>
      <c r="AW651" s="151"/>
      <c r="AX651" s="151"/>
      <c r="AY651" s="151"/>
      <c r="AZ651" s="151"/>
      <c r="BA651" s="151"/>
      <c r="BB651" s="151"/>
      <c r="BC651" s="151"/>
      <c r="BD651" s="151"/>
      <c r="BE651" s="151"/>
      <c r="BF651" s="151"/>
      <c r="BG651" s="151"/>
      <c r="BH651" s="151"/>
    </row>
    <row r="652" spans="1:60" outlineLevel="1" x14ac:dyDescent="0.2">
      <c r="A652" s="158"/>
      <c r="B652" s="159"/>
      <c r="C652" s="199" t="s">
        <v>1115</v>
      </c>
      <c r="D652" s="195"/>
      <c r="E652" s="196">
        <v>14</v>
      </c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51"/>
      <c r="Y652" s="151"/>
      <c r="Z652" s="151"/>
      <c r="AA652" s="151"/>
      <c r="AB652" s="151"/>
      <c r="AC652" s="151"/>
      <c r="AD652" s="151"/>
      <c r="AE652" s="151"/>
      <c r="AF652" s="151"/>
      <c r="AG652" s="151" t="s">
        <v>346</v>
      </c>
      <c r="AH652" s="151">
        <v>0</v>
      </c>
      <c r="AI652" s="151"/>
      <c r="AJ652" s="151"/>
      <c r="AK652" s="151"/>
      <c r="AL652" s="151"/>
      <c r="AM652" s="151"/>
      <c r="AN652" s="151"/>
      <c r="AO652" s="151"/>
      <c r="AP652" s="151"/>
      <c r="AQ652" s="151"/>
      <c r="AR652" s="151"/>
      <c r="AS652" s="151"/>
      <c r="AT652" s="151"/>
      <c r="AU652" s="151"/>
      <c r="AV652" s="151"/>
      <c r="AW652" s="151"/>
      <c r="AX652" s="151"/>
      <c r="AY652" s="151"/>
      <c r="AZ652" s="151"/>
      <c r="BA652" s="151"/>
      <c r="BB652" s="151"/>
      <c r="BC652" s="151"/>
      <c r="BD652" s="151"/>
      <c r="BE652" s="151"/>
      <c r="BF652" s="151"/>
      <c r="BG652" s="151"/>
      <c r="BH652" s="151"/>
    </row>
    <row r="653" spans="1:60" ht="22.5" outlineLevel="1" x14ac:dyDescent="0.2">
      <c r="A653" s="173">
        <v>209</v>
      </c>
      <c r="B653" s="174" t="s">
        <v>1116</v>
      </c>
      <c r="C653" s="191" t="s">
        <v>1117</v>
      </c>
      <c r="D653" s="175" t="s">
        <v>375</v>
      </c>
      <c r="E653" s="176">
        <v>402.5</v>
      </c>
      <c r="F653" s="177"/>
      <c r="G653" s="178">
        <f>ROUND(E653*F653,2)</f>
        <v>0</v>
      </c>
      <c r="H653" s="177">
        <v>106.5</v>
      </c>
      <c r="I653" s="178">
        <f>ROUND(E653*H653,2)</f>
        <v>42866.25</v>
      </c>
      <c r="J653" s="177">
        <v>0</v>
      </c>
      <c r="K653" s="178">
        <f>ROUND(E653*J653,2)</f>
        <v>0</v>
      </c>
      <c r="L653" s="178">
        <v>21</v>
      </c>
      <c r="M653" s="178">
        <f>G653*(1+L653/100)</f>
        <v>0</v>
      </c>
      <c r="N653" s="178">
        <v>4.8999999999999998E-3</v>
      </c>
      <c r="O653" s="178">
        <f>ROUND(E653*N653,2)</f>
        <v>1.97</v>
      </c>
      <c r="P653" s="178">
        <v>0</v>
      </c>
      <c r="Q653" s="178">
        <f>ROUND(E653*P653,2)</f>
        <v>0</v>
      </c>
      <c r="R653" s="178" t="s">
        <v>438</v>
      </c>
      <c r="S653" s="178" t="s">
        <v>330</v>
      </c>
      <c r="T653" s="179" t="s">
        <v>330</v>
      </c>
      <c r="U653" s="162">
        <v>0</v>
      </c>
      <c r="V653" s="162">
        <f>ROUND(E653*U653,2)</f>
        <v>0</v>
      </c>
      <c r="W653" s="162"/>
      <c r="X653" s="151"/>
      <c r="Y653" s="151"/>
      <c r="Z653" s="151"/>
      <c r="AA653" s="151"/>
      <c r="AB653" s="151"/>
      <c r="AC653" s="151"/>
      <c r="AD653" s="151"/>
      <c r="AE653" s="151"/>
      <c r="AF653" s="151"/>
      <c r="AG653" s="151" t="s">
        <v>439</v>
      </c>
      <c r="AH653" s="151"/>
      <c r="AI653" s="151"/>
      <c r="AJ653" s="151"/>
      <c r="AK653" s="151"/>
      <c r="AL653" s="151"/>
      <c r="AM653" s="151"/>
      <c r="AN653" s="151"/>
      <c r="AO653" s="151"/>
      <c r="AP653" s="151"/>
      <c r="AQ653" s="151"/>
      <c r="AR653" s="151"/>
      <c r="AS653" s="151"/>
      <c r="AT653" s="151"/>
      <c r="AU653" s="151"/>
      <c r="AV653" s="151"/>
      <c r="AW653" s="151"/>
      <c r="AX653" s="151"/>
      <c r="AY653" s="151"/>
      <c r="AZ653" s="151"/>
      <c r="BA653" s="151"/>
      <c r="BB653" s="151"/>
      <c r="BC653" s="151"/>
      <c r="BD653" s="151"/>
      <c r="BE653" s="151"/>
      <c r="BF653" s="151"/>
      <c r="BG653" s="151"/>
      <c r="BH653" s="151"/>
    </row>
    <row r="654" spans="1:60" outlineLevel="1" x14ac:dyDescent="0.2">
      <c r="A654" s="158"/>
      <c r="B654" s="159"/>
      <c r="C654" s="199" t="s">
        <v>1118</v>
      </c>
      <c r="D654" s="195"/>
      <c r="E654" s="196">
        <v>402.5</v>
      </c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51"/>
      <c r="Y654" s="151"/>
      <c r="Z654" s="151"/>
      <c r="AA654" s="151"/>
      <c r="AB654" s="151"/>
      <c r="AC654" s="151"/>
      <c r="AD654" s="151"/>
      <c r="AE654" s="151"/>
      <c r="AF654" s="151"/>
      <c r="AG654" s="151" t="s">
        <v>346</v>
      </c>
      <c r="AH654" s="151">
        <v>0</v>
      </c>
      <c r="AI654" s="151"/>
      <c r="AJ654" s="151"/>
      <c r="AK654" s="151"/>
      <c r="AL654" s="151"/>
      <c r="AM654" s="151"/>
      <c r="AN654" s="151"/>
      <c r="AO654" s="151"/>
      <c r="AP654" s="151"/>
      <c r="AQ654" s="151"/>
      <c r="AR654" s="151"/>
      <c r="AS654" s="151"/>
      <c r="AT654" s="151"/>
      <c r="AU654" s="151"/>
      <c r="AV654" s="151"/>
      <c r="AW654" s="151"/>
      <c r="AX654" s="151"/>
      <c r="AY654" s="151"/>
      <c r="AZ654" s="151"/>
      <c r="BA654" s="151"/>
      <c r="BB654" s="151"/>
      <c r="BC654" s="151"/>
      <c r="BD654" s="151"/>
      <c r="BE654" s="151"/>
      <c r="BF654" s="151"/>
      <c r="BG654" s="151"/>
      <c r="BH654" s="151"/>
    </row>
    <row r="655" spans="1:60" ht="22.5" outlineLevel="1" x14ac:dyDescent="0.2">
      <c r="A655" s="173">
        <v>210</v>
      </c>
      <c r="B655" s="174" t="s">
        <v>1119</v>
      </c>
      <c r="C655" s="191" t="s">
        <v>1120</v>
      </c>
      <c r="D655" s="175" t="s">
        <v>375</v>
      </c>
      <c r="E655" s="176">
        <v>402.5</v>
      </c>
      <c r="F655" s="177"/>
      <c r="G655" s="178">
        <f>ROUND(E655*F655,2)</f>
        <v>0</v>
      </c>
      <c r="H655" s="177">
        <v>165</v>
      </c>
      <c r="I655" s="178">
        <f>ROUND(E655*H655,2)</f>
        <v>66412.5</v>
      </c>
      <c r="J655" s="177">
        <v>0</v>
      </c>
      <c r="K655" s="178">
        <f>ROUND(E655*J655,2)</f>
        <v>0</v>
      </c>
      <c r="L655" s="178">
        <v>21</v>
      </c>
      <c r="M655" s="178">
        <f>G655*(1+L655/100)</f>
        <v>0</v>
      </c>
      <c r="N655" s="178">
        <v>4.3E-3</v>
      </c>
      <c r="O655" s="178">
        <f>ROUND(E655*N655,2)</f>
        <v>1.73</v>
      </c>
      <c r="P655" s="178">
        <v>0</v>
      </c>
      <c r="Q655" s="178">
        <f>ROUND(E655*P655,2)</f>
        <v>0</v>
      </c>
      <c r="R655" s="178" t="s">
        <v>438</v>
      </c>
      <c r="S655" s="178" t="s">
        <v>330</v>
      </c>
      <c r="T655" s="179" t="s">
        <v>330</v>
      </c>
      <c r="U655" s="162">
        <v>0</v>
      </c>
      <c r="V655" s="162">
        <f>ROUND(E655*U655,2)</f>
        <v>0</v>
      </c>
      <c r="W655" s="162"/>
      <c r="X655" s="151"/>
      <c r="Y655" s="151"/>
      <c r="Z655" s="151"/>
      <c r="AA655" s="151"/>
      <c r="AB655" s="151"/>
      <c r="AC655" s="151"/>
      <c r="AD655" s="151"/>
      <c r="AE655" s="151"/>
      <c r="AF655" s="151"/>
      <c r="AG655" s="151" t="s">
        <v>439</v>
      </c>
      <c r="AH655" s="151"/>
      <c r="AI655" s="151"/>
      <c r="AJ655" s="151"/>
      <c r="AK655" s="151"/>
      <c r="AL655" s="151"/>
      <c r="AM655" s="151"/>
      <c r="AN655" s="151"/>
      <c r="AO655" s="151"/>
      <c r="AP655" s="151"/>
      <c r="AQ655" s="151"/>
      <c r="AR655" s="151"/>
      <c r="AS655" s="151"/>
      <c r="AT655" s="151"/>
      <c r="AU655" s="151"/>
      <c r="AV655" s="151"/>
      <c r="AW655" s="151"/>
      <c r="AX655" s="151"/>
      <c r="AY655" s="151"/>
      <c r="AZ655" s="151"/>
      <c r="BA655" s="151"/>
      <c r="BB655" s="151"/>
      <c r="BC655" s="151"/>
      <c r="BD655" s="151"/>
      <c r="BE655" s="151"/>
      <c r="BF655" s="151"/>
      <c r="BG655" s="151"/>
      <c r="BH655" s="151"/>
    </row>
    <row r="656" spans="1:60" outlineLevel="1" x14ac:dyDescent="0.2">
      <c r="A656" s="158"/>
      <c r="B656" s="159"/>
      <c r="C656" s="199" t="s">
        <v>1118</v>
      </c>
      <c r="D656" s="195"/>
      <c r="E656" s="196">
        <v>402.5</v>
      </c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51"/>
      <c r="Y656" s="151"/>
      <c r="Z656" s="151"/>
      <c r="AA656" s="151"/>
      <c r="AB656" s="151"/>
      <c r="AC656" s="151"/>
      <c r="AD656" s="151"/>
      <c r="AE656" s="151"/>
      <c r="AF656" s="151"/>
      <c r="AG656" s="151" t="s">
        <v>346</v>
      </c>
      <c r="AH656" s="151">
        <v>0</v>
      </c>
      <c r="AI656" s="151"/>
      <c r="AJ656" s="151"/>
      <c r="AK656" s="151"/>
      <c r="AL656" s="151"/>
      <c r="AM656" s="151"/>
      <c r="AN656" s="151"/>
      <c r="AO656" s="151"/>
      <c r="AP656" s="151"/>
      <c r="AQ656" s="151"/>
      <c r="AR656" s="151"/>
      <c r="AS656" s="151"/>
      <c r="AT656" s="151"/>
      <c r="AU656" s="151"/>
      <c r="AV656" s="151"/>
      <c r="AW656" s="151"/>
      <c r="AX656" s="151"/>
      <c r="AY656" s="151"/>
      <c r="AZ656" s="151"/>
      <c r="BA656" s="151"/>
      <c r="BB656" s="151"/>
      <c r="BC656" s="151"/>
      <c r="BD656" s="151"/>
      <c r="BE656" s="151"/>
      <c r="BF656" s="151"/>
      <c r="BG656" s="151"/>
      <c r="BH656" s="151"/>
    </row>
    <row r="657" spans="1:60" outlineLevel="1" x14ac:dyDescent="0.2">
      <c r="A657" s="173">
        <v>211</v>
      </c>
      <c r="B657" s="174" t="s">
        <v>1121</v>
      </c>
      <c r="C657" s="191" t="s">
        <v>1122</v>
      </c>
      <c r="D657" s="175" t="s">
        <v>0</v>
      </c>
      <c r="E657" s="176">
        <v>2679.6734000000001</v>
      </c>
      <c r="F657" s="177"/>
      <c r="G657" s="178">
        <f>ROUND(E657*F657,2)</f>
        <v>0</v>
      </c>
      <c r="H657" s="177">
        <v>0</v>
      </c>
      <c r="I657" s="178">
        <f>ROUND(E657*H657,2)</f>
        <v>0</v>
      </c>
      <c r="J657" s="177">
        <v>3.75</v>
      </c>
      <c r="K657" s="178">
        <f>ROUND(E657*J657,2)</f>
        <v>10048.780000000001</v>
      </c>
      <c r="L657" s="178">
        <v>21</v>
      </c>
      <c r="M657" s="178">
        <f>G657*(1+L657/100)</f>
        <v>0</v>
      </c>
      <c r="N657" s="178">
        <v>0</v>
      </c>
      <c r="O657" s="178">
        <f>ROUND(E657*N657,2)</f>
        <v>0</v>
      </c>
      <c r="P657" s="178">
        <v>0</v>
      </c>
      <c r="Q657" s="178">
        <f>ROUND(E657*P657,2)</f>
        <v>0</v>
      </c>
      <c r="R657" s="178" t="s">
        <v>1079</v>
      </c>
      <c r="S657" s="178" t="s">
        <v>330</v>
      </c>
      <c r="T657" s="179" t="s">
        <v>330</v>
      </c>
      <c r="U657" s="162">
        <v>0</v>
      </c>
      <c r="V657" s="162">
        <f>ROUND(E657*U657,2)</f>
        <v>0</v>
      </c>
      <c r="W657" s="162"/>
      <c r="X657" s="151"/>
      <c r="Y657" s="151"/>
      <c r="Z657" s="151"/>
      <c r="AA657" s="151"/>
      <c r="AB657" s="151"/>
      <c r="AC657" s="151"/>
      <c r="AD657" s="151"/>
      <c r="AE657" s="151"/>
      <c r="AF657" s="151"/>
      <c r="AG657" s="151" t="s">
        <v>1123</v>
      </c>
      <c r="AH657" s="151"/>
      <c r="AI657" s="151"/>
      <c r="AJ657" s="151"/>
      <c r="AK657" s="151"/>
      <c r="AL657" s="151"/>
      <c r="AM657" s="151"/>
      <c r="AN657" s="151"/>
      <c r="AO657" s="151"/>
      <c r="AP657" s="151"/>
      <c r="AQ657" s="151"/>
      <c r="AR657" s="151"/>
      <c r="AS657" s="151"/>
      <c r="AT657" s="151"/>
      <c r="AU657" s="151"/>
      <c r="AV657" s="151"/>
      <c r="AW657" s="151"/>
      <c r="AX657" s="151"/>
      <c r="AY657" s="151"/>
      <c r="AZ657" s="151"/>
      <c r="BA657" s="151"/>
      <c r="BB657" s="151"/>
      <c r="BC657" s="151"/>
      <c r="BD657" s="151"/>
      <c r="BE657" s="151"/>
      <c r="BF657" s="151"/>
      <c r="BG657" s="151"/>
      <c r="BH657" s="151"/>
    </row>
    <row r="658" spans="1:60" outlineLevel="1" x14ac:dyDescent="0.2">
      <c r="A658" s="158"/>
      <c r="B658" s="159"/>
      <c r="C658" s="375" t="s">
        <v>1124</v>
      </c>
      <c r="D658" s="376"/>
      <c r="E658" s="376"/>
      <c r="F658" s="376"/>
      <c r="G658" s="376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51"/>
      <c r="Y658" s="151"/>
      <c r="Z658" s="151"/>
      <c r="AA658" s="151"/>
      <c r="AB658" s="151"/>
      <c r="AC658" s="151"/>
      <c r="AD658" s="151"/>
      <c r="AE658" s="151"/>
      <c r="AF658" s="151"/>
      <c r="AG658" s="151" t="s">
        <v>333</v>
      </c>
      <c r="AH658" s="151"/>
      <c r="AI658" s="151"/>
      <c r="AJ658" s="151"/>
      <c r="AK658" s="151"/>
      <c r="AL658" s="151"/>
      <c r="AM658" s="151"/>
      <c r="AN658" s="151"/>
      <c r="AO658" s="151"/>
      <c r="AP658" s="151"/>
      <c r="AQ658" s="151"/>
      <c r="AR658" s="151"/>
      <c r="AS658" s="151"/>
      <c r="AT658" s="151"/>
      <c r="AU658" s="151"/>
      <c r="AV658" s="151"/>
      <c r="AW658" s="151"/>
      <c r="AX658" s="151"/>
      <c r="AY658" s="151"/>
      <c r="AZ658" s="151"/>
      <c r="BA658" s="151"/>
      <c r="BB658" s="151"/>
      <c r="BC658" s="151"/>
      <c r="BD658" s="151"/>
      <c r="BE658" s="151"/>
      <c r="BF658" s="151"/>
      <c r="BG658" s="151"/>
      <c r="BH658" s="151"/>
    </row>
    <row r="659" spans="1:60" x14ac:dyDescent="0.2">
      <c r="A659" s="167" t="s">
        <v>223</v>
      </c>
      <c r="B659" s="168" t="s">
        <v>136</v>
      </c>
      <c r="C659" s="189" t="s">
        <v>137</v>
      </c>
      <c r="D659" s="169"/>
      <c r="E659" s="170"/>
      <c r="F659" s="171"/>
      <c r="G659" s="171">
        <f>SUMIF(AG660:AG695,"&lt;&gt;NOR",G660:G695)</f>
        <v>0</v>
      </c>
      <c r="H659" s="171"/>
      <c r="I659" s="171">
        <f>SUM(I660:I695)</f>
        <v>236421.45999999993</v>
      </c>
      <c r="J659" s="171"/>
      <c r="K659" s="171">
        <f>SUM(K660:K695)</f>
        <v>351625.16</v>
      </c>
      <c r="L659" s="171"/>
      <c r="M659" s="171">
        <f>SUM(M660:M695)</f>
        <v>0</v>
      </c>
      <c r="N659" s="171"/>
      <c r="O659" s="171">
        <f>SUM(O660:O695)</f>
        <v>4.089999999999999</v>
      </c>
      <c r="P659" s="171"/>
      <c r="Q659" s="171">
        <f>SUM(Q660:Q695)</f>
        <v>0</v>
      </c>
      <c r="R659" s="171"/>
      <c r="S659" s="171"/>
      <c r="T659" s="172"/>
      <c r="U659" s="166"/>
      <c r="V659" s="166">
        <f>SUM(V660:V695)</f>
        <v>944.6</v>
      </c>
      <c r="W659" s="166"/>
      <c r="AG659" t="s">
        <v>224</v>
      </c>
    </row>
    <row r="660" spans="1:60" ht="22.5" outlineLevel="1" x14ac:dyDescent="0.2">
      <c r="A660" s="173">
        <v>212</v>
      </c>
      <c r="B660" s="174" t="s">
        <v>1125</v>
      </c>
      <c r="C660" s="191" t="s">
        <v>1126</v>
      </c>
      <c r="D660" s="175" t="s">
        <v>227</v>
      </c>
      <c r="E660" s="176">
        <v>20</v>
      </c>
      <c r="F660" s="177"/>
      <c r="G660" s="178">
        <f>ROUND(E660*F660,2)</f>
        <v>0</v>
      </c>
      <c r="H660" s="177">
        <v>43.76</v>
      </c>
      <c r="I660" s="178">
        <f>ROUND(E660*H660,2)</f>
        <v>875.2</v>
      </c>
      <c r="J660" s="177">
        <v>472.24</v>
      </c>
      <c r="K660" s="178">
        <f>ROUND(E660*J660,2)</f>
        <v>9444.7999999999993</v>
      </c>
      <c r="L660" s="178">
        <v>21</v>
      </c>
      <c r="M660" s="178">
        <f>G660*(1+L660/100)</f>
        <v>0</v>
      </c>
      <c r="N660" s="178">
        <v>3.4000000000000002E-4</v>
      </c>
      <c r="O660" s="178">
        <f>ROUND(E660*N660,2)</f>
        <v>0.01</v>
      </c>
      <c r="P660" s="178">
        <v>0</v>
      </c>
      <c r="Q660" s="178">
        <f>ROUND(E660*P660,2)</f>
        <v>0</v>
      </c>
      <c r="R660" s="178" t="s">
        <v>1079</v>
      </c>
      <c r="S660" s="178" t="s">
        <v>330</v>
      </c>
      <c r="T660" s="179" t="s">
        <v>330</v>
      </c>
      <c r="U660" s="162">
        <v>1.18</v>
      </c>
      <c r="V660" s="162">
        <f>ROUND(E660*U660,2)</f>
        <v>23.6</v>
      </c>
      <c r="W660" s="162"/>
      <c r="X660" s="151"/>
      <c r="Y660" s="151"/>
      <c r="Z660" s="151"/>
      <c r="AA660" s="151"/>
      <c r="AB660" s="151"/>
      <c r="AC660" s="151"/>
      <c r="AD660" s="151"/>
      <c r="AE660" s="151"/>
      <c r="AF660" s="151"/>
      <c r="AG660" s="151" t="s">
        <v>331</v>
      </c>
      <c r="AH660" s="151"/>
      <c r="AI660" s="151"/>
      <c r="AJ660" s="151"/>
      <c r="AK660" s="151"/>
      <c r="AL660" s="151"/>
      <c r="AM660" s="151"/>
      <c r="AN660" s="151"/>
      <c r="AO660" s="151"/>
      <c r="AP660" s="151"/>
      <c r="AQ660" s="151"/>
      <c r="AR660" s="151"/>
      <c r="AS660" s="151"/>
      <c r="AT660" s="151"/>
      <c r="AU660" s="151"/>
      <c r="AV660" s="151"/>
      <c r="AW660" s="151"/>
      <c r="AX660" s="151"/>
      <c r="AY660" s="151"/>
      <c r="AZ660" s="151"/>
      <c r="BA660" s="151"/>
      <c r="BB660" s="151"/>
      <c r="BC660" s="151"/>
      <c r="BD660" s="151"/>
      <c r="BE660" s="151"/>
      <c r="BF660" s="151"/>
      <c r="BG660" s="151"/>
      <c r="BH660" s="151"/>
    </row>
    <row r="661" spans="1:60" outlineLevel="1" x14ac:dyDescent="0.2">
      <c r="A661" s="158"/>
      <c r="B661" s="159"/>
      <c r="C661" s="199" t="s">
        <v>1127</v>
      </c>
      <c r="D661" s="195"/>
      <c r="E661" s="196">
        <v>20</v>
      </c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51"/>
      <c r="Y661" s="151"/>
      <c r="Z661" s="151"/>
      <c r="AA661" s="151"/>
      <c r="AB661" s="151"/>
      <c r="AC661" s="151"/>
      <c r="AD661" s="151"/>
      <c r="AE661" s="151"/>
      <c r="AF661" s="151"/>
      <c r="AG661" s="151" t="s">
        <v>346</v>
      </c>
      <c r="AH661" s="151">
        <v>0</v>
      </c>
      <c r="AI661" s="151"/>
      <c r="AJ661" s="151"/>
      <c r="AK661" s="151"/>
      <c r="AL661" s="151"/>
      <c r="AM661" s="151"/>
      <c r="AN661" s="151"/>
      <c r="AO661" s="151"/>
      <c r="AP661" s="151"/>
      <c r="AQ661" s="151"/>
      <c r="AR661" s="151"/>
      <c r="AS661" s="151"/>
      <c r="AT661" s="151"/>
      <c r="AU661" s="151"/>
      <c r="AV661" s="151"/>
      <c r="AW661" s="151"/>
      <c r="AX661" s="151"/>
      <c r="AY661" s="151"/>
      <c r="AZ661" s="151"/>
      <c r="BA661" s="151"/>
      <c r="BB661" s="151"/>
      <c r="BC661" s="151"/>
      <c r="BD661" s="151"/>
      <c r="BE661" s="151"/>
      <c r="BF661" s="151"/>
      <c r="BG661" s="151"/>
      <c r="BH661" s="151"/>
    </row>
    <row r="662" spans="1:60" ht="22.5" outlineLevel="1" x14ac:dyDescent="0.2">
      <c r="A662" s="180">
        <v>213</v>
      </c>
      <c r="B662" s="181" t="s">
        <v>1128</v>
      </c>
      <c r="C662" s="190" t="s">
        <v>1129</v>
      </c>
      <c r="D662" s="182" t="s">
        <v>375</v>
      </c>
      <c r="E662" s="183">
        <v>15</v>
      </c>
      <c r="F662" s="184"/>
      <c r="G662" s="185">
        <f>ROUND(E662*F662,2)</f>
        <v>0</v>
      </c>
      <c r="H662" s="184">
        <v>11.48</v>
      </c>
      <c r="I662" s="185">
        <f>ROUND(E662*H662,2)</f>
        <v>172.2</v>
      </c>
      <c r="J662" s="184">
        <v>10.32</v>
      </c>
      <c r="K662" s="185">
        <f>ROUND(E662*J662,2)</f>
        <v>154.80000000000001</v>
      </c>
      <c r="L662" s="185">
        <v>21</v>
      </c>
      <c r="M662" s="185">
        <f>G662*(1+L662/100)</f>
        <v>0</v>
      </c>
      <c r="N662" s="185">
        <v>3.3E-4</v>
      </c>
      <c r="O662" s="185">
        <f>ROUND(E662*N662,2)</f>
        <v>0</v>
      </c>
      <c r="P662" s="185">
        <v>0</v>
      </c>
      <c r="Q662" s="185">
        <f>ROUND(E662*P662,2)</f>
        <v>0</v>
      </c>
      <c r="R662" s="185" t="s">
        <v>1079</v>
      </c>
      <c r="S662" s="185" t="s">
        <v>330</v>
      </c>
      <c r="T662" s="186" t="s">
        <v>330</v>
      </c>
      <c r="U662" s="162">
        <v>2.75E-2</v>
      </c>
      <c r="V662" s="162">
        <f>ROUND(E662*U662,2)</f>
        <v>0.41</v>
      </c>
      <c r="W662" s="162"/>
      <c r="X662" s="151"/>
      <c r="Y662" s="151"/>
      <c r="Z662" s="151"/>
      <c r="AA662" s="151"/>
      <c r="AB662" s="151"/>
      <c r="AC662" s="151"/>
      <c r="AD662" s="151"/>
      <c r="AE662" s="151"/>
      <c r="AF662" s="151"/>
      <c r="AG662" s="151" t="s">
        <v>331</v>
      </c>
      <c r="AH662" s="151"/>
      <c r="AI662" s="151"/>
      <c r="AJ662" s="151"/>
      <c r="AK662" s="151"/>
      <c r="AL662" s="151"/>
      <c r="AM662" s="151"/>
      <c r="AN662" s="151"/>
      <c r="AO662" s="151"/>
      <c r="AP662" s="151"/>
      <c r="AQ662" s="151"/>
      <c r="AR662" s="151"/>
      <c r="AS662" s="151"/>
      <c r="AT662" s="151"/>
      <c r="AU662" s="151"/>
      <c r="AV662" s="151"/>
      <c r="AW662" s="151"/>
      <c r="AX662" s="151"/>
      <c r="AY662" s="151"/>
      <c r="AZ662" s="151"/>
      <c r="BA662" s="151"/>
      <c r="BB662" s="151"/>
      <c r="BC662" s="151"/>
      <c r="BD662" s="151"/>
      <c r="BE662" s="151"/>
      <c r="BF662" s="151"/>
      <c r="BG662" s="151"/>
      <c r="BH662" s="151"/>
    </row>
    <row r="663" spans="1:60" ht="22.5" outlineLevel="1" x14ac:dyDescent="0.2">
      <c r="A663" s="173">
        <v>214</v>
      </c>
      <c r="B663" s="174" t="s">
        <v>1130</v>
      </c>
      <c r="C663" s="191" t="s">
        <v>1131</v>
      </c>
      <c r="D663" s="175" t="s">
        <v>375</v>
      </c>
      <c r="E663" s="176">
        <v>15</v>
      </c>
      <c r="F663" s="177"/>
      <c r="G663" s="178">
        <f>ROUND(E663*F663,2)</f>
        <v>0</v>
      </c>
      <c r="H663" s="177">
        <v>9.91</v>
      </c>
      <c r="I663" s="178">
        <f>ROUND(E663*H663,2)</f>
        <v>148.65</v>
      </c>
      <c r="J663" s="177">
        <v>79.989999999999995</v>
      </c>
      <c r="K663" s="178">
        <f>ROUND(E663*J663,2)</f>
        <v>1199.8499999999999</v>
      </c>
      <c r="L663" s="178">
        <v>21</v>
      </c>
      <c r="M663" s="178">
        <f>G663*(1+L663/100)</f>
        <v>0</v>
      </c>
      <c r="N663" s="178">
        <v>3.5E-4</v>
      </c>
      <c r="O663" s="178">
        <f>ROUND(E663*N663,2)</f>
        <v>0.01</v>
      </c>
      <c r="P663" s="178">
        <v>0</v>
      </c>
      <c r="Q663" s="178">
        <f>ROUND(E663*P663,2)</f>
        <v>0</v>
      </c>
      <c r="R663" s="178" t="s">
        <v>1079</v>
      </c>
      <c r="S663" s="178" t="s">
        <v>330</v>
      </c>
      <c r="T663" s="179" t="s">
        <v>330</v>
      </c>
      <c r="U663" s="162">
        <v>0.2</v>
      </c>
      <c r="V663" s="162">
        <f>ROUND(E663*U663,2)</f>
        <v>3</v>
      </c>
      <c r="W663" s="162"/>
      <c r="X663" s="151"/>
      <c r="Y663" s="151"/>
      <c r="Z663" s="151"/>
      <c r="AA663" s="151"/>
      <c r="AB663" s="151"/>
      <c r="AC663" s="151"/>
      <c r="AD663" s="151"/>
      <c r="AE663" s="151"/>
      <c r="AF663" s="151"/>
      <c r="AG663" s="151" t="s">
        <v>331</v>
      </c>
      <c r="AH663" s="151"/>
      <c r="AI663" s="151"/>
      <c r="AJ663" s="151"/>
      <c r="AK663" s="151"/>
      <c r="AL663" s="151"/>
      <c r="AM663" s="151"/>
      <c r="AN663" s="151"/>
      <c r="AO663" s="151"/>
      <c r="AP663" s="151"/>
      <c r="AQ663" s="151"/>
      <c r="AR663" s="151"/>
      <c r="AS663" s="151"/>
      <c r="AT663" s="151"/>
      <c r="AU663" s="151"/>
      <c r="AV663" s="151"/>
      <c r="AW663" s="151"/>
      <c r="AX663" s="151"/>
      <c r="AY663" s="151"/>
      <c r="AZ663" s="151"/>
      <c r="BA663" s="151"/>
      <c r="BB663" s="151"/>
      <c r="BC663" s="151"/>
      <c r="BD663" s="151"/>
      <c r="BE663" s="151"/>
      <c r="BF663" s="151"/>
      <c r="BG663" s="151"/>
      <c r="BH663" s="151"/>
    </row>
    <row r="664" spans="1:60" outlineLevel="1" x14ac:dyDescent="0.2">
      <c r="A664" s="158"/>
      <c r="B664" s="159"/>
      <c r="C664" s="199" t="s">
        <v>1132</v>
      </c>
      <c r="D664" s="195"/>
      <c r="E664" s="196">
        <v>15</v>
      </c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51"/>
      <c r="Y664" s="151"/>
      <c r="Z664" s="151"/>
      <c r="AA664" s="151"/>
      <c r="AB664" s="151"/>
      <c r="AC664" s="151"/>
      <c r="AD664" s="151"/>
      <c r="AE664" s="151"/>
      <c r="AF664" s="151"/>
      <c r="AG664" s="151" t="s">
        <v>346</v>
      </c>
      <c r="AH664" s="151">
        <v>0</v>
      </c>
      <c r="AI664" s="151"/>
      <c r="AJ664" s="151"/>
      <c r="AK664" s="151"/>
      <c r="AL664" s="151"/>
      <c r="AM664" s="151"/>
      <c r="AN664" s="151"/>
      <c r="AO664" s="151"/>
      <c r="AP664" s="151"/>
      <c r="AQ664" s="151"/>
      <c r="AR664" s="151"/>
      <c r="AS664" s="151"/>
      <c r="AT664" s="151"/>
      <c r="AU664" s="151"/>
      <c r="AV664" s="151"/>
      <c r="AW664" s="151"/>
      <c r="AX664" s="151"/>
      <c r="AY664" s="151"/>
      <c r="AZ664" s="151"/>
      <c r="BA664" s="151"/>
      <c r="BB664" s="151"/>
      <c r="BC664" s="151"/>
      <c r="BD664" s="151"/>
      <c r="BE664" s="151"/>
      <c r="BF664" s="151"/>
      <c r="BG664" s="151"/>
      <c r="BH664" s="151"/>
    </row>
    <row r="665" spans="1:60" ht="33.75" outlineLevel="1" x14ac:dyDescent="0.2">
      <c r="A665" s="173">
        <v>215</v>
      </c>
      <c r="B665" s="174" t="s">
        <v>1133</v>
      </c>
      <c r="C665" s="191" t="s">
        <v>1134</v>
      </c>
      <c r="D665" s="175" t="s">
        <v>375</v>
      </c>
      <c r="E665" s="176">
        <v>15</v>
      </c>
      <c r="F665" s="177"/>
      <c r="G665" s="178">
        <f>ROUND(E665*F665,2)</f>
        <v>0</v>
      </c>
      <c r="H665" s="177">
        <v>55.75</v>
      </c>
      <c r="I665" s="178">
        <f>ROUND(E665*H665,2)</f>
        <v>836.25</v>
      </c>
      <c r="J665" s="177">
        <v>341.25</v>
      </c>
      <c r="K665" s="178">
        <f>ROUND(E665*J665,2)</f>
        <v>5118.75</v>
      </c>
      <c r="L665" s="178">
        <v>21</v>
      </c>
      <c r="M665" s="178">
        <f>G665*(1+L665/100)</f>
        <v>0</v>
      </c>
      <c r="N665" s="178">
        <v>0</v>
      </c>
      <c r="O665" s="178">
        <f>ROUND(E665*N665,2)</f>
        <v>0</v>
      </c>
      <c r="P665" s="178">
        <v>0</v>
      </c>
      <c r="Q665" s="178">
        <f>ROUND(E665*P665,2)</f>
        <v>0</v>
      </c>
      <c r="R665" s="178" t="s">
        <v>1079</v>
      </c>
      <c r="S665" s="178" t="s">
        <v>330</v>
      </c>
      <c r="T665" s="179" t="s">
        <v>330</v>
      </c>
      <c r="U665" s="162">
        <v>0.84799999999999998</v>
      </c>
      <c r="V665" s="162">
        <f>ROUND(E665*U665,2)</f>
        <v>12.72</v>
      </c>
      <c r="W665" s="162"/>
      <c r="X665" s="151"/>
      <c r="Y665" s="151"/>
      <c r="Z665" s="151"/>
      <c r="AA665" s="151"/>
      <c r="AB665" s="151"/>
      <c r="AC665" s="151"/>
      <c r="AD665" s="151"/>
      <c r="AE665" s="151"/>
      <c r="AF665" s="151"/>
      <c r="AG665" s="151" t="s">
        <v>331</v>
      </c>
      <c r="AH665" s="151"/>
      <c r="AI665" s="151"/>
      <c r="AJ665" s="151"/>
      <c r="AK665" s="151"/>
      <c r="AL665" s="151"/>
      <c r="AM665" s="151"/>
      <c r="AN665" s="151"/>
      <c r="AO665" s="151"/>
      <c r="AP665" s="151"/>
      <c r="AQ665" s="151"/>
      <c r="AR665" s="151"/>
      <c r="AS665" s="151"/>
      <c r="AT665" s="151"/>
      <c r="AU665" s="151"/>
      <c r="AV665" s="151"/>
      <c r="AW665" s="151"/>
      <c r="AX665" s="151"/>
      <c r="AY665" s="151"/>
      <c r="AZ665" s="151"/>
      <c r="BA665" s="151"/>
      <c r="BB665" s="151"/>
      <c r="BC665" s="151"/>
      <c r="BD665" s="151"/>
      <c r="BE665" s="151"/>
      <c r="BF665" s="151"/>
      <c r="BG665" s="151"/>
      <c r="BH665" s="151"/>
    </row>
    <row r="666" spans="1:60" outlineLevel="1" x14ac:dyDescent="0.2">
      <c r="A666" s="158"/>
      <c r="B666" s="159"/>
      <c r="C666" s="199" t="s">
        <v>1135</v>
      </c>
      <c r="D666" s="195"/>
      <c r="E666" s="196">
        <v>15</v>
      </c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51"/>
      <c r="Y666" s="151"/>
      <c r="Z666" s="151"/>
      <c r="AA666" s="151"/>
      <c r="AB666" s="151"/>
      <c r="AC666" s="151"/>
      <c r="AD666" s="151"/>
      <c r="AE666" s="151"/>
      <c r="AF666" s="151"/>
      <c r="AG666" s="151" t="s">
        <v>346</v>
      </c>
      <c r="AH666" s="151">
        <v>0</v>
      </c>
      <c r="AI666" s="151"/>
      <c r="AJ666" s="151"/>
      <c r="AK666" s="151"/>
      <c r="AL666" s="151"/>
      <c r="AM666" s="151"/>
      <c r="AN666" s="151"/>
      <c r="AO666" s="151"/>
      <c r="AP666" s="151"/>
      <c r="AQ666" s="151"/>
      <c r="AR666" s="151"/>
      <c r="AS666" s="151"/>
      <c r="AT666" s="151"/>
      <c r="AU666" s="151"/>
      <c r="AV666" s="151"/>
      <c r="AW666" s="151"/>
      <c r="AX666" s="151"/>
      <c r="AY666" s="151"/>
      <c r="AZ666" s="151"/>
      <c r="BA666" s="151"/>
      <c r="BB666" s="151"/>
      <c r="BC666" s="151"/>
      <c r="BD666" s="151"/>
      <c r="BE666" s="151"/>
      <c r="BF666" s="151"/>
      <c r="BG666" s="151"/>
      <c r="BH666" s="151"/>
    </row>
    <row r="667" spans="1:60" ht="22.5" outlineLevel="1" x14ac:dyDescent="0.2">
      <c r="A667" s="173">
        <v>216</v>
      </c>
      <c r="B667" s="174" t="s">
        <v>1136</v>
      </c>
      <c r="C667" s="191" t="s">
        <v>1137</v>
      </c>
      <c r="D667" s="175" t="s">
        <v>427</v>
      </c>
      <c r="E667" s="176">
        <v>601.59</v>
      </c>
      <c r="F667" s="177"/>
      <c r="G667" s="178">
        <f>ROUND(E667*F667,2)</f>
        <v>0</v>
      </c>
      <c r="H667" s="177">
        <v>252.99</v>
      </c>
      <c r="I667" s="178">
        <f>ROUND(E667*H667,2)</f>
        <v>152196.25</v>
      </c>
      <c r="J667" s="177">
        <v>91.91</v>
      </c>
      <c r="K667" s="178">
        <f>ROUND(E667*J667,2)</f>
        <v>55292.14</v>
      </c>
      <c r="L667" s="178">
        <v>21</v>
      </c>
      <c r="M667" s="178">
        <f>G667*(1+L667/100)</f>
        <v>0</v>
      </c>
      <c r="N667" s="178">
        <v>1.8400000000000001E-3</v>
      </c>
      <c r="O667" s="178">
        <f>ROUND(E667*N667,2)</f>
        <v>1.1100000000000001</v>
      </c>
      <c r="P667" s="178">
        <v>0</v>
      </c>
      <c r="Q667" s="178">
        <f>ROUND(E667*P667,2)</f>
        <v>0</v>
      </c>
      <c r="R667" s="178" t="s">
        <v>1079</v>
      </c>
      <c r="S667" s="178" t="s">
        <v>228</v>
      </c>
      <c r="T667" s="179" t="s">
        <v>229</v>
      </c>
      <c r="U667" s="162">
        <v>0.26500000000000001</v>
      </c>
      <c r="V667" s="162">
        <f>ROUND(E667*U667,2)</f>
        <v>159.41999999999999</v>
      </c>
      <c r="W667" s="162"/>
      <c r="X667" s="151"/>
      <c r="Y667" s="151"/>
      <c r="Z667" s="151"/>
      <c r="AA667" s="151"/>
      <c r="AB667" s="151"/>
      <c r="AC667" s="151"/>
      <c r="AD667" s="151"/>
      <c r="AE667" s="151"/>
      <c r="AF667" s="151"/>
      <c r="AG667" s="151" t="s">
        <v>331</v>
      </c>
      <c r="AH667" s="151"/>
      <c r="AI667" s="151"/>
      <c r="AJ667" s="151"/>
      <c r="AK667" s="151"/>
      <c r="AL667" s="151"/>
      <c r="AM667" s="151"/>
      <c r="AN667" s="151"/>
      <c r="AO667" s="151"/>
      <c r="AP667" s="151"/>
      <c r="AQ667" s="151"/>
      <c r="AR667" s="151"/>
      <c r="AS667" s="151"/>
      <c r="AT667" s="151"/>
      <c r="AU667" s="151"/>
      <c r="AV667" s="151"/>
      <c r="AW667" s="151"/>
      <c r="AX667" s="151"/>
      <c r="AY667" s="151"/>
      <c r="AZ667" s="151"/>
      <c r="BA667" s="151"/>
      <c r="BB667" s="151"/>
      <c r="BC667" s="151"/>
      <c r="BD667" s="151"/>
      <c r="BE667" s="151"/>
      <c r="BF667" s="151"/>
      <c r="BG667" s="151"/>
      <c r="BH667" s="151"/>
    </row>
    <row r="668" spans="1:60" outlineLevel="1" x14ac:dyDescent="0.2">
      <c r="A668" s="158"/>
      <c r="B668" s="159"/>
      <c r="C668" s="201" t="s">
        <v>1138</v>
      </c>
      <c r="D668" s="160"/>
      <c r="E668" s="161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51"/>
      <c r="Y668" s="151"/>
      <c r="Z668" s="151"/>
      <c r="AA668" s="151"/>
      <c r="AB668" s="151"/>
      <c r="AC668" s="151"/>
      <c r="AD668" s="151"/>
      <c r="AE668" s="151"/>
      <c r="AF668" s="151"/>
      <c r="AG668" s="151" t="s">
        <v>333</v>
      </c>
      <c r="AH668" s="151"/>
      <c r="AI668" s="151"/>
      <c r="AJ668" s="151"/>
      <c r="AK668" s="151"/>
      <c r="AL668" s="151"/>
      <c r="AM668" s="151"/>
      <c r="AN668" s="151"/>
      <c r="AO668" s="151"/>
      <c r="AP668" s="151"/>
      <c r="AQ668" s="151"/>
      <c r="AR668" s="151"/>
      <c r="AS668" s="151"/>
      <c r="AT668" s="151"/>
      <c r="AU668" s="151"/>
      <c r="AV668" s="151"/>
      <c r="AW668" s="151"/>
      <c r="AX668" s="151"/>
      <c r="AY668" s="151"/>
      <c r="AZ668" s="151"/>
      <c r="BA668" s="151"/>
      <c r="BB668" s="151"/>
      <c r="BC668" s="151"/>
      <c r="BD668" s="151"/>
      <c r="BE668" s="151"/>
      <c r="BF668" s="151"/>
      <c r="BG668" s="151"/>
      <c r="BH668" s="151"/>
    </row>
    <row r="669" spans="1:60" outlineLevel="1" x14ac:dyDescent="0.2">
      <c r="A669" s="158"/>
      <c r="B669" s="159"/>
      <c r="C669" s="377" t="s">
        <v>1139</v>
      </c>
      <c r="D669" s="378"/>
      <c r="E669" s="378"/>
      <c r="F669" s="378"/>
      <c r="G669" s="378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51"/>
      <c r="Y669" s="151"/>
      <c r="Z669" s="151"/>
      <c r="AA669" s="151"/>
      <c r="AB669" s="151"/>
      <c r="AC669" s="151"/>
      <c r="AD669" s="151"/>
      <c r="AE669" s="151"/>
      <c r="AF669" s="151"/>
      <c r="AG669" s="151" t="s">
        <v>333</v>
      </c>
      <c r="AH669" s="151"/>
      <c r="AI669" s="151"/>
      <c r="AJ669" s="151"/>
      <c r="AK669" s="151"/>
      <c r="AL669" s="151"/>
      <c r="AM669" s="151"/>
      <c r="AN669" s="151"/>
      <c r="AO669" s="151"/>
      <c r="AP669" s="151"/>
      <c r="AQ669" s="151"/>
      <c r="AR669" s="151"/>
      <c r="AS669" s="151"/>
      <c r="AT669" s="151"/>
      <c r="AU669" s="151"/>
      <c r="AV669" s="151"/>
      <c r="AW669" s="151"/>
      <c r="AX669" s="151"/>
      <c r="AY669" s="151"/>
      <c r="AZ669" s="151"/>
      <c r="BA669" s="151"/>
      <c r="BB669" s="151"/>
      <c r="BC669" s="151"/>
      <c r="BD669" s="151"/>
      <c r="BE669" s="151"/>
      <c r="BF669" s="151"/>
      <c r="BG669" s="151"/>
      <c r="BH669" s="151"/>
    </row>
    <row r="670" spans="1:60" outlineLevel="1" x14ac:dyDescent="0.2">
      <c r="A670" s="158"/>
      <c r="B670" s="159"/>
      <c r="C670" s="366" t="s">
        <v>1140</v>
      </c>
      <c r="D670" s="367"/>
      <c r="E670" s="367"/>
      <c r="F670" s="367"/>
      <c r="G670" s="367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51"/>
      <c r="Y670" s="151"/>
      <c r="Z670" s="151"/>
      <c r="AA670" s="151"/>
      <c r="AB670" s="151"/>
      <c r="AC670" s="151"/>
      <c r="AD670" s="151"/>
      <c r="AE670" s="151"/>
      <c r="AF670" s="151"/>
      <c r="AG670" s="151" t="s">
        <v>236</v>
      </c>
      <c r="AH670" s="151"/>
      <c r="AI670" s="151"/>
      <c r="AJ670" s="151"/>
      <c r="AK670" s="151"/>
      <c r="AL670" s="151"/>
      <c r="AM670" s="151"/>
      <c r="AN670" s="151"/>
      <c r="AO670" s="151"/>
      <c r="AP670" s="151"/>
      <c r="AQ670" s="151"/>
      <c r="AR670" s="151"/>
      <c r="AS670" s="151"/>
      <c r="AT670" s="151"/>
      <c r="AU670" s="151"/>
      <c r="AV670" s="151"/>
      <c r="AW670" s="151"/>
      <c r="AX670" s="151"/>
      <c r="AY670" s="151"/>
      <c r="AZ670" s="151"/>
      <c r="BA670" s="151"/>
      <c r="BB670" s="151"/>
      <c r="BC670" s="151"/>
      <c r="BD670" s="151"/>
      <c r="BE670" s="151"/>
      <c r="BF670" s="151"/>
      <c r="BG670" s="151"/>
      <c r="BH670" s="151"/>
    </row>
    <row r="671" spans="1:60" outlineLevel="1" x14ac:dyDescent="0.2">
      <c r="A671" s="158"/>
      <c r="B671" s="159"/>
      <c r="C671" s="199" t="s">
        <v>1141</v>
      </c>
      <c r="D671" s="195"/>
      <c r="E671" s="196">
        <v>601.59</v>
      </c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51"/>
      <c r="Y671" s="151"/>
      <c r="Z671" s="151"/>
      <c r="AA671" s="151"/>
      <c r="AB671" s="151"/>
      <c r="AC671" s="151"/>
      <c r="AD671" s="151"/>
      <c r="AE671" s="151"/>
      <c r="AF671" s="151"/>
      <c r="AG671" s="151" t="s">
        <v>346</v>
      </c>
      <c r="AH671" s="151">
        <v>0</v>
      </c>
      <c r="AI671" s="151"/>
      <c r="AJ671" s="151"/>
      <c r="AK671" s="151"/>
      <c r="AL671" s="151"/>
      <c r="AM671" s="151"/>
      <c r="AN671" s="151"/>
      <c r="AO671" s="151"/>
      <c r="AP671" s="151"/>
      <c r="AQ671" s="151"/>
      <c r="AR671" s="151"/>
      <c r="AS671" s="151"/>
      <c r="AT671" s="151"/>
      <c r="AU671" s="151"/>
      <c r="AV671" s="151"/>
      <c r="AW671" s="151"/>
      <c r="AX671" s="151"/>
      <c r="AY671" s="151"/>
      <c r="AZ671" s="151"/>
      <c r="BA671" s="151"/>
      <c r="BB671" s="151"/>
      <c r="BC671" s="151"/>
      <c r="BD671" s="151"/>
      <c r="BE671" s="151"/>
      <c r="BF671" s="151"/>
      <c r="BG671" s="151"/>
      <c r="BH671" s="151"/>
    </row>
    <row r="672" spans="1:60" outlineLevel="1" x14ac:dyDescent="0.2">
      <c r="A672" s="180">
        <v>217</v>
      </c>
      <c r="B672" s="181" t="s">
        <v>1142</v>
      </c>
      <c r="C672" s="190" t="s">
        <v>1143</v>
      </c>
      <c r="D672" s="182" t="s">
        <v>375</v>
      </c>
      <c r="E672" s="183">
        <v>15</v>
      </c>
      <c r="F672" s="184"/>
      <c r="G672" s="185">
        <f>ROUND(E672*F672,2)</f>
        <v>0</v>
      </c>
      <c r="H672" s="184">
        <v>0</v>
      </c>
      <c r="I672" s="185">
        <f>ROUND(E672*H672,2)</f>
        <v>0</v>
      </c>
      <c r="J672" s="184">
        <v>40</v>
      </c>
      <c r="K672" s="185">
        <f>ROUND(E672*J672,2)</f>
        <v>600</v>
      </c>
      <c r="L672" s="185">
        <v>21</v>
      </c>
      <c r="M672" s="185">
        <f>G672*(1+L672/100)</f>
        <v>0</v>
      </c>
      <c r="N672" s="185">
        <v>0</v>
      </c>
      <c r="O672" s="185">
        <f>ROUND(E672*N672,2)</f>
        <v>0</v>
      </c>
      <c r="P672" s="185">
        <v>0</v>
      </c>
      <c r="Q672" s="185">
        <f>ROUND(E672*P672,2)</f>
        <v>0</v>
      </c>
      <c r="R672" s="185" t="s">
        <v>1079</v>
      </c>
      <c r="S672" s="185" t="s">
        <v>330</v>
      </c>
      <c r="T672" s="186" t="s">
        <v>330</v>
      </c>
      <c r="U672" s="162">
        <v>0.1</v>
      </c>
      <c r="V672" s="162">
        <f>ROUND(E672*U672,2)</f>
        <v>1.5</v>
      </c>
      <c r="W672" s="162"/>
      <c r="X672" s="151"/>
      <c r="Y672" s="151"/>
      <c r="Z672" s="151"/>
      <c r="AA672" s="151"/>
      <c r="AB672" s="151"/>
      <c r="AC672" s="151"/>
      <c r="AD672" s="151"/>
      <c r="AE672" s="151"/>
      <c r="AF672" s="151"/>
      <c r="AG672" s="151" t="s">
        <v>331</v>
      </c>
      <c r="AH672" s="151"/>
      <c r="AI672" s="151"/>
      <c r="AJ672" s="151"/>
      <c r="AK672" s="151"/>
      <c r="AL672" s="151"/>
      <c r="AM672" s="151"/>
      <c r="AN672" s="151"/>
      <c r="AO672" s="151"/>
      <c r="AP672" s="151"/>
      <c r="AQ672" s="151"/>
      <c r="AR672" s="151"/>
      <c r="AS672" s="151"/>
      <c r="AT672" s="151"/>
      <c r="AU672" s="151"/>
      <c r="AV672" s="151"/>
      <c r="AW672" s="151"/>
      <c r="AX672" s="151"/>
      <c r="AY672" s="151"/>
      <c r="AZ672" s="151"/>
      <c r="BA672" s="151"/>
      <c r="BB672" s="151"/>
      <c r="BC672" s="151"/>
      <c r="BD672" s="151"/>
      <c r="BE672" s="151"/>
      <c r="BF672" s="151"/>
      <c r="BG672" s="151"/>
      <c r="BH672" s="151"/>
    </row>
    <row r="673" spans="1:60" outlineLevel="1" x14ac:dyDescent="0.2">
      <c r="A673" s="173">
        <v>218</v>
      </c>
      <c r="B673" s="174" t="s">
        <v>1144</v>
      </c>
      <c r="C673" s="191" t="s">
        <v>1145</v>
      </c>
      <c r="D673" s="175" t="s">
        <v>375</v>
      </c>
      <c r="E673" s="176">
        <v>15</v>
      </c>
      <c r="F673" s="177"/>
      <c r="G673" s="178">
        <f>ROUND(E673*F673,2)</f>
        <v>0</v>
      </c>
      <c r="H673" s="177">
        <v>4.3099999999999996</v>
      </c>
      <c r="I673" s="178">
        <f>ROUND(E673*H673,2)</f>
        <v>64.650000000000006</v>
      </c>
      <c r="J673" s="177">
        <v>47.09</v>
      </c>
      <c r="K673" s="178">
        <f>ROUND(E673*J673,2)</f>
        <v>706.35</v>
      </c>
      <c r="L673" s="178">
        <v>21</v>
      </c>
      <c r="M673" s="178">
        <f>G673*(1+L673/100)</f>
        <v>0</v>
      </c>
      <c r="N673" s="178">
        <v>3.0000000000000001E-5</v>
      </c>
      <c r="O673" s="178">
        <f>ROUND(E673*N673,2)</f>
        <v>0</v>
      </c>
      <c r="P673" s="178">
        <v>0</v>
      </c>
      <c r="Q673" s="178">
        <f>ROUND(E673*P673,2)</f>
        <v>0</v>
      </c>
      <c r="R673" s="178" t="s">
        <v>1079</v>
      </c>
      <c r="S673" s="178" t="s">
        <v>330</v>
      </c>
      <c r="T673" s="179" t="s">
        <v>330</v>
      </c>
      <c r="U673" s="162">
        <v>0.11765</v>
      </c>
      <c r="V673" s="162">
        <f>ROUND(E673*U673,2)</f>
        <v>1.76</v>
      </c>
      <c r="W673" s="162"/>
      <c r="X673" s="151"/>
      <c r="Y673" s="151"/>
      <c r="Z673" s="151"/>
      <c r="AA673" s="151"/>
      <c r="AB673" s="151"/>
      <c r="AC673" s="151"/>
      <c r="AD673" s="151"/>
      <c r="AE673" s="151"/>
      <c r="AF673" s="151"/>
      <c r="AG673" s="151" t="s">
        <v>331</v>
      </c>
      <c r="AH673" s="151"/>
      <c r="AI673" s="151"/>
      <c r="AJ673" s="151"/>
      <c r="AK673" s="151"/>
      <c r="AL673" s="151"/>
      <c r="AM673" s="151"/>
      <c r="AN673" s="151"/>
      <c r="AO673" s="151"/>
      <c r="AP673" s="151"/>
      <c r="AQ673" s="151"/>
      <c r="AR673" s="151"/>
      <c r="AS673" s="151"/>
      <c r="AT673" s="151"/>
      <c r="AU673" s="151"/>
      <c r="AV673" s="151"/>
      <c r="AW673" s="151"/>
      <c r="AX673" s="151"/>
      <c r="AY673" s="151"/>
      <c r="AZ673" s="151"/>
      <c r="BA673" s="151"/>
      <c r="BB673" s="151"/>
      <c r="BC673" s="151"/>
      <c r="BD673" s="151"/>
      <c r="BE673" s="151"/>
      <c r="BF673" s="151"/>
      <c r="BG673" s="151"/>
      <c r="BH673" s="151"/>
    </row>
    <row r="674" spans="1:60" outlineLevel="1" x14ac:dyDescent="0.2">
      <c r="A674" s="158"/>
      <c r="B674" s="159"/>
      <c r="C674" s="199" t="s">
        <v>1132</v>
      </c>
      <c r="D674" s="195"/>
      <c r="E674" s="196">
        <v>15</v>
      </c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51"/>
      <c r="Y674" s="151"/>
      <c r="Z674" s="151"/>
      <c r="AA674" s="151"/>
      <c r="AB674" s="151"/>
      <c r="AC674" s="151"/>
      <c r="AD674" s="151"/>
      <c r="AE674" s="151"/>
      <c r="AF674" s="151"/>
      <c r="AG674" s="151" t="s">
        <v>346</v>
      </c>
      <c r="AH674" s="151">
        <v>0</v>
      </c>
      <c r="AI674" s="151"/>
      <c r="AJ674" s="151"/>
      <c r="AK674" s="151"/>
      <c r="AL674" s="151"/>
      <c r="AM674" s="151"/>
      <c r="AN674" s="151"/>
      <c r="AO674" s="151"/>
      <c r="AP674" s="151"/>
      <c r="AQ674" s="151"/>
      <c r="AR674" s="151"/>
      <c r="AS674" s="151"/>
      <c r="AT674" s="151"/>
      <c r="AU674" s="151"/>
      <c r="AV674" s="151"/>
      <c r="AW674" s="151"/>
      <c r="AX674" s="151"/>
      <c r="AY674" s="151"/>
      <c r="AZ674" s="151"/>
      <c r="BA674" s="151"/>
      <c r="BB674" s="151"/>
      <c r="BC674" s="151"/>
      <c r="BD674" s="151"/>
      <c r="BE674" s="151"/>
      <c r="BF674" s="151"/>
      <c r="BG674" s="151"/>
      <c r="BH674" s="151"/>
    </row>
    <row r="675" spans="1:60" ht="22.5" outlineLevel="1" x14ac:dyDescent="0.2">
      <c r="A675" s="180">
        <v>219</v>
      </c>
      <c r="B675" s="181" t="s">
        <v>1146</v>
      </c>
      <c r="C675" s="190" t="s">
        <v>1147</v>
      </c>
      <c r="D675" s="182" t="s">
        <v>375</v>
      </c>
      <c r="E675" s="183">
        <v>15</v>
      </c>
      <c r="F675" s="184"/>
      <c r="G675" s="185">
        <f>ROUND(E675*F675,2)</f>
        <v>0</v>
      </c>
      <c r="H675" s="184">
        <v>34.619999999999997</v>
      </c>
      <c r="I675" s="185">
        <f>ROUND(E675*H675,2)</f>
        <v>519.29999999999995</v>
      </c>
      <c r="J675" s="184">
        <v>5.78</v>
      </c>
      <c r="K675" s="185">
        <f>ROUND(E675*J675,2)</f>
        <v>86.7</v>
      </c>
      <c r="L675" s="185">
        <v>21</v>
      </c>
      <c r="M675" s="185">
        <f>G675*(1+L675/100)</f>
        <v>0</v>
      </c>
      <c r="N675" s="185">
        <v>8.2500000000000004E-2</v>
      </c>
      <c r="O675" s="185">
        <f>ROUND(E675*N675,2)</f>
        <v>1.24</v>
      </c>
      <c r="P675" s="185">
        <v>0</v>
      </c>
      <c r="Q675" s="185">
        <f>ROUND(E675*P675,2)</f>
        <v>0</v>
      </c>
      <c r="R675" s="185" t="s">
        <v>1079</v>
      </c>
      <c r="S675" s="185" t="s">
        <v>330</v>
      </c>
      <c r="T675" s="186" t="s">
        <v>330</v>
      </c>
      <c r="U675" s="162">
        <v>1.7999999999999999E-2</v>
      </c>
      <c r="V675" s="162">
        <f>ROUND(E675*U675,2)</f>
        <v>0.27</v>
      </c>
      <c r="W675" s="162"/>
      <c r="X675" s="151"/>
      <c r="Y675" s="151"/>
      <c r="Z675" s="151"/>
      <c r="AA675" s="151"/>
      <c r="AB675" s="151"/>
      <c r="AC675" s="151"/>
      <c r="AD675" s="151"/>
      <c r="AE675" s="151"/>
      <c r="AF675" s="151"/>
      <c r="AG675" s="151" t="s">
        <v>331</v>
      </c>
      <c r="AH675" s="151"/>
      <c r="AI675" s="151"/>
      <c r="AJ675" s="151"/>
      <c r="AK675" s="151"/>
      <c r="AL675" s="151"/>
      <c r="AM675" s="151"/>
      <c r="AN675" s="151"/>
      <c r="AO675" s="151"/>
      <c r="AP675" s="151"/>
      <c r="AQ675" s="151"/>
      <c r="AR675" s="151"/>
      <c r="AS675" s="151"/>
      <c r="AT675" s="151"/>
      <c r="AU675" s="151"/>
      <c r="AV675" s="151"/>
      <c r="AW675" s="151"/>
      <c r="AX675" s="151"/>
      <c r="AY675" s="151"/>
      <c r="AZ675" s="151"/>
      <c r="BA675" s="151"/>
      <c r="BB675" s="151"/>
      <c r="BC675" s="151"/>
      <c r="BD675" s="151"/>
      <c r="BE675" s="151"/>
      <c r="BF675" s="151"/>
      <c r="BG675" s="151"/>
      <c r="BH675" s="151"/>
    </row>
    <row r="676" spans="1:60" ht="33.75" outlineLevel="1" x14ac:dyDescent="0.2">
      <c r="A676" s="173">
        <v>220</v>
      </c>
      <c r="B676" s="174" t="s">
        <v>1148</v>
      </c>
      <c r="C676" s="191" t="s">
        <v>1149</v>
      </c>
      <c r="D676" s="175" t="s">
        <v>375</v>
      </c>
      <c r="E676" s="176">
        <v>45</v>
      </c>
      <c r="F676" s="177"/>
      <c r="G676" s="178">
        <f>ROUND(E676*F676,2)</f>
        <v>0</v>
      </c>
      <c r="H676" s="177">
        <v>6.67</v>
      </c>
      <c r="I676" s="178">
        <f>ROUND(E676*H676,2)</f>
        <v>300.14999999999998</v>
      </c>
      <c r="J676" s="177">
        <v>0.63</v>
      </c>
      <c r="K676" s="178">
        <f>ROUND(E676*J676,2)</f>
        <v>28.35</v>
      </c>
      <c r="L676" s="178">
        <v>21</v>
      </c>
      <c r="M676" s="178">
        <f>G676*(1+L676/100)</f>
        <v>0</v>
      </c>
      <c r="N676" s="178">
        <v>1.67E-2</v>
      </c>
      <c r="O676" s="178">
        <f>ROUND(E676*N676,2)</f>
        <v>0.75</v>
      </c>
      <c r="P676" s="178">
        <v>0</v>
      </c>
      <c r="Q676" s="178">
        <f>ROUND(E676*P676,2)</f>
        <v>0</v>
      </c>
      <c r="R676" s="178" t="s">
        <v>1079</v>
      </c>
      <c r="S676" s="178" t="s">
        <v>330</v>
      </c>
      <c r="T676" s="179" t="s">
        <v>330</v>
      </c>
      <c r="U676" s="162">
        <v>2E-3</v>
      </c>
      <c r="V676" s="162">
        <f>ROUND(E676*U676,2)</f>
        <v>0.09</v>
      </c>
      <c r="W676" s="162"/>
      <c r="X676" s="151"/>
      <c r="Y676" s="151"/>
      <c r="Z676" s="151"/>
      <c r="AA676" s="151"/>
      <c r="AB676" s="151"/>
      <c r="AC676" s="151"/>
      <c r="AD676" s="151"/>
      <c r="AE676" s="151"/>
      <c r="AF676" s="151"/>
      <c r="AG676" s="151" t="s">
        <v>331</v>
      </c>
      <c r="AH676" s="151"/>
      <c r="AI676" s="151"/>
      <c r="AJ676" s="151"/>
      <c r="AK676" s="151"/>
      <c r="AL676" s="151"/>
      <c r="AM676" s="151"/>
      <c r="AN676" s="151"/>
      <c r="AO676" s="151"/>
      <c r="AP676" s="151"/>
      <c r="AQ676" s="151"/>
      <c r="AR676" s="151"/>
      <c r="AS676" s="151"/>
      <c r="AT676" s="151"/>
      <c r="AU676" s="151"/>
      <c r="AV676" s="151"/>
      <c r="AW676" s="151"/>
      <c r="AX676" s="151"/>
      <c r="AY676" s="151"/>
      <c r="AZ676" s="151"/>
      <c r="BA676" s="151"/>
      <c r="BB676" s="151"/>
      <c r="BC676" s="151"/>
      <c r="BD676" s="151"/>
      <c r="BE676" s="151"/>
      <c r="BF676" s="151"/>
      <c r="BG676" s="151"/>
      <c r="BH676" s="151"/>
    </row>
    <row r="677" spans="1:60" outlineLevel="1" x14ac:dyDescent="0.2">
      <c r="A677" s="158"/>
      <c r="B677" s="159"/>
      <c r="C677" s="199" t="s">
        <v>1150</v>
      </c>
      <c r="D677" s="195"/>
      <c r="E677" s="196">
        <v>45</v>
      </c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51"/>
      <c r="Y677" s="151"/>
      <c r="Z677" s="151"/>
      <c r="AA677" s="151"/>
      <c r="AB677" s="151"/>
      <c r="AC677" s="151"/>
      <c r="AD677" s="151"/>
      <c r="AE677" s="151"/>
      <c r="AF677" s="151"/>
      <c r="AG677" s="151" t="s">
        <v>346</v>
      </c>
      <c r="AH677" s="151">
        <v>0</v>
      </c>
      <c r="AI677" s="151"/>
      <c r="AJ677" s="151"/>
      <c r="AK677" s="151"/>
      <c r="AL677" s="151"/>
      <c r="AM677" s="151"/>
      <c r="AN677" s="151"/>
      <c r="AO677" s="151"/>
      <c r="AP677" s="151"/>
      <c r="AQ677" s="151"/>
      <c r="AR677" s="151"/>
      <c r="AS677" s="151"/>
      <c r="AT677" s="151"/>
      <c r="AU677" s="151"/>
      <c r="AV677" s="151"/>
      <c r="AW677" s="151"/>
      <c r="AX677" s="151"/>
      <c r="AY677" s="151"/>
      <c r="AZ677" s="151"/>
      <c r="BA677" s="151"/>
      <c r="BB677" s="151"/>
      <c r="BC677" s="151"/>
      <c r="BD677" s="151"/>
      <c r="BE677" s="151"/>
      <c r="BF677" s="151"/>
      <c r="BG677" s="151"/>
      <c r="BH677" s="151"/>
    </row>
    <row r="678" spans="1:60" outlineLevel="1" x14ac:dyDescent="0.2">
      <c r="A678" s="173">
        <v>221</v>
      </c>
      <c r="B678" s="174" t="s">
        <v>1151</v>
      </c>
      <c r="C678" s="191" t="s">
        <v>1152</v>
      </c>
      <c r="D678" s="175" t="s">
        <v>375</v>
      </c>
      <c r="E678" s="176">
        <v>609.65</v>
      </c>
      <c r="F678" s="177"/>
      <c r="G678" s="178">
        <f>ROUND(E678*F678,2)</f>
        <v>0</v>
      </c>
      <c r="H678" s="177">
        <v>0</v>
      </c>
      <c r="I678" s="178">
        <f>ROUND(E678*H678,2)</f>
        <v>0</v>
      </c>
      <c r="J678" s="177">
        <v>306.91000000000003</v>
      </c>
      <c r="K678" s="178">
        <f>ROUND(E678*J678,2)</f>
        <v>187107.68</v>
      </c>
      <c r="L678" s="178">
        <v>21</v>
      </c>
      <c r="M678" s="178">
        <f>G678*(1+L678/100)</f>
        <v>0</v>
      </c>
      <c r="N678" s="178">
        <v>0</v>
      </c>
      <c r="O678" s="178">
        <f>ROUND(E678*N678,2)</f>
        <v>0</v>
      </c>
      <c r="P678" s="178">
        <v>0</v>
      </c>
      <c r="Q678" s="178">
        <f>ROUND(E678*P678,2)</f>
        <v>0</v>
      </c>
      <c r="R678" s="178"/>
      <c r="S678" s="178" t="s">
        <v>228</v>
      </c>
      <c r="T678" s="179" t="s">
        <v>1029</v>
      </c>
      <c r="U678" s="162">
        <v>0.88100000000000001</v>
      </c>
      <c r="V678" s="162">
        <f>ROUND(E678*U678,2)</f>
        <v>537.1</v>
      </c>
      <c r="W678" s="162"/>
      <c r="X678" s="151"/>
      <c r="Y678" s="151"/>
      <c r="Z678" s="151"/>
      <c r="AA678" s="151"/>
      <c r="AB678" s="151"/>
      <c r="AC678" s="151"/>
      <c r="AD678" s="151"/>
      <c r="AE678" s="151"/>
      <c r="AF678" s="151"/>
      <c r="AG678" s="151" t="s">
        <v>331</v>
      </c>
      <c r="AH678" s="151"/>
      <c r="AI678" s="151"/>
      <c r="AJ678" s="151"/>
      <c r="AK678" s="151"/>
      <c r="AL678" s="151"/>
      <c r="AM678" s="151"/>
      <c r="AN678" s="151"/>
      <c r="AO678" s="151"/>
      <c r="AP678" s="151"/>
      <c r="AQ678" s="151"/>
      <c r="AR678" s="151"/>
      <c r="AS678" s="151"/>
      <c r="AT678" s="151"/>
      <c r="AU678" s="151"/>
      <c r="AV678" s="151"/>
      <c r="AW678" s="151"/>
      <c r="AX678" s="151"/>
      <c r="AY678" s="151"/>
      <c r="AZ678" s="151"/>
      <c r="BA678" s="151"/>
      <c r="BB678" s="151"/>
      <c r="BC678" s="151"/>
      <c r="BD678" s="151"/>
      <c r="BE678" s="151"/>
      <c r="BF678" s="151"/>
      <c r="BG678" s="151"/>
      <c r="BH678" s="151"/>
    </row>
    <row r="679" spans="1:60" outlineLevel="1" x14ac:dyDescent="0.2">
      <c r="A679" s="158"/>
      <c r="B679" s="159"/>
      <c r="C679" s="364" t="s">
        <v>1153</v>
      </c>
      <c r="D679" s="365"/>
      <c r="E679" s="365"/>
      <c r="F679" s="365"/>
      <c r="G679" s="365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51"/>
      <c r="Y679" s="151"/>
      <c r="Z679" s="151"/>
      <c r="AA679" s="151"/>
      <c r="AB679" s="151"/>
      <c r="AC679" s="151"/>
      <c r="AD679" s="151"/>
      <c r="AE679" s="151"/>
      <c r="AF679" s="151"/>
      <c r="AG679" s="151" t="s">
        <v>236</v>
      </c>
      <c r="AH679" s="151"/>
      <c r="AI679" s="151"/>
      <c r="AJ679" s="151"/>
      <c r="AK679" s="151"/>
      <c r="AL679" s="151"/>
      <c r="AM679" s="151"/>
      <c r="AN679" s="151"/>
      <c r="AO679" s="151"/>
      <c r="AP679" s="151"/>
      <c r="AQ679" s="151"/>
      <c r="AR679" s="151"/>
      <c r="AS679" s="151"/>
      <c r="AT679" s="151"/>
      <c r="AU679" s="151"/>
      <c r="AV679" s="151"/>
      <c r="AW679" s="151"/>
      <c r="AX679" s="151"/>
      <c r="AY679" s="151"/>
      <c r="AZ679" s="151"/>
      <c r="BA679" s="151"/>
      <c r="BB679" s="151"/>
      <c r="BC679" s="151"/>
      <c r="BD679" s="151"/>
      <c r="BE679" s="151"/>
      <c r="BF679" s="151"/>
      <c r="BG679" s="151"/>
      <c r="BH679" s="151"/>
    </row>
    <row r="680" spans="1:60" outlineLevel="1" x14ac:dyDescent="0.2">
      <c r="A680" s="158"/>
      <c r="B680" s="159"/>
      <c r="C680" s="199" t="s">
        <v>1154</v>
      </c>
      <c r="D680" s="195"/>
      <c r="E680" s="196">
        <v>234.65</v>
      </c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51"/>
      <c r="Y680" s="151"/>
      <c r="Z680" s="151"/>
      <c r="AA680" s="151"/>
      <c r="AB680" s="151"/>
      <c r="AC680" s="151"/>
      <c r="AD680" s="151"/>
      <c r="AE680" s="151"/>
      <c r="AF680" s="151"/>
      <c r="AG680" s="151" t="s">
        <v>346</v>
      </c>
      <c r="AH680" s="151">
        <v>0</v>
      </c>
      <c r="AI680" s="151"/>
      <c r="AJ680" s="151"/>
      <c r="AK680" s="151"/>
      <c r="AL680" s="151"/>
      <c r="AM680" s="151"/>
      <c r="AN680" s="151"/>
      <c r="AO680" s="151"/>
      <c r="AP680" s="151"/>
      <c r="AQ680" s="151"/>
      <c r="AR680" s="151"/>
      <c r="AS680" s="151"/>
      <c r="AT680" s="151"/>
      <c r="AU680" s="151"/>
      <c r="AV680" s="151"/>
      <c r="AW680" s="151"/>
      <c r="AX680" s="151"/>
      <c r="AY680" s="151"/>
      <c r="AZ680" s="151"/>
      <c r="BA680" s="151"/>
      <c r="BB680" s="151"/>
      <c r="BC680" s="151"/>
      <c r="BD680" s="151"/>
      <c r="BE680" s="151"/>
      <c r="BF680" s="151"/>
      <c r="BG680" s="151"/>
      <c r="BH680" s="151"/>
    </row>
    <row r="681" spans="1:60" outlineLevel="1" x14ac:dyDescent="0.2">
      <c r="A681" s="158"/>
      <c r="B681" s="159"/>
      <c r="C681" s="199" t="s">
        <v>1155</v>
      </c>
      <c r="D681" s="195"/>
      <c r="E681" s="196">
        <v>375</v>
      </c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51"/>
      <c r="Y681" s="151"/>
      <c r="Z681" s="151"/>
      <c r="AA681" s="151"/>
      <c r="AB681" s="151"/>
      <c r="AC681" s="151"/>
      <c r="AD681" s="151"/>
      <c r="AE681" s="151"/>
      <c r="AF681" s="151"/>
      <c r="AG681" s="151" t="s">
        <v>346</v>
      </c>
      <c r="AH681" s="151">
        <v>0</v>
      </c>
      <c r="AI681" s="151"/>
      <c r="AJ681" s="151"/>
      <c r="AK681" s="151"/>
      <c r="AL681" s="151"/>
      <c r="AM681" s="151"/>
      <c r="AN681" s="151"/>
      <c r="AO681" s="151"/>
      <c r="AP681" s="151"/>
      <c r="AQ681" s="151"/>
      <c r="AR681" s="151"/>
      <c r="AS681" s="151"/>
      <c r="AT681" s="151"/>
      <c r="AU681" s="151"/>
      <c r="AV681" s="151"/>
      <c r="AW681" s="151"/>
      <c r="AX681" s="151"/>
      <c r="AY681" s="151"/>
      <c r="AZ681" s="151"/>
      <c r="BA681" s="151"/>
      <c r="BB681" s="151"/>
      <c r="BC681" s="151"/>
      <c r="BD681" s="151"/>
      <c r="BE681" s="151"/>
      <c r="BF681" s="151"/>
      <c r="BG681" s="151"/>
      <c r="BH681" s="151"/>
    </row>
    <row r="682" spans="1:60" outlineLevel="1" x14ac:dyDescent="0.2">
      <c r="A682" s="173">
        <v>222</v>
      </c>
      <c r="B682" s="174" t="s">
        <v>1156</v>
      </c>
      <c r="C682" s="191" t="s">
        <v>1157</v>
      </c>
      <c r="D682" s="175" t="s">
        <v>375</v>
      </c>
      <c r="E682" s="176">
        <v>314.97636999999997</v>
      </c>
      <c r="F682" s="177"/>
      <c r="G682" s="178">
        <f>ROUND(E682*F682,2)</f>
        <v>0</v>
      </c>
      <c r="H682" s="177">
        <v>227.09</v>
      </c>
      <c r="I682" s="178">
        <f>ROUND(E682*H682,2)</f>
        <v>71527.98</v>
      </c>
      <c r="J682" s="177">
        <v>225.11</v>
      </c>
      <c r="K682" s="178">
        <f>ROUND(E682*J682,2)</f>
        <v>70904.33</v>
      </c>
      <c r="L682" s="178">
        <v>21</v>
      </c>
      <c r="M682" s="178">
        <f>G682*(1+L682/100)</f>
        <v>0</v>
      </c>
      <c r="N682" s="178">
        <v>2.6099999999999999E-3</v>
      </c>
      <c r="O682" s="178">
        <f>ROUND(E682*N682,2)</f>
        <v>0.82</v>
      </c>
      <c r="P682" s="178">
        <v>0</v>
      </c>
      <c r="Q682" s="178">
        <f>ROUND(E682*P682,2)</f>
        <v>0</v>
      </c>
      <c r="R682" s="178"/>
      <c r="S682" s="178" t="s">
        <v>228</v>
      </c>
      <c r="T682" s="179" t="s">
        <v>229</v>
      </c>
      <c r="U682" s="162">
        <v>0.65</v>
      </c>
      <c r="V682" s="162">
        <f>ROUND(E682*U682,2)</f>
        <v>204.73</v>
      </c>
      <c r="W682" s="162"/>
      <c r="X682" s="151"/>
      <c r="Y682" s="151"/>
      <c r="Z682" s="151"/>
      <c r="AA682" s="151"/>
      <c r="AB682" s="151"/>
      <c r="AC682" s="151"/>
      <c r="AD682" s="151"/>
      <c r="AE682" s="151"/>
      <c r="AF682" s="151"/>
      <c r="AG682" s="151" t="s">
        <v>331</v>
      </c>
      <c r="AH682" s="151"/>
      <c r="AI682" s="151"/>
      <c r="AJ682" s="151"/>
      <c r="AK682" s="151"/>
      <c r="AL682" s="151"/>
      <c r="AM682" s="151"/>
      <c r="AN682" s="151"/>
      <c r="AO682" s="151"/>
      <c r="AP682" s="151"/>
      <c r="AQ682" s="151"/>
      <c r="AR682" s="151"/>
      <c r="AS682" s="151"/>
      <c r="AT682" s="151"/>
      <c r="AU682" s="151"/>
      <c r="AV682" s="151"/>
      <c r="AW682" s="151"/>
      <c r="AX682" s="151"/>
      <c r="AY682" s="151"/>
      <c r="AZ682" s="151"/>
      <c r="BA682" s="151"/>
      <c r="BB682" s="151"/>
      <c r="BC682" s="151"/>
      <c r="BD682" s="151"/>
      <c r="BE682" s="151"/>
      <c r="BF682" s="151"/>
      <c r="BG682" s="151"/>
      <c r="BH682" s="151"/>
    </row>
    <row r="683" spans="1:60" outlineLevel="1" x14ac:dyDescent="0.2">
      <c r="A683" s="158"/>
      <c r="B683" s="159"/>
      <c r="C683" s="199" t="s">
        <v>1158</v>
      </c>
      <c r="D683" s="195"/>
      <c r="E683" s="196">
        <v>314.97638000000001</v>
      </c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51"/>
      <c r="Y683" s="151"/>
      <c r="Z683" s="151"/>
      <c r="AA683" s="151"/>
      <c r="AB683" s="151"/>
      <c r="AC683" s="151"/>
      <c r="AD683" s="151"/>
      <c r="AE683" s="151"/>
      <c r="AF683" s="151"/>
      <c r="AG683" s="151" t="s">
        <v>346</v>
      </c>
      <c r="AH683" s="151">
        <v>0</v>
      </c>
      <c r="AI683" s="151"/>
      <c r="AJ683" s="151"/>
      <c r="AK683" s="151"/>
      <c r="AL683" s="151"/>
      <c r="AM683" s="151"/>
      <c r="AN683" s="151"/>
      <c r="AO683" s="151"/>
      <c r="AP683" s="151"/>
      <c r="AQ683" s="151"/>
      <c r="AR683" s="151"/>
      <c r="AS683" s="151"/>
      <c r="AT683" s="151"/>
      <c r="AU683" s="151"/>
      <c r="AV683" s="151"/>
      <c r="AW683" s="151"/>
      <c r="AX683" s="151"/>
      <c r="AY683" s="151"/>
      <c r="AZ683" s="151"/>
      <c r="BA683" s="151"/>
      <c r="BB683" s="151"/>
      <c r="BC683" s="151"/>
      <c r="BD683" s="151"/>
      <c r="BE683" s="151"/>
      <c r="BF683" s="151"/>
      <c r="BG683" s="151"/>
      <c r="BH683" s="151"/>
    </row>
    <row r="684" spans="1:60" ht="22.5" outlineLevel="1" x14ac:dyDescent="0.2">
      <c r="A684" s="173">
        <v>223</v>
      </c>
      <c r="B684" s="174" t="s">
        <v>1159</v>
      </c>
      <c r="C684" s="191" t="s">
        <v>1160</v>
      </c>
      <c r="D684" s="175" t="s">
        <v>375</v>
      </c>
      <c r="E684" s="176">
        <v>17.25</v>
      </c>
      <c r="F684" s="177"/>
      <c r="G684" s="178">
        <f>ROUND(E684*F684,2)</f>
        <v>0</v>
      </c>
      <c r="H684" s="177">
        <v>227</v>
      </c>
      <c r="I684" s="178">
        <f>ROUND(E684*H684,2)</f>
        <v>3915.75</v>
      </c>
      <c r="J684" s="177">
        <v>0</v>
      </c>
      <c r="K684" s="178">
        <f>ROUND(E684*J684,2)</f>
        <v>0</v>
      </c>
      <c r="L684" s="178">
        <v>21</v>
      </c>
      <c r="M684" s="178">
        <f>G684*(1+L684/100)</f>
        <v>0</v>
      </c>
      <c r="N684" s="178">
        <v>1.9599999999999999E-3</v>
      </c>
      <c r="O684" s="178">
        <f>ROUND(E684*N684,2)</f>
        <v>0.03</v>
      </c>
      <c r="P684" s="178">
        <v>0</v>
      </c>
      <c r="Q684" s="178">
        <f>ROUND(E684*P684,2)</f>
        <v>0</v>
      </c>
      <c r="R684" s="178" t="s">
        <v>438</v>
      </c>
      <c r="S684" s="178" t="s">
        <v>330</v>
      </c>
      <c r="T684" s="179" t="s">
        <v>330</v>
      </c>
      <c r="U684" s="162">
        <v>0</v>
      </c>
      <c r="V684" s="162">
        <f>ROUND(E684*U684,2)</f>
        <v>0</v>
      </c>
      <c r="W684" s="162"/>
      <c r="X684" s="151"/>
      <c r="Y684" s="151"/>
      <c r="Z684" s="151"/>
      <c r="AA684" s="151"/>
      <c r="AB684" s="151"/>
      <c r="AC684" s="151"/>
      <c r="AD684" s="151"/>
      <c r="AE684" s="151"/>
      <c r="AF684" s="151"/>
      <c r="AG684" s="151" t="s">
        <v>439</v>
      </c>
      <c r="AH684" s="151"/>
      <c r="AI684" s="151"/>
      <c r="AJ684" s="151"/>
      <c r="AK684" s="151"/>
      <c r="AL684" s="151"/>
      <c r="AM684" s="151"/>
      <c r="AN684" s="151"/>
      <c r="AO684" s="151"/>
      <c r="AP684" s="151"/>
      <c r="AQ684" s="151"/>
      <c r="AR684" s="151"/>
      <c r="AS684" s="151"/>
      <c r="AT684" s="151"/>
      <c r="AU684" s="151"/>
      <c r="AV684" s="151"/>
      <c r="AW684" s="151"/>
      <c r="AX684" s="151"/>
      <c r="AY684" s="151"/>
      <c r="AZ684" s="151"/>
      <c r="BA684" s="151"/>
      <c r="BB684" s="151"/>
      <c r="BC684" s="151"/>
      <c r="BD684" s="151"/>
      <c r="BE684" s="151"/>
      <c r="BF684" s="151"/>
      <c r="BG684" s="151"/>
      <c r="BH684" s="151"/>
    </row>
    <row r="685" spans="1:60" outlineLevel="1" x14ac:dyDescent="0.2">
      <c r="A685" s="158"/>
      <c r="B685" s="159"/>
      <c r="C685" s="199" t="s">
        <v>1161</v>
      </c>
      <c r="D685" s="195"/>
      <c r="E685" s="196">
        <v>17.25</v>
      </c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51"/>
      <c r="Y685" s="151"/>
      <c r="Z685" s="151"/>
      <c r="AA685" s="151"/>
      <c r="AB685" s="151"/>
      <c r="AC685" s="151"/>
      <c r="AD685" s="151"/>
      <c r="AE685" s="151"/>
      <c r="AF685" s="151"/>
      <c r="AG685" s="151" t="s">
        <v>346</v>
      </c>
      <c r="AH685" s="151">
        <v>0</v>
      </c>
      <c r="AI685" s="151"/>
      <c r="AJ685" s="151"/>
      <c r="AK685" s="151"/>
      <c r="AL685" s="151"/>
      <c r="AM685" s="151"/>
      <c r="AN685" s="151"/>
      <c r="AO685" s="151"/>
      <c r="AP685" s="151"/>
      <c r="AQ685" s="151"/>
      <c r="AR685" s="151"/>
      <c r="AS685" s="151"/>
      <c r="AT685" s="151"/>
      <c r="AU685" s="151"/>
      <c r="AV685" s="151"/>
      <c r="AW685" s="151"/>
      <c r="AX685" s="151"/>
      <c r="AY685" s="151"/>
      <c r="AZ685" s="151"/>
      <c r="BA685" s="151"/>
      <c r="BB685" s="151"/>
      <c r="BC685" s="151"/>
      <c r="BD685" s="151"/>
      <c r="BE685" s="151"/>
      <c r="BF685" s="151"/>
      <c r="BG685" s="151"/>
      <c r="BH685" s="151"/>
    </row>
    <row r="686" spans="1:60" ht="22.5" outlineLevel="1" x14ac:dyDescent="0.2">
      <c r="A686" s="173">
        <v>224</v>
      </c>
      <c r="B686" s="174" t="s">
        <v>1162</v>
      </c>
      <c r="C686" s="191" t="s">
        <v>1163</v>
      </c>
      <c r="D686" s="175" t="s">
        <v>227</v>
      </c>
      <c r="E686" s="176">
        <v>20</v>
      </c>
      <c r="F686" s="177"/>
      <c r="G686" s="178">
        <f>ROUND(E686*F686,2)</f>
        <v>0</v>
      </c>
      <c r="H686" s="177">
        <v>135</v>
      </c>
      <c r="I686" s="178">
        <f>ROUND(E686*H686,2)</f>
        <v>2700</v>
      </c>
      <c r="J686" s="177">
        <v>0</v>
      </c>
      <c r="K686" s="178">
        <f>ROUND(E686*J686,2)</f>
        <v>0</v>
      </c>
      <c r="L686" s="178">
        <v>21</v>
      </c>
      <c r="M686" s="178">
        <f>G686*(1+L686/100)</f>
        <v>0</v>
      </c>
      <c r="N686" s="178">
        <v>1.6000000000000001E-3</v>
      </c>
      <c r="O686" s="178">
        <f>ROUND(E686*N686,2)</f>
        <v>0.03</v>
      </c>
      <c r="P686" s="178">
        <v>0</v>
      </c>
      <c r="Q686" s="178">
        <f>ROUND(E686*P686,2)</f>
        <v>0</v>
      </c>
      <c r="R686" s="178" t="s">
        <v>438</v>
      </c>
      <c r="S686" s="178" t="s">
        <v>330</v>
      </c>
      <c r="T686" s="179" t="s">
        <v>229</v>
      </c>
      <c r="U686" s="162">
        <v>0</v>
      </c>
      <c r="V686" s="162">
        <f>ROUND(E686*U686,2)</f>
        <v>0</v>
      </c>
      <c r="W686" s="162"/>
      <c r="X686" s="151"/>
      <c r="Y686" s="151"/>
      <c r="Z686" s="151"/>
      <c r="AA686" s="151"/>
      <c r="AB686" s="151"/>
      <c r="AC686" s="151"/>
      <c r="AD686" s="151"/>
      <c r="AE686" s="151"/>
      <c r="AF686" s="151"/>
      <c r="AG686" s="151" t="s">
        <v>439</v>
      </c>
      <c r="AH686" s="151"/>
      <c r="AI686" s="151"/>
      <c r="AJ686" s="151"/>
      <c r="AK686" s="151"/>
      <c r="AL686" s="151"/>
      <c r="AM686" s="151"/>
      <c r="AN686" s="151"/>
      <c r="AO686" s="151"/>
      <c r="AP686" s="151"/>
      <c r="AQ686" s="151"/>
      <c r="AR686" s="151"/>
      <c r="AS686" s="151"/>
      <c r="AT686" s="151"/>
      <c r="AU686" s="151"/>
      <c r="AV686" s="151"/>
      <c r="AW686" s="151"/>
      <c r="AX686" s="151"/>
      <c r="AY686" s="151"/>
      <c r="AZ686" s="151"/>
      <c r="BA686" s="151"/>
      <c r="BB686" s="151"/>
      <c r="BC686" s="151"/>
      <c r="BD686" s="151"/>
      <c r="BE686" s="151"/>
      <c r="BF686" s="151"/>
      <c r="BG686" s="151"/>
      <c r="BH686" s="151"/>
    </row>
    <row r="687" spans="1:60" outlineLevel="1" x14ac:dyDescent="0.2">
      <c r="A687" s="158"/>
      <c r="B687" s="159"/>
      <c r="C687" s="199" t="s">
        <v>1127</v>
      </c>
      <c r="D687" s="195"/>
      <c r="E687" s="196">
        <v>20</v>
      </c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51"/>
      <c r="Y687" s="151"/>
      <c r="Z687" s="151"/>
      <c r="AA687" s="151"/>
      <c r="AB687" s="151"/>
      <c r="AC687" s="151"/>
      <c r="AD687" s="151"/>
      <c r="AE687" s="151"/>
      <c r="AF687" s="151"/>
      <c r="AG687" s="151" t="s">
        <v>346</v>
      </c>
      <c r="AH687" s="151">
        <v>0</v>
      </c>
      <c r="AI687" s="151"/>
      <c r="AJ687" s="151"/>
      <c r="AK687" s="151"/>
      <c r="AL687" s="151"/>
      <c r="AM687" s="151"/>
      <c r="AN687" s="151"/>
      <c r="AO687" s="151"/>
      <c r="AP687" s="151"/>
      <c r="AQ687" s="151"/>
      <c r="AR687" s="151"/>
      <c r="AS687" s="151"/>
      <c r="AT687" s="151"/>
      <c r="AU687" s="151"/>
      <c r="AV687" s="151"/>
      <c r="AW687" s="151"/>
      <c r="AX687" s="151"/>
      <c r="AY687" s="151"/>
      <c r="AZ687" s="151"/>
      <c r="BA687" s="151"/>
      <c r="BB687" s="151"/>
      <c r="BC687" s="151"/>
      <c r="BD687" s="151"/>
      <c r="BE687" s="151"/>
      <c r="BF687" s="151"/>
      <c r="BG687" s="151"/>
      <c r="BH687" s="151"/>
    </row>
    <row r="688" spans="1:60" ht="22.5" outlineLevel="1" x14ac:dyDescent="0.2">
      <c r="A688" s="173">
        <v>225</v>
      </c>
      <c r="B688" s="174" t="s">
        <v>1164</v>
      </c>
      <c r="C688" s="191" t="s">
        <v>1165</v>
      </c>
      <c r="D688" s="175" t="s">
        <v>375</v>
      </c>
      <c r="E688" s="176">
        <v>17.25</v>
      </c>
      <c r="F688" s="177"/>
      <c r="G688" s="178">
        <f>ROUND(E688*F688,2)</f>
        <v>0</v>
      </c>
      <c r="H688" s="177">
        <v>92.9</v>
      </c>
      <c r="I688" s="178">
        <f>ROUND(E688*H688,2)</f>
        <v>1602.53</v>
      </c>
      <c r="J688" s="177">
        <v>0</v>
      </c>
      <c r="K688" s="178">
        <f>ROUND(E688*J688,2)</f>
        <v>0</v>
      </c>
      <c r="L688" s="178">
        <v>21</v>
      </c>
      <c r="M688" s="178">
        <f>G688*(1+L688/100)</f>
        <v>0</v>
      </c>
      <c r="N688" s="178">
        <v>4.4000000000000003E-3</v>
      </c>
      <c r="O688" s="178">
        <f>ROUND(E688*N688,2)</f>
        <v>0.08</v>
      </c>
      <c r="P688" s="178">
        <v>0</v>
      </c>
      <c r="Q688" s="178">
        <f>ROUND(E688*P688,2)</f>
        <v>0</v>
      </c>
      <c r="R688" s="178" t="s">
        <v>438</v>
      </c>
      <c r="S688" s="178" t="s">
        <v>330</v>
      </c>
      <c r="T688" s="179" t="s">
        <v>330</v>
      </c>
      <c r="U688" s="162">
        <v>0</v>
      </c>
      <c r="V688" s="162">
        <f>ROUND(E688*U688,2)</f>
        <v>0</v>
      </c>
      <c r="W688" s="162"/>
      <c r="X688" s="151"/>
      <c r="Y688" s="151"/>
      <c r="Z688" s="151"/>
      <c r="AA688" s="151"/>
      <c r="AB688" s="151"/>
      <c r="AC688" s="151"/>
      <c r="AD688" s="151"/>
      <c r="AE688" s="151"/>
      <c r="AF688" s="151"/>
      <c r="AG688" s="151" t="s">
        <v>439</v>
      </c>
      <c r="AH688" s="151"/>
      <c r="AI688" s="151"/>
      <c r="AJ688" s="151"/>
      <c r="AK688" s="151"/>
      <c r="AL688" s="151"/>
      <c r="AM688" s="151"/>
      <c r="AN688" s="151"/>
      <c r="AO688" s="151"/>
      <c r="AP688" s="151"/>
      <c r="AQ688" s="151"/>
      <c r="AR688" s="151"/>
      <c r="AS688" s="151"/>
      <c r="AT688" s="151"/>
      <c r="AU688" s="151"/>
      <c r="AV688" s="151"/>
      <c r="AW688" s="151"/>
      <c r="AX688" s="151"/>
      <c r="AY688" s="151"/>
      <c r="AZ688" s="151"/>
      <c r="BA688" s="151"/>
      <c r="BB688" s="151"/>
      <c r="BC688" s="151"/>
      <c r="BD688" s="151"/>
      <c r="BE688" s="151"/>
      <c r="BF688" s="151"/>
      <c r="BG688" s="151"/>
      <c r="BH688" s="151"/>
    </row>
    <row r="689" spans="1:60" outlineLevel="1" x14ac:dyDescent="0.2">
      <c r="A689" s="158"/>
      <c r="B689" s="159"/>
      <c r="C689" s="199" t="s">
        <v>1166</v>
      </c>
      <c r="D689" s="195"/>
      <c r="E689" s="196">
        <v>17.25</v>
      </c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51"/>
      <c r="Y689" s="151"/>
      <c r="Z689" s="151"/>
      <c r="AA689" s="151"/>
      <c r="AB689" s="151"/>
      <c r="AC689" s="151"/>
      <c r="AD689" s="151"/>
      <c r="AE689" s="151"/>
      <c r="AF689" s="151"/>
      <c r="AG689" s="151" t="s">
        <v>346</v>
      </c>
      <c r="AH689" s="151">
        <v>0</v>
      </c>
      <c r="AI689" s="151"/>
      <c r="AJ689" s="151"/>
      <c r="AK689" s="151"/>
      <c r="AL689" s="151"/>
      <c r="AM689" s="151"/>
      <c r="AN689" s="151"/>
      <c r="AO689" s="151"/>
      <c r="AP689" s="151"/>
      <c r="AQ689" s="151"/>
      <c r="AR689" s="151"/>
      <c r="AS689" s="151"/>
      <c r="AT689" s="151"/>
      <c r="AU689" s="151"/>
      <c r="AV689" s="151"/>
      <c r="AW689" s="151"/>
      <c r="AX689" s="151"/>
      <c r="AY689" s="151"/>
      <c r="AZ689" s="151"/>
      <c r="BA689" s="151"/>
      <c r="BB689" s="151"/>
      <c r="BC689" s="151"/>
      <c r="BD689" s="151"/>
      <c r="BE689" s="151"/>
      <c r="BF689" s="151"/>
      <c r="BG689" s="151"/>
      <c r="BH689" s="151"/>
    </row>
    <row r="690" spans="1:60" ht="22.5" outlineLevel="1" x14ac:dyDescent="0.2">
      <c r="A690" s="173">
        <v>226</v>
      </c>
      <c r="B690" s="174" t="s">
        <v>1167</v>
      </c>
      <c r="C690" s="191" t="s">
        <v>1168</v>
      </c>
      <c r="D690" s="175" t="s">
        <v>375</v>
      </c>
      <c r="E690" s="176">
        <v>16.5</v>
      </c>
      <c r="F690" s="177"/>
      <c r="G690" s="178">
        <f>ROUND(E690*F690,2)</f>
        <v>0</v>
      </c>
      <c r="H690" s="177">
        <v>35.5</v>
      </c>
      <c r="I690" s="178">
        <f>ROUND(E690*H690,2)</f>
        <v>585.75</v>
      </c>
      <c r="J690" s="177">
        <v>0</v>
      </c>
      <c r="K690" s="178">
        <f>ROUND(E690*J690,2)</f>
        <v>0</v>
      </c>
      <c r="L690" s="178">
        <v>21</v>
      </c>
      <c r="M690" s="178">
        <f>G690*(1+L690/100)</f>
        <v>0</v>
      </c>
      <c r="N690" s="178">
        <v>2.9999999999999997E-4</v>
      </c>
      <c r="O690" s="178">
        <f>ROUND(E690*N690,2)</f>
        <v>0</v>
      </c>
      <c r="P690" s="178">
        <v>0</v>
      </c>
      <c r="Q690" s="178">
        <f>ROUND(E690*P690,2)</f>
        <v>0</v>
      </c>
      <c r="R690" s="178" t="s">
        <v>438</v>
      </c>
      <c r="S690" s="178" t="s">
        <v>330</v>
      </c>
      <c r="T690" s="179" t="s">
        <v>330</v>
      </c>
      <c r="U690" s="162">
        <v>0</v>
      </c>
      <c r="V690" s="162">
        <f>ROUND(E690*U690,2)</f>
        <v>0</v>
      </c>
      <c r="W690" s="162"/>
      <c r="X690" s="151"/>
      <c r="Y690" s="151"/>
      <c r="Z690" s="151"/>
      <c r="AA690" s="151"/>
      <c r="AB690" s="151"/>
      <c r="AC690" s="151"/>
      <c r="AD690" s="151"/>
      <c r="AE690" s="151"/>
      <c r="AF690" s="151"/>
      <c r="AG690" s="151" t="s">
        <v>439</v>
      </c>
      <c r="AH690" s="151"/>
      <c r="AI690" s="151"/>
      <c r="AJ690" s="151"/>
      <c r="AK690" s="151"/>
      <c r="AL690" s="151"/>
      <c r="AM690" s="151"/>
      <c r="AN690" s="151"/>
      <c r="AO690" s="151"/>
      <c r="AP690" s="151"/>
      <c r="AQ690" s="151"/>
      <c r="AR690" s="151"/>
      <c r="AS690" s="151"/>
      <c r="AT690" s="151"/>
      <c r="AU690" s="151"/>
      <c r="AV690" s="151"/>
      <c r="AW690" s="151"/>
      <c r="AX690" s="151"/>
      <c r="AY690" s="151"/>
      <c r="AZ690" s="151"/>
      <c r="BA690" s="151"/>
      <c r="BB690" s="151"/>
      <c r="BC690" s="151"/>
      <c r="BD690" s="151"/>
      <c r="BE690" s="151"/>
      <c r="BF690" s="151"/>
      <c r="BG690" s="151"/>
      <c r="BH690" s="151"/>
    </row>
    <row r="691" spans="1:60" outlineLevel="1" x14ac:dyDescent="0.2">
      <c r="A691" s="158"/>
      <c r="B691" s="159"/>
      <c r="C691" s="199" t="s">
        <v>1169</v>
      </c>
      <c r="D691" s="195"/>
      <c r="E691" s="196">
        <v>16.5</v>
      </c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51"/>
      <c r="Y691" s="151"/>
      <c r="Z691" s="151"/>
      <c r="AA691" s="151"/>
      <c r="AB691" s="151"/>
      <c r="AC691" s="151"/>
      <c r="AD691" s="151"/>
      <c r="AE691" s="151"/>
      <c r="AF691" s="151"/>
      <c r="AG691" s="151" t="s">
        <v>346</v>
      </c>
      <c r="AH691" s="151">
        <v>0</v>
      </c>
      <c r="AI691" s="151"/>
      <c r="AJ691" s="151"/>
      <c r="AK691" s="151"/>
      <c r="AL691" s="151"/>
      <c r="AM691" s="151"/>
      <c r="AN691" s="151"/>
      <c r="AO691" s="151"/>
      <c r="AP691" s="151"/>
      <c r="AQ691" s="151"/>
      <c r="AR691" s="151"/>
      <c r="AS691" s="151"/>
      <c r="AT691" s="151"/>
      <c r="AU691" s="151"/>
      <c r="AV691" s="151"/>
      <c r="AW691" s="151"/>
      <c r="AX691" s="151"/>
      <c r="AY691" s="151"/>
      <c r="AZ691" s="151"/>
      <c r="BA691" s="151"/>
      <c r="BB691" s="151"/>
      <c r="BC691" s="151"/>
      <c r="BD691" s="151"/>
      <c r="BE691" s="151"/>
      <c r="BF691" s="151"/>
      <c r="BG691" s="151"/>
      <c r="BH691" s="151"/>
    </row>
    <row r="692" spans="1:60" ht="22.5" outlineLevel="1" x14ac:dyDescent="0.2">
      <c r="A692" s="173">
        <v>227</v>
      </c>
      <c r="B692" s="174" t="s">
        <v>1170</v>
      </c>
      <c r="C692" s="191" t="s">
        <v>1171</v>
      </c>
      <c r="D692" s="175" t="s">
        <v>375</v>
      </c>
      <c r="E692" s="176">
        <v>16.5</v>
      </c>
      <c r="F692" s="177"/>
      <c r="G692" s="178">
        <f>ROUND(E692*F692,2)</f>
        <v>0</v>
      </c>
      <c r="H692" s="177">
        <v>59.2</v>
      </c>
      <c r="I692" s="178">
        <f>ROUND(E692*H692,2)</f>
        <v>976.8</v>
      </c>
      <c r="J692" s="177">
        <v>0</v>
      </c>
      <c r="K692" s="178">
        <f>ROUND(E692*J692,2)</f>
        <v>0</v>
      </c>
      <c r="L692" s="178">
        <v>21</v>
      </c>
      <c r="M692" s="178">
        <f>G692*(1+L692/100)</f>
        <v>0</v>
      </c>
      <c r="N692" s="178">
        <v>5.0000000000000001E-4</v>
      </c>
      <c r="O692" s="178">
        <f>ROUND(E692*N692,2)</f>
        <v>0.01</v>
      </c>
      <c r="P692" s="178">
        <v>0</v>
      </c>
      <c r="Q692" s="178">
        <f>ROUND(E692*P692,2)</f>
        <v>0</v>
      </c>
      <c r="R692" s="178" t="s">
        <v>438</v>
      </c>
      <c r="S692" s="178" t="s">
        <v>330</v>
      </c>
      <c r="T692" s="179" t="s">
        <v>330</v>
      </c>
      <c r="U692" s="162">
        <v>0</v>
      </c>
      <c r="V692" s="162">
        <f>ROUND(E692*U692,2)</f>
        <v>0</v>
      </c>
      <c r="W692" s="162"/>
      <c r="X692" s="151"/>
      <c r="Y692" s="151"/>
      <c r="Z692" s="151"/>
      <c r="AA692" s="151"/>
      <c r="AB692" s="151"/>
      <c r="AC692" s="151"/>
      <c r="AD692" s="151"/>
      <c r="AE692" s="151"/>
      <c r="AF692" s="151"/>
      <c r="AG692" s="151" t="s">
        <v>439</v>
      </c>
      <c r="AH692" s="151"/>
      <c r="AI692" s="151"/>
      <c r="AJ692" s="151"/>
      <c r="AK692" s="151"/>
      <c r="AL692" s="151"/>
      <c r="AM692" s="151"/>
      <c r="AN692" s="151"/>
      <c r="AO692" s="151"/>
      <c r="AP692" s="151"/>
      <c r="AQ692" s="151"/>
      <c r="AR692" s="151"/>
      <c r="AS692" s="151"/>
      <c r="AT692" s="151"/>
      <c r="AU692" s="151"/>
      <c r="AV692" s="151"/>
      <c r="AW692" s="151"/>
      <c r="AX692" s="151"/>
      <c r="AY692" s="151"/>
      <c r="AZ692" s="151"/>
      <c r="BA692" s="151"/>
      <c r="BB692" s="151"/>
      <c r="BC692" s="151"/>
      <c r="BD692" s="151"/>
      <c r="BE692" s="151"/>
      <c r="BF692" s="151"/>
      <c r="BG692" s="151"/>
      <c r="BH692" s="151"/>
    </row>
    <row r="693" spans="1:60" outlineLevel="1" x14ac:dyDescent="0.2">
      <c r="A693" s="158"/>
      <c r="B693" s="159"/>
      <c r="C693" s="199" t="s">
        <v>1172</v>
      </c>
      <c r="D693" s="195"/>
      <c r="E693" s="196">
        <v>16.5</v>
      </c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51"/>
      <c r="Y693" s="151"/>
      <c r="Z693" s="151"/>
      <c r="AA693" s="151"/>
      <c r="AB693" s="151"/>
      <c r="AC693" s="151"/>
      <c r="AD693" s="151"/>
      <c r="AE693" s="151"/>
      <c r="AF693" s="151"/>
      <c r="AG693" s="151" t="s">
        <v>346</v>
      </c>
      <c r="AH693" s="151">
        <v>0</v>
      </c>
      <c r="AI693" s="151"/>
      <c r="AJ693" s="151"/>
      <c r="AK693" s="151"/>
      <c r="AL693" s="151"/>
      <c r="AM693" s="151"/>
      <c r="AN693" s="151"/>
      <c r="AO693" s="151"/>
      <c r="AP693" s="151"/>
      <c r="AQ693" s="151"/>
      <c r="AR693" s="151"/>
      <c r="AS693" s="151"/>
      <c r="AT693" s="151"/>
      <c r="AU693" s="151"/>
      <c r="AV693" s="151"/>
      <c r="AW693" s="151"/>
      <c r="AX693" s="151"/>
      <c r="AY693" s="151"/>
      <c r="AZ693" s="151"/>
      <c r="BA693" s="151"/>
      <c r="BB693" s="151"/>
      <c r="BC693" s="151"/>
      <c r="BD693" s="151"/>
      <c r="BE693" s="151"/>
      <c r="BF693" s="151"/>
      <c r="BG693" s="151"/>
      <c r="BH693" s="151"/>
    </row>
    <row r="694" spans="1:60" outlineLevel="1" x14ac:dyDescent="0.2">
      <c r="A694" s="173">
        <v>228</v>
      </c>
      <c r="B694" s="174" t="s">
        <v>1173</v>
      </c>
      <c r="C694" s="191" t="s">
        <v>1174</v>
      </c>
      <c r="D694" s="175" t="s">
        <v>0</v>
      </c>
      <c r="E694" s="176">
        <v>5670.6521000000002</v>
      </c>
      <c r="F694" s="177"/>
      <c r="G694" s="178">
        <f>ROUND(E694*F694,2)</f>
        <v>0</v>
      </c>
      <c r="H694" s="177">
        <v>0</v>
      </c>
      <c r="I694" s="178">
        <f>ROUND(E694*H694,2)</f>
        <v>0</v>
      </c>
      <c r="J694" s="177">
        <v>3.7</v>
      </c>
      <c r="K694" s="178">
        <f>ROUND(E694*J694,2)</f>
        <v>20981.41</v>
      </c>
      <c r="L694" s="178">
        <v>21</v>
      </c>
      <c r="M694" s="178">
        <f>G694*(1+L694/100)</f>
        <v>0</v>
      </c>
      <c r="N694" s="178">
        <v>0</v>
      </c>
      <c r="O694" s="178">
        <f>ROUND(E694*N694,2)</f>
        <v>0</v>
      </c>
      <c r="P694" s="178">
        <v>0</v>
      </c>
      <c r="Q694" s="178">
        <f>ROUND(E694*P694,2)</f>
        <v>0</v>
      </c>
      <c r="R694" s="178" t="s">
        <v>1079</v>
      </c>
      <c r="S694" s="178" t="s">
        <v>330</v>
      </c>
      <c r="T694" s="179" t="s">
        <v>330</v>
      </c>
      <c r="U694" s="162">
        <v>0</v>
      </c>
      <c r="V694" s="162">
        <f>ROUND(E694*U694,2)</f>
        <v>0</v>
      </c>
      <c r="W694" s="162"/>
      <c r="X694" s="151"/>
      <c r="Y694" s="151"/>
      <c r="Z694" s="151"/>
      <c r="AA694" s="151"/>
      <c r="AB694" s="151"/>
      <c r="AC694" s="151"/>
      <c r="AD694" s="151"/>
      <c r="AE694" s="151"/>
      <c r="AF694" s="151"/>
      <c r="AG694" s="151" t="s">
        <v>816</v>
      </c>
      <c r="AH694" s="151"/>
      <c r="AI694" s="151"/>
      <c r="AJ694" s="151"/>
      <c r="AK694" s="151"/>
      <c r="AL694" s="151"/>
      <c r="AM694" s="151"/>
      <c r="AN694" s="151"/>
      <c r="AO694" s="151"/>
      <c r="AP694" s="151"/>
      <c r="AQ694" s="151"/>
      <c r="AR694" s="151"/>
      <c r="AS694" s="151"/>
      <c r="AT694" s="151"/>
      <c r="AU694" s="151"/>
      <c r="AV694" s="151"/>
      <c r="AW694" s="151"/>
      <c r="AX694" s="151"/>
      <c r="AY694" s="151"/>
      <c r="AZ694" s="151"/>
      <c r="BA694" s="151"/>
      <c r="BB694" s="151"/>
      <c r="BC694" s="151"/>
      <c r="BD694" s="151"/>
      <c r="BE694" s="151"/>
      <c r="BF694" s="151"/>
      <c r="BG694" s="151"/>
      <c r="BH694" s="151"/>
    </row>
    <row r="695" spans="1:60" outlineLevel="1" x14ac:dyDescent="0.2">
      <c r="A695" s="158"/>
      <c r="B695" s="159"/>
      <c r="C695" s="375" t="s">
        <v>817</v>
      </c>
      <c r="D695" s="376"/>
      <c r="E695" s="376"/>
      <c r="F695" s="376"/>
      <c r="G695" s="376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51"/>
      <c r="Y695" s="151"/>
      <c r="Z695" s="151"/>
      <c r="AA695" s="151"/>
      <c r="AB695" s="151"/>
      <c r="AC695" s="151"/>
      <c r="AD695" s="151"/>
      <c r="AE695" s="151"/>
      <c r="AF695" s="151"/>
      <c r="AG695" s="151" t="s">
        <v>333</v>
      </c>
      <c r="AH695" s="151"/>
      <c r="AI695" s="151"/>
      <c r="AJ695" s="151"/>
      <c r="AK695" s="151"/>
      <c r="AL695" s="151"/>
      <c r="AM695" s="151"/>
      <c r="AN695" s="151"/>
      <c r="AO695" s="151"/>
      <c r="AP695" s="151"/>
      <c r="AQ695" s="151"/>
      <c r="AR695" s="151"/>
      <c r="AS695" s="151"/>
      <c r="AT695" s="151"/>
      <c r="AU695" s="151"/>
      <c r="AV695" s="151"/>
      <c r="AW695" s="151"/>
      <c r="AX695" s="151"/>
      <c r="AY695" s="151"/>
      <c r="AZ695" s="151"/>
      <c r="BA695" s="151"/>
      <c r="BB695" s="151"/>
      <c r="BC695" s="151"/>
      <c r="BD695" s="151"/>
      <c r="BE695" s="151"/>
      <c r="BF695" s="151"/>
      <c r="BG695" s="151"/>
      <c r="BH695" s="151"/>
    </row>
    <row r="696" spans="1:60" x14ac:dyDescent="0.2">
      <c r="A696" s="167" t="s">
        <v>223</v>
      </c>
      <c r="B696" s="168" t="s">
        <v>138</v>
      </c>
      <c r="C696" s="189" t="s">
        <v>139</v>
      </c>
      <c r="D696" s="169"/>
      <c r="E696" s="170"/>
      <c r="F696" s="171"/>
      <c r="G696" s="171">
        <f>SUMIF(AG697:AG782,"&lt;&gt;NOR",G697:G782)</f>
        <v>0</v>
      </c>
      <c r="H696" s="171"/>
      <c r="I696" s="171">
        <f>SUM(I697:I782)</f>
        <v>391106.77000000008</v>
      </c>
      <c r="J696" s="171"/>
      <c r="K696" s="171">
        <f>SUM(K697:K782)</f>
        <v>197844.46000000002</v>
      </c>
      <c r="L696" s="171"/>
      <c r="M696" s="171">
        <f>SUM(M697:M782)</f>
        <v>0</v>
      </c>
      <c r="N696" s="171"/>
      <c r="O696" s="171">
        <f>SUM(O697:O782)</f>
        <v>9.1699999999999982</v>
      </c>
      <c r="P696" s="171"/>
      <c r="Q696" s="171">
        <f>SUM(Q697:Q782)</f>
        <v>0</v>
      </c>
      <c r="R696" s="171"/>
      <c r="S696" s="171"/>
      <c r="T696" s="172"/>
      <c r="U696" s="166"/>
      <c r="V696" s="166">
        <f>SUM(V697:V782)</f>
        <v>485.61000000000013</v>
      </c>
      <c r="W696" s="166"/>
      <c r="AG696" t="s">
        <v>224</v>
      </c>
    </row>
    <row r="697" spans="1:60" outlineLevel="1" x14ac:dyDescent="0.2">
      <c r="A697" s="173">
        <v>229</v>
      </c>
      <c r="B697" s="174" t="s">
        <v>1175</v>
      </c>
      <c r="C697" s="191" t="s">
        <v>1176</v>
      </c>
      <c r="D697" s="175" t="s">
        <v>375</v>
      </c>
      <c r="E697" s="176">
        <v>13.65</v>
      </c>
      <c r="F697" s="177"/>
      <c r="G697" s="178">
        <f>ROUND(E697*F697,2)</f>
        <v>0</v>
      </c>
      <c r="H697" s="177">
        <v>27.85</v>
      </c>
      <c r="I697" s="178">
        <f>ROUND(E697*H697,2)</f>
        <v>380.15</v>
      </c>
      <c r="J697" s="177">
        <v>183.15</v>
      </c>
      <c r="K697" s="178">
        <f>ROUND(E697*J697,2)</f>
        <v>2500</v>
      </c>
      <c r="L697" s="178">
        <v>21</v>
      </c>
      <c r="M697" s="178">
        <f>G697*(1+L697/100)</f>
        <v>0</v>
      </c>
      <c r="N697" s="178">
        <v>8.3000000000000001E-4</v>
      </c>
      <c r="O697" s="178">
        <f>ROUND(E697*N697,2)</f>
        <v>0.01</v>
      </c>
      <c r="P697" s="178">
        <v>0</v>
      </c>
      <c r="Q697" s="178">
        <f>ROUND(E697*P697,2)</f>
        <v>0</v>
      </c>
      <c r="R697" s="178" t="s">
        <v>1177</v>
      </c>
      <c r="S697" s="178" t="s">
        <v>330</v>
      </c>
      <c r="T697" s="179" t="s">
        <v>330</v>
      </c>
      <c r="U697" s="162">
        <v>0.46200000000000002</v>
      </c>
      <c r="V697" s="162">
        <f>ROUND(E697*U697,2)</f>
        <v>6.31</v>
      </c>
      <c r="W697" s="162"/>
      <c r="X697" s="151"/>
      <c r="Y697" s="151"/>
      <c r="Z697" s="151"/>
      <c r="AA697" s="151"/>
      <c r="AB697" s="151"/>
      <c r="AC697" s="151"/>
      <c r="AD697" s="151"/>
      <c r="AE697" s="151"/>
      <c r="AF697" s="151"/>
      <c r="AG697" s="151" t="s">
        <v>331</v>
      </c>
      <c r="AH697" s="151"/>
      <c r="AI697" s="151"/>
      <c r="AJ697" s="151"/>
      <c r="AK697" s="151"/>
      <c r="AL697" s="151"/>
      <c r="AM697" s="151"/>
      <c r="AN697" s="151"/>
      <c r="AO697" s="151"/>
      <c r="AP697" s="151"/>
      <c r="AQ697" s="151"/>
      <c r="AR697" s="151"/>
      <c r="AS697" s="151"/>
      <c r="AT697" s="151"/>
      <c r="AU697" s="151"/>
      <c r="AV697" s="151"/>
      <c r="AW697" s="151"/>
      <c r="AX697" s="151"/>
      <c r="AY697" s="151"/>
      <c r="AZ697" s="151"/>
      <c r="BA697" s="151"/>
      <c r="BB697" s="151"/>
      <c r="BC697" s="151"/>
      <c r="BD697" s="151"/>
      <c r="BE697" s="151"/>
      <c r="BF697" s="151"/>
      <c r="BG697" s="151"/>
      <c r="BH697" s="151"/>
    </row>
    <row r="698" spans="1:60" outlineLevel="1" x14ac:dyDescent="0.2">
      <c r="A698" s="158"/>
      <c r="B698" s="159"/>
      <c r="C698" s="199" t="s">
        <v>1178</v>
      </c>
      <c r="D698" s="195"/>
      <c r="E698" s="196">
        <v>13.65</v>
      </c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51"/>
      <c r="Y698" s="151"/>
      <c r="Z698" s="151"/>
      <c r="AA698" s="151"/>
      <c r="AB698" s="151"/>
      <c r="AC698" s="151"/>
      <c r="AD698" s="151"/>
      <c r="AE698" s="151"/>
      <c r="AF698" s="151"/>
      <c r="AG698" s="151" t="s">
        <v>346</v>
      </c>
      <c r="AH698" s="151">
        <v>0</v>
      </c>
      <c r="AI698" s="151"/>
      <c r="AJ698" s="151"/>
      <c r="AK698" s="151"/>
      <c r="AL698" s="151"/>
      <c r="AM698" s="151"/>
      <c r="AN698" s="151"/>
      <c r="AO698" s="151"/>
      <c r="AP698" s="151"/>
      <c r="AQ698" s="151"/>
      <c r="AR698" s="151"/>
      <c r="AS698" s="151"/>
      <c r="AT698" s="151"/>
      <c r="AU698" s="151"/>
      <c r="AV698" s="151"/>
      <c r="AW698" s="151"/>
      <c r="AX698" s="151"/>
      <c r="AY698" s="151"/>
      <c r="AZ698" s="151"/>
      <c r="BA698" s="151"/>
      <c r="BB698" s="151"/>
      <c r="BC698" s="151"/>
      <c r="BD698" s="151"/>
      <c r="BE698" s="151"/>
      <c r="BF698" s="151"/>
      <c r="BG698" s="151"/>
      <c r="BH698" s="151"/>
    </row>
    <row r="699" spans="1:60" outlineLevel="1" x14ac:dyDescent="0.2">
      <c r="A699" s="173">
        <v>230</v>
      </c>
      <c r="B699" s="174" t="s">
        <v>1179</v>
      </c>
      <c r="C699" s="191" t="s">
        <v>1180</v>
      </c>
      <c r="D699" s="175" t="s">
        <v>375</v>
      </c>
      <c r="E699" s="176">
        <v>234.65</v>
      </c>
      <c r="F699" s="177"/>
      <c r="G699" s="178">
        <f>ROUND(E699*F699,2)</f>
        <v>0</v>
      </c>
      <c r="H699" s="177">
        <v>5.43</v>
      </c>
      <c r="I699" s="178">
        <f>ROUND(E699*H699,2)</f>
        <v>1274.1500000000001</v>
      </c>
      <c r="J699" s="177">
        <v>71.569999999999993</v>
      </c>
      <c r="K699" s="178">
        <f>ROUND(E699*J699,2)</f>
        <v>16793.900000000001</v>
      </c>
      <c r="L699" s="178">
        <v>21</v>
      </c>
      <c r="M699" s="178">
        <f>G699*(1+L699/100)</f>
        <v>0</v>
      </c>
      <c r="N699" s="178">
        <v>2.3000000000000001E-4</v>
      </c>
      <c r="O699" s="178">
        <f>ROUND(E699*N699,2)</f>
        <v>0.05</v>
      </c>
      <c r="P699" s="178">
        <v>0</v>
      </c>
      <c r="Q699" s="178">
        <f>ROUND(E699*P699,2)</f>
        <v>0</v>
      </c>
      <c r="R699" s="178" t="s">
        <v>1177</v>
      </c>
      <c r="S699" s="178" t="s">
        <v>330</v>
      </c>
      <c r="T699" s="179" t="s">
        <v>330</v>
      </c>
      <c r="U699" s="162">
        <v>0.18099999999999999</v>
      </c>
      <c r="V699" s="162">
        <f>ROUND(E699*U699,2)</f>
        <v>42.47</v>
      </c>
      <c r="W699" s="162"/>
      <c r="X699" s="151"/>
      <c r="Y699" s="151"/>
      <c r="Z699" s="151"/>
      <c r="AA699" s="151"/>
      <c r="AB699" s="151"/>
      <c r="AC699" s="151"/>
      <c r="AD699" s="151"/>
      <c r="AE699" s="151"/>
      <c r="AF699" s="151"/>
      <c r="AG699" s="151" t="s">
        <v>331</v>
      </c>
      <c r="AH699" s="151"/>
      <c r="AI699" s="151"/>
      <c r="AJ699" s="151"/>
      <c r="AK699" s="151"/>
      <c r="AL699" s="151"/>
      <c r="AM699" s="151"/>
      <c r="AN699" s="151"/>
      <c r="AO699" s="151"/>
      <c r="AP699" s="151"/>
      <c r="AQ699" s="151"/>
      <c r="AR699" s="151"/>
      <c r="AS699" s="151"/>
      <c r="AT699" s="151"/>
      <c r="AU699" s="151"/>
      <c r="AV699" s="151"/>
      <c r="AW699" s="151"/>
      <c r="AX699" s="151"/>
      <c r="AY699" s="151"/>
      <c r="AZ699" s="151"/>
      <c r="BA699" s="151"/>
      <c r="BB699" s="151"/>
      <c r="BC699" s="151"/>
      <c r="BD699" s="151"/>
      <c r="BE699" s="151"/>
      <c r="BF699" s="151"/>
      <c r="BG699" s="151"/>
      <c r="BH699" s="151"/>
    </row>
    <row r="700" spans="1:60" outlineLevel="1" x14ac:dyDescent="0.2">
      <c r="A700" s="158"/>
      <c r="B700" s="159"/>
      <c r="C700" s="199" t="s">
        <v>1181</v>
      </c>
      <c r="D700" s="195"/>
      <c r="E700" s="196">
        <v>234.65</v>
      </c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51"/>
      <c r="Y700" s="151"/>
      <c r="Z700" s="151"/>
      <c r="AA700" s="151"/>
      <c r="AB700" s="151"/>
      <c r="AC700" s="151"/>
      <c r="AD700" s="151"/>
      <c r="AE700" s="151"/>
      <c r="AF700" s="151"/>
      <c r="AG700" s="151" t="s">
        <v>346</v>
      </c>
      <c r="AH700" s="151">
        <v>0</v>
      </c>
      <c r="AI700" s="151"/>
      <c r="AJ700" s="151"/>
      <c r="AK700" s="151"/>
      <c r="AL700" s="151"/>
      <c r="AM700" s="151"/>
      <c r="AN700" s="151"/>
      <c r="AO700" s="151"/>
      <c r="AP700" s="151"/>
      <c r="AQ700" s="151"/>
      <c r="AR700" s="151"/>
      <c r="AS700" s="151"/>
      <c r="AT700" s="151"/>
      <c r="AU700" s="151"/>
      <c r="AV700" s="151"/>
      <c r="AW700" s="151"/>
      <c r="AX700" s="151"/>
      <c r="AY700" s="151"/>
      <c r="AZ700" s="151"/>
      <c r="BA700" s="151"/>
      <c r="BB700" s="151"/>
      <c r="BC700" s="151"/>
      <c r="BD700" s="151"/>
      <c r="BE700" s="151"/>
      <c r="BF700" s="151"/>
      <c r="BG700" s="151"/>
      <c r="BH700" s="151"/>
    </row>
    <row r="701" spans="1:60" outlineLevel="1" x14ac:dyDescent="0.2">
      <c r="A701" s="173">
        <v>231</v>
      </c>
      <c r="B701" s="174" t="s">
        <v>1182</v>
      </c>
      <c r="C701" s="191" t="s">
        <v>1183</v>
      </c>
      <c r="D701" s="175" t="s">
        <v>375</v>
      </c>
      <c r="E701" s="176">
        <v>234.65</v>
      </c>
      <c r="F701" s="177"/>
      <c r="G701" s="178">
        <f>ROUND(E701*F701,2)</f>
        <v>0</v>
      </c>
      <c r="H701" s="177">
        <v>5.43</v>
      </c>
      <c r="I701" s="178">
        <f>ROUND(E701*H701,2)</f>
        <v>1274.1500000000001</v>
      </c>
      <c r="J701" s="177">
        <v>143.07</v>
      </c>
      <c r="K701" s="178">
        <f>ROUND(E701*J701,2)</f>
        <v>33571.379999999997</v>
      </c>
      <c r="L701" s="178">
        <v>21</v>
      </c>
      <c r="M701" s="178">
        <f>G701*(1+L701/100)</f>
        <v>0</v>
      </c>
      <c r="N701" s="178">
        <v>2.3000000000000001E-4</v>
      </c>
      <c r="O701" s="178">
        <f>ROUND(E701*N701,2)</f>
        <v>0.05</v>
      </c>
      <c r="P701" s="178">
        <v>0</v>
      </c>
      <c r="Q701" s="178">
        <f>ROUND(E701*P701,2)</f>
        <v>0</v>
      </c>
      <c r="R701" s="178" t="s">
        <v>1177</v>
      </c>
      <c r="S701" s="178" t="s">
        <v>330</v>
      </c>
      <c r="T701" s="179" t="s">
        <v>330</v>
      </c>
      <c r="U701" s="162">
        <v>0.40200000000000002</v>
      </c>
      <c r="V701" s="162">
        <f>ROUND(E701*U701,2)</f>
        <v>94.33</v>
      </c>
      <c r="W701" s="162"/>
      <c r="X701" s="151"/>
      <c r="Y701" s="151"/>
      <c r="Z701" s="151"/>
      <c r="AA701" s="151"/>
      <c r="AB701" s="151"/>
      <c r="AC701" s="151"/>
      <c r="AD701" s="151"/>
      <c r="AE701" s="151"/>
      <c r="AF701" s="151"/>
      <c r="AG701" s="151" t="s">
        <v>331</v>
      </c>
      <c r="AH701" s="151"/>
      <c r="AI701" s="151"/>
      <c r="AJ701" s="151"/>
      <c r="AK701" s="151"/>
      <c r="AL701" s="151"/>
      <c r="AM701" s="151"/>
      <c r="AN701" s="151"/>
      <c r="AO701" s="151"/>
      <c r="AP701" s="151"/>
      <c r="AQ701" s="151"/>
      <c r="AR701" s="151"/>
      <c r="AS701" s="151"/>
      <c r="AT701" s="151"/>
      <c r="AU701" s="151"/>
      <c r="AV701" s="151"/>
      <c r="AW701" s="151"/>
      <c r="AX701" s="151"/>
      <c r="AY701" s="151"/>
      <c r="AZ701" s="151"/>
      <c r="BA701" s="151"/>
      <c r="BB701" s="151"/>
      <c r="BC701" s="151"/>
      <c r="BD701" s="151"/>
      <c r="BE701" s="151"/>
      <c r="BF701" s="151"/>
      <c r="BG701" s="151"/>
      <c r="BH701" s="151"/>
    </row>
    <row r="702" spans="1:60" outlineLevel="1" x14ac:dyDescent="0.2">
      <c r="A702" s="158"/>
      <c r="B702" s="159"/>
      <c r="C702" s="199" t="s">
        <v>1184</v>
      </c>
      <c r="D702" s="195"/>
      <c r="E702" s="196">
        <v>234.65</v>
      </c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51"/>
      <c r="Y702" s="151"/>
      <c r="Z702" s="151"/>
      <c r="AA702" s="151"/>
      <c r="AB702" s="151"/>
      <c r="AC702" s="151"/>
      <c r="AD702" s="151"/>
      <c r="AE702" s="151"/>
      <c r="AF702" s="151"/>
      <c r="AG702" s="151" t="s">
        <v>346</v>
      </c>
      <c r="AH702" s="151">
        <v>0</v>
      </c>
      <c r="AI702" s="151"/>
      <c r="AJ702" s="151"/>
      <c r="AK702" s="151"/>
      <c r="AL702" s="151"/>
      <c r="AM702" s="151"/>
      <c r="AN702" s="151"/>
      <c r="AO702" s="151"/>
      <c r="AP702" s="151"/>
      <c r="AQ702" s="151"/>
      <c r="AR702" s="151"/>
      <c r="AS702" s="151"/>
      <c r="AT702" s="151"/>
      <c r="AU702" s="151"/>
      <c r="AV702" s="151"/>
      <c r="AW702" s="151"/>
      <c r="AX702" s="151"/>
      <c r="AY702" s="151"/>
      <c r="AZ702" s="151"/>
      <c r="BA702" s="151"/>
      <c r="BB702" s="151"/>
      <c r="BC702" s="151"/>
      <c r="BD702" s="151"/>
      <c r="BE702" s="151"/>
      <c r="BF702" s="151"/>
      <c r="BG702" s="151"/>
      <c r="BH702" s="151"/>
    </row>
    <row r="703" spans="1:60" ht="22.5" outlineLevel="1" x14ac:dyDescent="0.2">
      <c r="A703" s="173">
        <v>232</v>
      </c>
      <c r="B703" s="174" t="s">
        <v>1185</v>
      </c>
      <c r="C703" s="191" t="s">
        <v>1186</v>
      </c>
      <c r="D703" s="175" t="s">
        <v>375</v>
      </c>
      <c r="E703" s="176">
        <v>262.64999999999998</v>
      </c>
      <c r="F703" s="177"/>
      <c r="G703" s="178">
        <f>ROUND(E703*F703,2)</f>
        <v>0</v>
      </c>
      <c r="H703" s="177">
        <v>7.07</v>
      </c>
      <c r="I703" s="178">
        <f>ROUND(E703*H703,2)</f>
        <v>1856.94</v>
      </c>
      <c r="J703" s="177">
        <v>72.03</v>
      </c>
      <c r="K703" s="178">
        <f>ROUND(E703*J703,2)</f>
        <v>18918.68</v>
      </c>
      <c r="L703" s="178">
        <v>21</v>
      </c>
      <c r="M703" s="178">
        <f>G703*(1+L703/100)</f>
        <v>0</v>
      </c>
      <c r="N703" s="178">
        <v>2.0000000000000002E-5</v>
      </c>
      <c r="O703" s="178">
        <f>ROUND(E703*N703,2)</f>
        <v>0.01</v>
      </c>
      <c r="P703" s="178">
        <v>0</v>
      </c>
      <c r="Q703" s="178">
        <f>ROUND(E703*P703,2)</f>
        <v>0</v>
      </c>
      <c r="R703" s="178" t="s">
        <v>1177</v>
      </c>
      <c r="S703" s="178" t="s">
        <v>330</v>
      </c>
      <c r="T703" s="179" t="s">
        <v>330</v>
      </c>
      <c r="U703" s="162">
        <v>0.18</v>
      </c>
      <c r="V703" s="162">
        <f>ROUND(E703*U703,2)</f>
        <v>47.28</v>
      </c>
      <c r="W703" s="162"/>
      <c r="X703" s="151"/>
      <c r="Y703" s="151"/>
      <c r="Z703" s="151"/>
      <c r="AA703" s="151"/>
      <c r="AB703" s="151"/>
      <c r="AC703" s="151"/>
      <c r="AD703" s="151"/>
      <c r="AE703" s="151"/>
      <c r="AF703" s="151"/>
      <c r="AG703" s="151" t="s">
        <v>331</v>
      </c>
      <c r="AH703" s="151"/>
      <c r="AI703" s="151"/>
      <c r="AJ703" s="151"/>
      <c r="AK703" s="151"/>
      <c r="AL703" s="151"/>
      <c r="AM703" s="151"/>
      <c r="AN703" s="151"/>
      <c r="AO703" s="151"/>
      <c r="AP703" s="151"/>
      <c r="AQ703" s="151"/>
      <c r="AR703" s="151"/>
      <c r="AS703" s="151"/>
      <c r="AT703" s="151"/>
      <c r="AU703" s="151"/>
      <c r="AV703" s="151"/>
      <c r="AW703" s="151"/>
      <c r="AX703" s="151"/>
      <c r="AY703" s="151"/>
      <c r="AZ703" s="151"/>
      <c r="BA703" s="151"/>
      <c r="BB703" s="151"/>
      <c r="BC703" s="151"/>
      <c r="BD703" s="151"/>
      <c r="BE703" s="151"/>
      <c r="BF703" s="151"/>
      <c r="BG703" s="151"/>
      <c r="BH703" s="151"/>
    </row>
    <row r="704" spans="1:60" outlineLevel="1" x14ac:dyDescent="0.2">
      <c r="A704" s="158"/>
      <c r="B704" s="159"/>
      <c r="C704" s="199" t="s">
        <v>1187</v>
      </c>
      <c r="D704" s="195"/>
      <c r="E704" s="196">
        <v>262.64999999999998</v>
      </c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51"/>
      <c r="Y704" s="151"/>
      <c r="Z704" s="151"/>
      <c r="AA704" s="151"/>
      <c r="AB704" s="151"/>
      <c r="AC704" s="151"/>
      <c r="AD704" s="151"/>
      <c r="AE704" s="151"/>
      <c r="AF704" s="151"/>
      <c r="AG704" s="151" t="s">
        <v>346</v>
      </c>
      <c r="AH704" s="151">
        <v>0</v>
      </c>
      <c r="AI704" s="151"/>
      <c r="AJ704" s="151"/>
      <c r="AK704" s="151"/>
      <c r="AL704" s="151"/>
      <c r="AM704" s="151"/>
      <c r="AN704" s="151"/>
      <c r="AO704" s="151"/>
      <c r="AP704" s="151"/>
      <c r="AQ704" s="151"/>
      <c r="AR704" s="151"/>
      <c r="AS704" s="151"/>
      <c r="AT704" s="151"/>
      <c r="AU704" s="151"/>
      <c r="AV704" s="151"/>
      <c r="AW704" s="151"/>
      <c r="AX704" s="151"/>
      <c r="AY704" s="151"/>
      <c r="AZ704" s="151"/>
      <c r="BA704" s="151"/>
      <c r="BB704" s="151"/>
      <c r="BC704" s="151"/>
      <c r="BD704" s="151"/>
      <c r="BE704" s="151"/>
      <c r="BF704" s="151"/>
      <c r="BG704" s="151"/>
      <c r="BH704" s="151"/>
    </row>
    <row r="705" spans="1:60" ht="22.5" outlineLevel="1" x14ac:dyDescent="0.2">
      <c r="A705" s="173">
        <v>233</v>
      </c>
      <c r="B705" s="174" t="s">
        <v>1188</v>
      </c>
      <c r="C705" s="191" t="s">
        <v>1189</v>
      </c>
      <c r="D705" s="175" t="s">
        <v>375</v>
      </c>
      <c r="E705" s="176">
        <v>460.10500000000002</v>
      </c>
      <c r="F705" s="177"/>
      <c r="G705" s="178">
        <f>ROUND(E705*F705,2)</f>
        <v>0</v>
      </c>
      <c r="H705" s="177">
        <v>7.07</v>
      </c>
      <c r="I705" s="178">
        <f>ROUND(E705*H705,2)</f>
        <v>3252.94</v>
      </c>
      <c r="J705" s="177">
        <v>50.43</v>
      </c>
      <c r="K705" s="178">
        <f>ROUND(E705*J705,2)</f>
        <v>23203.1</v>
      </c>
      <c r="L705" s="178">
        <v>21</v>
      </c>
      <c r="M705" s="178">
        <f>G705*(1+L705/100)</f>
        <v>0</v>
      </c>
      <c r="N705" s="178">
        <v>2.0000000000000002E-5</v>
      </c>
      <c r="O705" s="178">
        <f>ROUND(E705*N705,2)</f>
        <v>0.01</v>
      </c>
      <c r="P705" s="178">
        <v>0</v>
      </c>
      <c r="Q705" s="178">
        <f>ROUND(E705*P705,2)</f>
        <v>0</v>
      </c>
      <c r="R705" s="178" t="s">
        <v>1177</v>
      </c>
      <c r="S705" s="178" t="s">
        <v>330</v>
      </c>
      <c r="T705" s="179" t="s">
        <v>1190</v>
      </c>
      <c r="U705" s="162">
        <v>0.14000000000000001</v>
      </c>
      <c r="V705" s="162">
        <f>ROUND(E705*U705,2)</f>
        <v>64.41</v>
      </c>
      <c r="W705" s="162"/>
      <c r="X705" s="151"/>
      <c r="Y705" s="151"/>
      <c r="Z705" s="151"/>
      <c r="AA705" s="151"/>
      <c r="AB705" s="151"/>
      <c r="AC705" s="151"/>
      <c r="AD705" s="151"/>
      <c r="AE705" s="151"/>
      <c r="AF705" s="151"/>
      <c r="AG705" s="151" t="s">
        <v>331</v>
      </c>
      <c r="AH705" s="151"/>
      <c r="AI705" s="151"/>
      <c r="AJ705" s="151"/>
      <c r="AK705" s="151"/>
      <c r="AL705" s="151"/>
      <c r="AM705" s="151"/>
      <c r="AN705" s="151"/>
      <c r="AO705" s="151"/>
      <c r="AP705" s="151"/>
      <c r="AQ705" s="151"/>
      <c r="AR705" s="151"/>
      <c r="AS705" s="151"/>
      <c r="AT705" s="151"/>
      <c r="AU705" s="151"/>
      <c r="AV705" s="151"/>
      <c r="AW705" s="151"/>
      <c r="AX705" s="151"/>
      <c r="AY705" s="151"/>
      <c r="AZ705" s="151"/>
      <c r="BA705" s="151"/>
      <c r="BB705" s="151"/>
      <c r="BC705" s="151"/>
      <c r="BD705" s="151"/>
      <c r="BE705" s="151"/>
      <c r="BF705" s="151"/>
      <c r="BG705" s="151"/>
      <c r="BH705" s="151"/>
    </row>
    <row r="706" spans="1:60" outlineLevel="1" x14ac:dyDescent="0.2">
      <c r="A706" s="158"/>
      <c r="B706" s="159"/>
      <c r="C706" s="199" t="s">
        <v>1191</v>
      </c>
      <c r="D706" s="195"/>
      <c r="E706" s="196">
        <v>359.15</v>
      </c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51"/>
      <c r="Y706" s="151"/>
      <c r="Z706" s="151"/>
      <c r="AA706" s="151"/>
      <c r="AB706" s="151"/>
      <c r="AC706" s="151"/>
      <c r="AD706" s="151"/>
      <c r="AE706" s="151"/>
      <c r="AF706" s="151"/>
      <c r="AG706" s="151" t="s">
        <v>346</v>
      </c>
      <c r="AH706" s="151">
        <v>0</v>
      </c>
      <c r="AI706" s="151"/>
      <c r="AJ706" s="151"/>
      <c r="AK706" s="151"/>
      <c r="AL706" s="151"/>
      <c r="AM706" s="151"/>
      <c r="AN706" s="151"/>
      <c r="AO706" s="151"/>
      <c r="AP706" s="151"/>
      <c r="AQ706" s="151"/>
      <c r="AR706" s="151"/>
      <c r="AS706" s="151"/>
      <c r="AT706" s="151"/>
      <c r="AU706" s="151"/>
      <c r="AV706" s="151"/>
      <c r="AW706" s="151"/>
      <c r="AX706" s="151"/>
      <c r="AY706" s="151"/>
      <c r="AZ706" s="151"/>
      <c r="BA706" s="151"/>
      <c r="BB706" s="151"/>
      <c r="BC706" s="151"/>
      <c r="BD706" s="151"/>
      <c r="BE706" s="151"/>
      <c r="BF706" s="151"/>
      <c r="BG706" s="151"/>
      <c r="BH706" s="151"/>
    </row>
    <row r="707" spans="1:60" outlineLevel="1" x14ac:dyDescent="0.2">
      <c r="A707" s="158"/>
      <c r="B707" s="159"/>
      <c r="C707" s="199" t="s">
        <v>1192</v>
      </c>
      <c r="D707" s="195"/>
      <c r="E707" s="196">
        <v>13.5</v>
      </c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51"/>
      <c r="Y707" s="151"/>
      <c r="Z707" s="151"/>
      <c r="AA707" s="151"/>
      <c r="AB707" s="151"/>
      <c r="AC707" s="151"/>
      <c r="AD707" s="151"/>
      <c r="AE707" s="151"/>
      <c r="AF707" s="151"/>
      <c r="AG707" s="151" t="s">
        <v>346</v>
      </c>
      <c r="AH707" s="151">
        <v>0</v>
      </c>
      <c r="AI707" s="151"/>
      <c r="AJ707" s="151"/>
      <c r="AK707" s="151"/>
      <c r="AL707" s="151"/>
      <c r="AM707" s="151"/>
      <c r="AN707" s="151"/>
      <c r="AO707" s="151"/>
      <c r="AP707" s="151"/>
      <c r="AQ707" s="151"/>
      <c r="AR707" s="151"/>
      <c r="AS707" s="151"/>
      <c r="AT707" s="151"/>
      <c r="AU707" s="151"/>
      <c r="AV707" s="151"/>
      <c r="AW707" s="151"/>
      <c r="AX707" s="151"/>
      <c r="AY707" s="151"/>
      <c r="AZ707" s="151"/>
      <c r="BA707" s="151"/>
      <c r="BB707" s="151"/>
      <c r="BC707" s="151"/>
      <c r="BD707" s="151"/>
      <c r="BE707" s="151"/>
      <c r="BF707" s="151"/>
      <c r="BG707" s="151"/>
      <c r="BH707" s="151"/>
    </row>
    <row r="708" spans="1:60" outlineLevel="1" x14ac:dyDescent="0.2">
      <c r="A708" s="158"/>
      <c r="B708" s="159"/>
      <c r="C708" s="199" t="s">
        <v>1193</v>
      </c>
      <c r="D708" s="195"/>
      <c r="E708" s="196">
        <v>3.5</v>
      </c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51"/>
      <c r="Y708" s="151"/>
      <c r="Z708" s="151"/>
      <c r="AA708" s="151"/>
      <c r="AB708" s="151"/>
      <c r="AC708" s="151"/>
      <c r="AD708" s="151"/>
      <c r="AE708" s="151"/>
      <c r="AF708" s="151"/>
      <c r="AG708" s="151" t="s">
        <v>346</v>
      </c>
      <c r="AH708" s="151">
        <v>0</v>
      </c>
      <c r="AI708" s="151"/>
      <c r="AJ708" s="151"/>
      <c r="AK708" s="151"/>
      <c r="AL708" s="151"/>
      <c r="AM708" s="151"/>
      <c r="AN708" s="151"/>
      <c r="AO708" s="151"/>
      <c r="AP708" s="151"/>
      <c r="AQ708" s="151"/>
      <c r="AR708" s="151"/>
      <c r="AS708" s="151"/>
      <c r="AT708" s="151"/>
      <c r="AU708" s="151"/>
      <c r="AV708" s="151"/>
      <c r="AW708" s="151"/>
      <c r="AX708" s="151"/>
      <c r="AY708" s="151"/>
      <c r="AZ708" s="151"/>
      <c r="BA708" s="151"/>
      <c r="BB708" s="151"/>
      <c r="BC708" s="151"/>
      <c r="BD708" s="151"/>
      <c r="BE708" s="151"/>
      <c r="BF708" s="151"/>
      <c r="BG708" s="151"/>
      <c r="BH708" s="151"/>
    </row>
    <row r="709" spans="1:60" outlineLevel="1" x14ac:dyDescent="0.2">
      <c r="A709" s="158"/>
      <c r="B709" s="159"/>
      <c r="C709" s="199" t="s">
        <v>1194</v>
      </c>
      <c r="D709" s="195"/>
      <c r="E709" s="196">
        <v>31.5</v>
      </c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51"/>
      <c r="Y709" s="151"/>
      <c r="Z709" s="151"/>
      <c r="AA709" s="151"/>
      <c r="AB709" s="151"/>
      <c r="AC709" s="151"/>
      <c r="AD709" s="151"/>
      <c r="AE709" s="151"/>
      <c r="AF709" s="151"/>
      <c r="AG709" s="151" t="s">
        <v>346</v>
      </c>
      <c r="AH709" s="151">
        <v>0</v>
      </c>
      <c r="AI709" s="151"/>
      <c r="AJ709" s="151"/>
      <c r="AK709" s="151"/>
      <c r="AL709" s="151"/>
      <c r="AM709" s="151"/>
      <c r="AN709" s="151"/>
      <c r="AO709" s="151"/>
      <c r="AP709" s="151"/>
      <c r="AQ709" s="151"/>
      <c r="AR709" s="151"/>
      <c r="AS709" s="151"/>
      <c r="AT709" s="151"/>
      <c r="AU709" s="151"/>
      <c r="AV709" s="151"/>
      <c r="AW709" s="151"/>
      <c r="AX709" s="151"/>
      <c r="AY709" s="151"/>
      <c r="AZ709" s="151"/>
      <c r="BA709" s="151"/>
      <c r="BB709" s="151"/>
      <c r="BC709" s="151"/>
      <c r="BD709" s="151"/>
      <c r="BE709" s="151"/>
      <c r="BF709" s="151"/>
      <c r="BG709" s="151"/>
      <c r="BH709" s="151"/>
    </row>
    <row r="710" spans="1:60" outlineLevel="1" x14ac:dyDescent="0.2">
      <c r="A710" s="158"/>
      <c r="B710" s="159"/>
      <c r="C710" s="199" t="s">
        <v>1195</v>
      </c>
      <c r="D710" s="195"/>
      <c r="E710" s="196">
        <v>28</v>
      </c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51"/>
      <c r="Y710" s="151"/>
      <c r="Z710" s="151"/>
      <c r="AA710" s="151"/>
      <c r="AB710" s="151"/>
      <c r="AC710" s="151"/>
      <c r="AD710" s="151"/>
      <c r="AE710" s="151"/>
      <c r="AF710" s="151"/>
      <c r="AG710" s="151" t="s">
        <v>346</v>
      </c>
      <c r="AH710" s="151">
        <v>0</v>
      </c>
      <c r="AI710" s="151"/>
      <c r="AJ710" s="151"/>
      <c r="AK710" s="151"/>
      <c r="AL710" s="151"/>
      <c r="AM710" s="151"/>
      <c r="AN710" s="151"/>
      <c r="AO710" s="151"/>
      <c r="AP710" s="151"/>
      <c r="AQ710" s="151"/>
      <c r="AR710" s="151"/>
      <c r="AS710" s="151"/>
      <c r="AT710" s="151"/>
      <c r="AU710" s="151"/>
      <c r="AV710" s="151"/>
      <c r="AW710" s="151"/>
      <c r="AX710" s="151"/>
      <c r="AY710" s="151"/>
      <c r="AZ710" s="151"/>
      <c r="BA710" s="151"/>
      <c r="BB710" s="151"/>
      <c r="BC710" s="151"/>
      <c r="BD710" s="151"/>
      <c r="BE710" s="151"/>
      <c r="BF710" s="151"/>
      <c r="BG710" s="151"/>
      <c r="BH710" s="151"/>
    </row>
    <row r="711" spans="1:60" outlineLevel="1" x14ac:dyDescent="0.2">
      <c r="A711" s="158"/>
      <c r="B711" s="159"/>
      <c r="C711" s="199" t="s">
        <v>1196</v>
      </c>
      <c r="D711" s="195"/>
      <c r="E711" s="196">
        <v>14.6</v>
      </c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51"/>
      <c r="Y711" s="151"/>
      <c r="Z711" s="151"/>
      <c r="AA711" s="151"/>
      <c r="AB711" s="151"/>
      <c r="AC711" s="151"/>
      <c r="AD711" s="151"/>
      <c r="AE711" s="151"/>
      <c r="AF711" s="151"/>
      <c r="AG711" s="151" t="s">
        <v>346</v>
      </c>
      <c r="AH711" s="151">
        <v>0</v>
      </c>
      <c r="AI711" s="151"/>
      <c r="AJ711" s="151"/>
      <c r="AK711" s="151"/>
      <c r="AL711" s="151"/>
      <c r="AM711" s="151"/>
      <c r="AN711" s="151"/>
      <c r="AO711" s="151"/>
      <c r="AP711" s="151"/>
      <c r="AQ711" s="151"/>
      <c r="AR711" s="151"/>
      <c r="AS711" s="151"/>
      <c r="AT711" s="151"/>
      <c r="AU711" s="151"/>
      <c r="AV711" s="151"/>
      <c r="AW711" s="151"/>
      <c r="AX711" s="151"/>
      <c r="AY711" s="151"/>
      <c r="AZ711" s="151"/>
      <c r="BA711" s="151"/>
      <c r="BB711" s="151"/>
      <c r="BC711" s="151"/>
      <c r="BD711" s="151"/>
      <c r="BE711" s="151"/>
      <c r="BF711" s="151"/>
      <c r="BG711" s="151"/>
      <c r="BH711" s="151"/>
    </row>
    <row r="712" spans="1:60" outlineLevel="1" x14ac:dyDescent="0.2">
      <c r="A712" s="158"/>
      <c r="B712" s="159"/>
      <c r="C712" s="199" t="s">
        <v>1197</v>
      </c>
      <c r="D712" s="195"/>
      <c r="E712" s="196">
        <v>9.8550000000000004</v>
      </c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51"/>
      <c r="Y712" s="151"/>
      <c r="Z712" s="151"/>
      <c r="AA712" s="151"/>
      <c r="AB712" s="151"/>
      <c r="AC712" s="151"/>
      <c r="AD712" s="151"/>
      <c r="AE712" s="151"/>
      <c r="AF712" s="151"/>
      <c r="AG712" s="151" t="s">
        <v>346</v>
      </c>
      <c r="AH712" s="151">
        <v>0</v>
      </c>
      <c r="AI712" s="151"/>
      <c r="AJ712" s="151"/>
      <c r="AK712" s="151"/>
      <c r="AL712" s="151"/>
      <c r="AM712" s="151"/>
      <c r="AN712" s="151"/>
      <c r="AO712" s="151"/>
      <c r="AP712" s="151"/>
      <c r="AQ712" s="151"/>
      <c r="AR712" s="151"/>
      <c r="AS712" s="151"/>
      <c r="AT712" s="151"/>
      <c r="AU712" s="151"/>
      <c r="AV712" s="151"/>
      <c r="AW712" s="151"/>
      <c r="AX712" s="151"/>
      <c r="AY712" s="151"/>
      <c r="AZ712" s="151"/>
      <c r="BA712" s="151"/>
      <c r="BB712" s="151"/>
      <c r="BC712" s="151"/>
      <c r="BD712" s="151"/>
      <c r="BE712" s="151"/>
      <c r="BF712" s="151"/>
      <c r="BG712" s="151"/>
      <c r="BH712" s="151"/>
    </row>
    <row r="713" spans="1:60" outlineLevel="1" x14ac:dyDescent="0.2">
      <c r="A713" s="173">
        <v>234</v>
      </c>
      <c r="B713" s="174" t="s">
        <v>1198</v>
      </c>
      <c r="C713" s="191" t="s">
        <v>1199</v>
      </c>
      <c r="D713" s="175" t="s">
        <v>375</v>
      </c>
      <c r="E713" s="176">
        <v>70.31</v>
      </c>
      <c r="F713" s="177"/>
      <c r="G713" s="178">
        <f>ROUND(E713*F713,2)</f>
        <v>0</v>
      </c>
      <c r="H713" s="177">
        <v>0</v>
      </c>
      <c r="I713" s="178">
        <f>ROUND(E713*H713,2)</f>
        <v>0</v>
      </c>
      <c r="J713" s="177">
        <v>32</v>
      </c>
      <c r="K713" s="178">
        <f>ROUND(E713*J713,2)</f>
        <v>2249.92</v>
      </c>
      <c r="L713" s="178">
        <v>21</v>
      </c>
      <c r="M713" s="178">
        <f>G713*(1+L713/100)</f>
        <v>0</v>
      </c>
      <c r="N713" s="178">
        <v>0</v>
      </c>
      <c r="O713" s="178">
        <f>ROUND(E713*N713,2)</f>
        <v>0</v>
      </c>
      <c r="P713" s="178">
        <v>0</v>
      </c>
      <c r="Q713" s="178">
        <f>ROUND(E713*P713,2)</f>
        <v>0</v>
      </c>
      <c r="R713" s="178" t="s">
        <v>1177</v>
      </c>
      <c r="S713" s="178" t="s">
        <v>330</v>
      </c>
      <c r="T713" s="179" t="s">
        <v>330</v>
      </c>
      <c r="U713" s="162">
        <v>0.08</v>
      </c>
      <c r="V713" s="162">
        <f>ROUND(E713*U713,2)</f>
        <v>5.62</v>
      </c>
      <c r="W713" s="162"/>
      <c r="X713" s="151"/>
      <c r="Y713" s="151"/>
      <c r="Z713" s="151"/>
      <c r="AA713" s="151"/>
      <c r="AB713" s="151"/>
      <c r="AC713" s="151"/>
      <c r="AD713" s="151"/>
      <c r="AE713" s="151"/>
      <c r="AF713" s="151"/>
      <c r="AG713" s="151" t="s">
        <v>1096</v>
      </c>
      <c r="AH713" s="151"/>
      <c r="AI713" s="151"/>
      <c r="AJ713" s="151"/>
      <c r="AK713" s="151"/>
      <c r="AL713" s="151"/>
      <c r="AM713" s="151"/>
      <c r="AN713" s="151"/>
      <c r="AO713" s="151"/>
      <c r="AP713" s="151"/>
      <c r="AQ713" s="151"/>
      <c r="AR713" s="151"/>
      <c r="AS713" s="151"/>
      <c r="AT713" s="151"/>
      <c r="AU713" s="151"/>
      <c r="AV713" s="151"/>
      <c r="AW713" s="151"/>
      <c r="AX713" s="151"/>
      <c r="AY713" s="151"/>
      <c r="AZ713" s="151"/>
      <c r="BA713" s="151"/>
      <c r="BB713" s="151"/>
      <c r="BC713" s="151"/>
      <c r="BD713" s="151"/>
      <c r="BE713" s="151"/>
      <c r="BF713" s="151"/>
      <c r="BG713" s="151"/>
      <c r="BH713" s="151"/>
    </row>
    <row r="714" spans="1:60" outlineLevel="1" x14ac:dyDescent="0.2">
      <c r="A714" s="158"/>
      <c r="B714" s="159"/>
      <c r="C714" s="199" t="s">
        <v>1200</v>
      </c>
      <c r="D714" s="195"/>
      <c r="E714" s="196">
        <v>29.61</v>
      </c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51"/>
      <c r="Y714" s="151"/>
      <c r="Z714" s="151"/>
      <c r="AA714" s="151"/>
      <c r="AB714" s="151"/>
      <c r="AC714" s="151"/>
      <c r="AD714" s="151"/>
      <c r="AE714" s="151"/>
      <c r="AF714" s="151"/>
      <c r="AG714" s="151" t="s">
        <v>346</v>
      </c>
      <c r="AH714" s="151">
        <v>0</v>
      </c>
      <c r="AI714" s="151"/>
      <c r="AJ714" s="151"/>
      <c r="AK714" s="151"/>
      <c r="AL714" s="151"/>
      <c r="AM714" s="151"/>
      <c r="AN714" s="151"/>
      <c r="AO714" s="151"/>
      <c r="AP714" s="151"/>
      <c r="AQ714" s="151"/>
      <c r="AR714" s="151"/>
      <c r="AS714" s="151"/>
      <c r="AT714" s="151"/>
      <c r="AU714" s="151"/>
      <c r="AV714" s="151"/>
      <c r="AW714" s="151"/>
      <c r="AX714" s="151"/>
      <c r="AY714" s="151"/>
      <c r="AZ714" s="151"/>
      <c r="BA714" s="151"/>
      <c r="BB714" s="151"/>
      <c r="BC714" s="151"/>
      <c r="BD714" s="151"/>
      <c r="BE714" s="151"/>
      <c r="BF714" s="151"/>
      <c r="BG714" s="151"/>
      <c r="BH714" s="151"/>
    </row>
    <row r="715" spans="1:60" outlineLevel="1" x14ac:dyDescent="0.2">
      <c r="A715" s="158"/>
      <c r="B715" s="159"/>
      <c r="C715" s="199" t="s">
        <v>920</v>
      </c>
      <c r="D715" s="195"/>
      <c r="E715" s="196">
        <v>40.700000000000003</v>
      </c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51"/>
      <c r="Y715" s="151"/>
      <c r="Z715" s="151"/>
      <c r="AA715" s="151"/>
      <c r="AB715" s="151"/>
      <c r="AC715" s="151"/>
      <c r="AD715" s="151"/>
      <c r="AE715" s="151"/>
      <c r="AF715" s="151"/>
      <c r="AG715" s="151" t="s">
        <v>346</v>
      </c>
      <c r="AH715" s="151">
        <v>0</v>
      </c>
      <c r="AI715" s="151"/>
      <c r="AJ715" s="151"/>
      <c r="AK715" s="151"/>
      <c r="AL715" s="151"/>
      <c r="AM715" s="151"/>
      <c r="AN715" s="151"/>
      <c r="AO715" s="151"/>
      <c r="AP715" s="151"/>
      <c r="AQ715" s="151"/>
      <c r="AR715" s="151"/>
      <c r="AS715" s="151"/>
      <c r="AT715" s="151"/>
      <c r="AU715" s="151"/>
      <c r="AV715" s="151"/>
      <c r="AW715" s="151"/>
      <c r="AX715" s="151"/>
      <c r="AY715" s="151"/>
      <c r="AZ715" s="151"/>
      <c r="BA715" s="151"/>
      <c r="BB715" s="151"/>
      <c r="BC715" s="151"/>
      <c r="BD715" s="151"/>
      <c r="BE715" s="151"/>
      <c r="BF715" s="151"/>
      <c r="BG715" s="151"/>
      <c r="BH715" s="151"/>
    </row>
    <row r="716" spans="1:60" outlineLevel="1" x14ac:dyDescent="0.2">
      <c r="A716" s="173">
        <v>235</v>
      </c>
      <c r="B716" s="174" t="s">
        <v>1201</v>
      </c>
      <c r="C716" s="191" t="s">
        <v>1202</v>
      </c>
      <c r="D716" s="175" t="s">
        <v>375</v>
      </c>
      <c r="E716" s="176">
        <v>459.43</v>
      </c>
      <c r="F716" s="177"/>
      <c r="G716" s="178">
        <f>ROUND(E716*F716,2)</f>
        <v>0</v>
      </c>
      <c r="H716" s="177">
        <v>0</v>
      </c>
      <c r="I716" s="178">
        <f>ROUND(E716*H716,2)</f>
        <v>0</v>
      </c>
      <c r="J716" s="177">
        <v>60</v>
      </c>
      <c r="K716" s="178">
        <f>ROUND(E716*J716,2)</f>
        <v>27565.8</v>
      </c>
      <c r="L716" s="178">
        <v>21</v>
      </c>
      <c r="M716" s="178">
        <f>G716*(1+L716/100)</f>
        <v>0</v>
      </c>
      <c r="N716" s="178">
        <v>0</v>
      </c>
      <c r="O716" s="178">
        <f>ROUND(E716*N716,2)</f>
        <v>0</v>
      </c>
      <c r="P716" s="178">
        <v>0</v>
      </c>
      <c r="Q716" s="178">
        <f>ROUND(E716*P716,2)</f>
        <v>0</v>
      </c>
      <c r="R716" s="178" t="s">
        <v>1177</v>
      </c>
      <c r="S716" s="178" t="s">
        <v>330</v>
      </c>
      <c r="T716" s="179" t="s">
        <v>330</v>
      </c>
      <c r="U716" s="162">
        <v>0.15</v>
      </c>
      <c r="V716" s="162">
        <f>ROUND(E716*U716,2)</f>
        <v>68.91</v>
      </c>
      <c r="W716" s="162"/>
      <c r="X716" s="151"/>
      <c r="Y716" s="151"/>
      <c r="Z716" s="151"/>
      <c r="AA716" s="151"/>
      <c r="AB716" s="151"/>
      <c r="AC716" s="151"/>
      <c r="AD716" s="151"/>
      <c r="AE716" s="151"/>
      <c r="AF716" s="151"/>
      <c r="AG716" s="151" t="s">
        <v>1096</v>
      </c>
      <c r="AH716" s="151"/>
      <c r="AI716" s="151"/>
      <c r="AJ716" s="151"/>
      <c r="AK716" s="151"/>
      <c r="AL716" s="151"/>
      <c r="AM716" s="151"/>
      <c r="AN716" s="151"/>
      <c r="AO716" s="151"/>
      <c r="AP716" s="151"/>
      <c r="AQ716" s="151"/>
      <c r="AR716" s="151"/>
      <c r="AS716" s="151"/>
      <c r="AT716" s="151"/>
      <c r="AU716" s="151"/>
      <c r="AV716" s="151"/>
      <c r="AW716" s="151"/>
      <c r="AX716" s="151"/>
      <c r="AY716" s="151"/>
      <c r="AZ716" s="151"/>
      <c r="BA716" s="151"/>
      <c r="BB716" s="151"/>
      <c r="BC716" s="151"/>
      <c r="BD716" s="151"/>
      <c r="BE716" s="151"/>
      <c r="BF716" s="151"/>
      <c r="BG716" s="151"/>
      <c r="BH716" s="151"/>
    </row>
    <row r="717" spans="1:60" outlineLevel="1" x14ac:dyDescent="0.2">
      <c r="A717" s="158"/>
      <c r="B717" s="159"/>
      <c r="C717" s="199" t="s">
        <v>1203</v>
      </c>
      <c r="D717" s="195"/>
      <c r="E717" s="196">
        <v>250.95</v>
      </c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51"/>
      <c r="Y717" s="151"/>
      <c r="Z717" s="151"/>
      <c r="AA717" s="151"/>
      <c r="AB717" s="151"/>
      <c r="AC717" s="151"/>
      <c r="AD717" s="151"/>
      <c r="AE717" s="151"/>
      <c r="AF717" s="151"/>
      <c r="AG717" s="151" t="s">
        <v>346</v>
      </c>
      <c r="AH717" s="151">
        <v>0</v>
      </c>
      <c r="AI717" s="151"/>
      <c r="AJ717" s="151"/>
      <c r="AK717" s="151"/>
      <c r="AL717" s="151"/>
      <c r="AM717" s="151"/>
      <c r="AN717" s="151"/>
      <c r="AO717" s="151"/>
      <c r="AP717" s="151"/>
      <c r="AQ717" s="151"/>
      <c r="AR717" s="151"/>
      <c r="AS717" s="151"/>
      <c r="AT717" s="151"/>
      <c r="AU717" s="151"/>
      <c r="AV717" s="151"/>
      <c r="AW717" s="151"/>
      <c r="AX717" s="151"/>
      <c r="AY717" s="151"/>
      <c r="AZ717" s="151"/>
      <c r="BA717" s="151"/>
      <c r="BB717" s="151"/>
      <c r="BC717" s="151"/>
      <c r="BD717" s="151"/>
      <c r="BE717" s="151"/>
      <c r="BF717" s="151"/>
      <c r="BG717" s="151"/>
      <c r="BH717" s="151"/>
    </row>
    <row r="718" spans="1:60" outlineLevel="1" x14ac:dyDescent="0.2">
      <c r="A718" s="158"/>
      <c r="B718" s="159"/>
      <c r="C718" s="199" t="s">
        <v>1204</v>
      </c>
      <c r="D718" s="195"/>
      <c r="E718" s="196">
        <v>208.48</v>
      </c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51"/>
      <c r="Y718" s="151"/>
      <c r="Z718" s="151"/>
      <c r="AA718" s="151"/>
      <c r="AB718" s="151"/>
      <c r="AC718" s="151"/>
      <c r="AD718" s="151"/>
      <c r="AE718" s="151"/>
      <c r="AF718" s="151"/>
      <c r="AG718" s="151" t="s">
        <v>346</v>
      </c>
      <c r="AH718" s="151">
        <v>0</v>
      </c>
      <c r="AI718" s="151"/>
      <c r="AJ718" s="151"/>
      <c r="AK718" s="151"/>
      <c r="AL718" s="151"/>
      <c r="AM718" s="151"/>
      <c r="AN718" s="151"/>
      <c r="AO718" s="151"/>
      <c r="AP718" s="151"/>
      <c r="AQ718" s="151"/>
      <c r="AR718" s="151"/>
      <c r="AS718" s="151"/>
      <c r="AT718" s="151"/>
      <c r="AU718" s="151"/>
      <c r="AV718" s="151"/>
      <c r="AW718" s="151"/>
      <c r="AX718" s="151"/>
      <c r="AY718" s="151"/>
      <c r="AZ718" s="151"/>
      <c r="BA718" s="151"/>
      <c r="BB718" s="151"/>
      <c r="BC718" s="151"/>
      <c r="BD718" s="151"/>
      <c r="BE718" s="151"/>
      <c r="BF718" s="151"/>
      <c r="BG718" s="151"/>
      <c r="BH718" s="151"/>
    </row>
    <row r="719" spans="1:60" outlineLevel="1" x14ac:dyDescent="0.2">
      <c r="A719" s="173">
        <v>236</v>
      </c>
      <c r="B719" s="174" t="s">
        <v>1205</v>
      </c>
      <c r="C719" s="191" t="s">
        <v>1206</v>
      </c>
      <c r="D719" s="175" t="s">
        <v>375</v>
      </c>
      <c r="E719" s="176">
        <v>875.505</v>
      </c>
      <c r="F719" s="177"/>
      <c r="G719" s="178">
        <f>ROUND(E719*F719,2)</f>
        <v>0</v>
      </c>
      <c r="H719" s="177">
        <v>5.43</v>
      </c>
      <c r="I719" s="178">
        <f>ROUND(E719*H719,2)</f>
        <v>4753.99</v>
      </c>
      <c r="J719" s="177">
        <v>63.57</v>
      </c>
      <c r="K719" s="178">
        <f>ROUND(E719*J719,2)</f>
        <v>55655.85</v>
      </c>
      <c r="L719" s="178">
        <v>21</v>
      </c>
      <c r="M719" s="178">
        <f>G719*(1+L719/100)</f>
        <v>0</v>
      </c>
      <c r="N719" s="178">
        <v>2.3000000000000001E-4</v>
      </c>
      <c r="O719" s="178">
        <f>ROUND(E719*N719,2)</f>
        <v>0.2</v>
      </c>
      <c r="P719" s="178">
        <v>0</v>
      </c>
      <c r="Q719" s="178">
        <f>ROUND(E719*P719,2)</f>
        <v>0</v>
      </c>
      <c r="R719" s="178" t="s">
        <v>1177</v>
      </c>
      <c r="S719" s="178" t="s">
        <v>330</v>
      </c>
      <c r="T719" s="179" t="s">
        <v>330</v>
      </c>
      <c r="U719" s="162">
        <v>0.161</v>
      </c>
      <c r="V719" s="162">
        <f>ROUND(E719*U719,2)</f>
        <v>140.96</v>
      </c>
      <c r="W719" s="162"/>
      <c r="X719" s="151"/>
      <c r="Y719" s="151"/>
      <c r="Z719" s="151"/>
      <c r="AA719" s="151"/>
      <c r="AB719" s="151"/>
      <c r="AC719" s="151"/>
      <c r="AD719" s="151"/>
      <c r="AE719" s="151"/>
      <c r="AF719" s="151"/>
      <c r="AG719" s="151" t="s">
        <v>331</v>
      </c>
      <c r="AH719" s="151"/>
      <c r="AI719" s="151"/>
      <c r="AJ719" s="151"/>
      <c r="AK719" s="151"/>
      <c r="AL719" s="151"/>
      <c r="AM719" s="151"/>
      <c r="AN719" s="151"/>
      <c r="AO719" s="151"/>
      <c r="AP719" s="151"/>
      <c r="AQ719" s="151"/>
      <c r="AR719" s="151"/>
      <c r="AS719" s="151"/>
      <c r="AT719" s="151"/>
      <c r="AU719" s="151"/>
      <c r="AV719" s="151"/>
      <c r="AW719" s="151"/>
      <c r="AX719" s="151"/>
      <c r="AY719" s="151"/>
      <c r="AZ719" s="151"/>
      <c r="BA719" s="151"/>
      <c r="BB719" s="151"/>
      <c r="BC719" s="151"/>
      <c r="BD719" s="151"/>
      <c r="BE719" s="151"/>
      <c r="BF719" s="151"/>
      <c r="BG719" s="151"/>
      <c r="BH719" s="151"/>
    </row>
    <row r="720" spans="1:60" outlineLevel="1" x14ac:dyDescent="0.2">
      <c r="A720" s="158"/>
      <c r="B720" s="159"/>
      <c r="C720" s="199" t="s">
        <v>1207</v>
      </c>
      <c r="D720" s="195"/>
      <c r="E720" s="196">
        <v>718.3</v>
      </c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51"/>
      <c r="Y720" s="151"/>
      <c r="Z720" s="151"/>
      <c r="AA720" s="151"/>
      <c r="AB720" s="151"/>
      <c r="AC720" s="151"/>
      <c r="AD720" s="151"/>
      <c r="AE720" s="151"/>
      <c r="AF720" s="151"/>
      <c r="AG720" s="151" t="s">
        <v>346</v>
      </c>
      <c r="AH720" s="151">
        <v>0</v>
      </c>
      <c r="AI720" s="151"/>
      <c r="AJ720" s="151"/>
      <c r="AK720" s="151"/>
      <c r="AL720" s="151"/>
      <c r="AM720" s="151"/>
      <c r="AN720" s="151"/>
      <c r="AO720" s="151"/>
      <c r="AP720" s="151"/>
      <c r="AQ720" s="151"/>
      <c r="AR720" s="151"/>
      <c r="AS720" s="151"/>
      <c r="AT720" s="151"/>
      <c r="AU720" s="151"/>
      <c r="AV720" s="151"/>
      <c r="AW720" s="151"/>
      <c r="AX720" s="151"/>
      <c r="AY720" s="151"/>
      <c r="AZ720" s="151"/>
      <c r="BA720" s="151"/>
      <c r="BB720" s="151"/>
      <c r="BC720" s="151"/>
      <c r="BD720" s="151"/>
      <c r="BE720" s="151"/>
      <c r="BF720" s="151"/>
      <c r="BG720" s="151"/>
      <c r="BH720" s="151"/>
    </row>
    <row r="721" spans="1:60" outlineLevel="1" x14ac:dyDescent="0.2">
      <c r="A721" s="158"/>
      <c r="B721" s="159"/>
      <c r="C721" s="199" t="s">
        <v>1208</v>
      </c>
      <c r="D721" s="195"/>
      <c r="E721" s="196">
        <v>6.75</v>
      </c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51"/>
      <c r="Y721" s="151"/>
      <c r="Z721" s="151"/>
      <c r="AA721" s="151"/>
      <c r="AB721" s="151"/>
      <c r="AC721" s="151"/>
      <c r="AD721" s="151"/>
      <c r="AE721" s="151"/>
      <c r="AF721" s="151"/>
      <c r="AG721" s="151" t="s">
        <v>346</v>
      </c>
      <c r="AH721" s="151">
        <v>0</v>
      </c>
      <c r="AI721" s="151"/>
      <c r="AJ721" s="151"/>
      <c r="AK721" s="151"/>
      <c r="AL721" s="151"/>
      <c r="AM721" s="151"/>
      <c r="AN721" s="151"/>
      <c r="AO721" s="151"/>
      <c r="AP721" s="151"/>
      <c r="AQ721" s="151"/>
      <c r="AR721" s="151"/>
      <c r="AS721" s="151"/>
      <c r="AT721" s="151"/>
      <c r="AU721" s="151"/>
      <c r="AV721" s="151"/>
      <c r="AW721" s="151"/>
      <c r="AX721" s="151"/>
      <c r="AY721" s="151"/>
      <c r="AZ721" s="151"/>
      <c r="BA721" s="151"/>
      <c r="BB721" s="151"/>
      <c r="BC721" s="151"/>
      <c r="BD721" s="151"/>
      <c r="BE721" s="151"/>
      <c r="BF721" s="151"/>
      <c r="BG721" s="151"/>
      <c r="BH721" s="151"/>
    </row>
    <row r="722" spans="1:60" outlineLevel="1" x14ac:dyDescent="0.2">
      <c r="A722" s="158"/>
      <c r="B722" s="159"/>
      <c r="C722" s="199" t="s">
        <v>1209</v>
      </c>
      <c r="D722" s="195"/>
      <c r="E722" s="196">
        <v>7</v>
      </c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51"/>
      <c r="Y722" s="151"/>
      <c r="Z722" s="151"/>
      <c r="AA722" s="151"/>
      <c r="AB722" s="151"/>
      <c r="AC722" s="151"/>
      <c r="AD722" s="151"/>
      <c r="AE722" s="151"/>
      <c r="AF722" s="151"/>
      <c r="AG722" s="151" t="s">
        <v>346</v>
      </c>
      <c r="AH722" s="151">
        <v>0</v>
      </c>
      <c r="AI722" s="151"/>
      <c r="AJ722" s="151"/>
      <c r="AK722" s="151"/>
      <c r="AL722" s="151"/>
      <c r="AM722" s="151"/>
      <c r="AN722" s="151"/>
      <c r="AO722" s="151"/>
      <c r="AP722" s="151"/>
      <c r="AQ722" s="151"/>
      <c r="AR722" s="151"/>
      <c r="AS722" s="151"/>
      <c r="AT722" s="151"/>
      <c r="AU722" s="151"/>
      <c r="AV722" s="151"/>
      <c r="AW722" s="151"/>
      <c r="AX722" s="151"/>
      <c r="AY722" s="151"/>
      <c r="AZ722" s="151"/>
      <c r="BA722" s="151"/>
      <c r="BB722" s="151"/>
      <c r="BC722" s="151"/>
      <c r="BD722" s="151"/>
      <c r="BE722" s="151"/>
      <c r="BF722" s="151"/>
      <c r="BG722" s="151"/>
      <c r="BH722" s="151"/>
    </row>
    <row r="723" spans="1:60" outlineLevel="1" x14ac:dyDescent="0.2">
      <c r="A723" s="158"/>
      <c r="B723" s="159"/>
      <c r="C723" s="199" t="s">
        <v>1210</v>
      </c>
      <c r="D723" s="195"/>
      <c r="E723" s="196">
        <v>63</v>
      </c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51"/>
      <c r="Y723" s="151"/>
      <c r="Z723" s="151"/>
      <c r="AA723" s="151"/>
      <c r="AB723" s="151"/>
      <c r="AC723" s="151"/>
      <c r="AD723" s="151"/>
      <c r="AE723" s="151"/>
      <c r="AF723" s="151"/>
      <c r="AG723" s="151" t="s">
        <v>346</v>
      </c>
      <c r="AH723" s="151">
        <v>0</v>
      </c>
      <c r="AI723" s="151"/>
      <c r="AJ723" s="151"/>
      <c r="AK723" s="151"/>
      <c r="AL723" s="151"/>
      <c r="AM723" s="151"/>
      <c r="AN723" s="151"/>
      <c r="AO723" s="151"/>
      <c r="AP723" s="151"/>
      <c r="AQ723" s="151"/>
      <c r="AR723" s="151"/>
      <c r="AS723" s="151"/>
      <c r="AT723" s="151"/>
      <c r="AU723" s="151"/>
      <c r="AV723" s="151"/>
      <c r="AW723" s="151"/>
      <c r="AX723" s="151"/>
      <c r="AY723" s="151"/>
      <c r="AZ723" s="151"/>
      <c r="BA723" s="151"/>
      <c r="BB723" s="151"/>
      <c r="BC723" s="151"/>
      <c r="BD723" s="151"/>
      <c r="BE723" s="151"/>
      <c r="BF723" s="151"/>
      <c r="BG723" s="151"/>
      <c r="BH723" s="151"/>
    </row>
    <row r="724" spans="1:60" outlineLevel="1" x14ac:dyDescent="0.2">
      <c r="A724" s="158"/>
      <c r="B724" s="159"/>
      <c r="C724" s="199" t="s">
        <v>1211</v>
      </c>
      <c r="D724" s="195"/>
      <c r="E724" s="196">
        <v>56</v>
      </c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51"/>
      <c r="Y724" s="151"/>
      <c r="Z724" s="151"/>
      <c r="AA724" s="151"/>
      <c r="AB724" s="151"/>
      <c r="AC724" s="151"/>
      <c r="AD724" s="151"/>
      <c r="AE724" s="151"/>
      <c r="AF724" s="151"/>
      <c r="AG724" s="151" t="s">
        <v>346</v>
      </c>
      <c r="AH724" s="151">
        <v>0</v>
      </c>
      <c r="AI724" s="151"/>
      <c r="AJ724" s="151"/>
      <c r="AK724" s="151"/>
      <c r="AL724" s="151"/>
      <c r="AM724" s="151"/>
      <c r="AN724" s="151"/>
      <c r="AO724" s="151"/>
      <c r="AP724" s="151"/>
      <c r="AQ724" s="151"/>
      <c r="AR724" s="151"/>
      <c r="AS724" s="151"/>
      <c r="AT724" s="151"/>
      <c r="AU724" s="151"/>
      <c r="AV724" s="151"/>
      <c r="AW724" s="151"/>
      <c r="AX724" s="151"/>
      <c r="AY724" s="151"/>
      <c r="AZ724" s="151"/>
      <c r="BA724" s="151"/>
      <c r="BB724" s="151"/>
      <c r="BC724" s="151"/>
      <c r="BD724" s="151"/>
      <c r="BE724" s="151"/>
      <c r="BF724" s="151"/>
      <c r="BG724" s="151"/>
      <c r="BH724" s="151"/>
    </row>
    <row r="725" spans="1:60" outlineLevel="1" x14ac:dyDescent="0.2">
      <c r="A725" s="158"/>
      <c r="B725" s="159"/>
      <c r="C725" s="199" t="s">
        <v>1196</v>
      </c>
      <c r="D725" s="195"/>
      <c r="E725" s="196">
        <v>14.6</v>
      </c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51"/>
      <c r="Y725" s="151"/>
      <c r="Z725" s="151"/>
      <c r="AA725" s="151"/>
      <c r="AB725" s="151"/>
      <c r="AC725" s="151"/>
      <c r="AD725" s="151"/>
      <c r="AE725" s="151"/>
      <c r="AF725" s="151"/>
      <c r="AG725" s="151" t="s">
        <v>346</v>
      </c>
      <c r="AH725" s="151">
        <v>0</v>
      </c>
      <c r="AI725" s="151"/>
      <c r="AJ725" s="151"/>
      <c r="AK725" s="151"/>
      <c r="AL725" s="151"/>
      <c r="AM725" s="151"/>
      <c r="AN725" s="151"/>
      <c r="AO725" s="151"/>
      <c r="AP725" s="151"/>
      <c r="AQ725" s="151"/>
      <c r="AR725" s="151"/>
      <c r="AS725" s="151"/>
      <c r="AT725" s="151"/>
      <c r="AU725" s="151"/>
      <c r="AV725" s="151"/>
      <c r="AW725" s="151"/>
      <c r="AX725" s="151"/>
      <c r="AY725" s="151"/>
      <c r="AZ725" s="151"/>
      <c r="BA725" s="151"/>
      <c r="BB725" s="151"/>
      <c r="BC725" s="151"/>
      <c r="BD725" s="151"/>
      <c r="BE725" s="151"/>
      <c r="BF725" s="151"/>
      <c r="BG725" s="151"/>
      <c r="BH725" s="151"/>
    </row>
    <row r="726" spans="1:60" outlineLevel="1" x14ac:dyDescent="0.2">
      <c r="A726" s="158"/>
      <c r="B726" s="159"/>
      <c r="C726" s="199" t="s">
        <v>1197</v>
      </c>
      <c r="D726" s="195"/>
      <c r="E726" s="196">
        <v>9.8550000000000004</v>
      </c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51"/>
      <c r="Y726" s="151"/>
      <c r="Z726" s="151"/>
      <c r="AA726" s="151"/>
      <c r="AB726" s="151"/>
      <c r="AC726" s="151"/>
      <c r="AD726" s="151"/>
      <c r="AE726" s="151"/>
      <c r="AF726" s="151"/>
      <c r="AG726" s="151" t="s">
        <v>346</v>
      </c>
      <c r="AH726" s="151">
        <v>0</v>
      </c>
      <c r="AI726" s="151"/>
      <c r="AJ726" s="151"/>
      <c r="AK726" s="151"/>
      <c r="AL726" s="151"/>
      <c r="AM726" s="151"/>
      <c r="AN726" s="151"/>
      <c r="AO726" s="151"/>
      <c r="AP726" s="151"/>
      <c r="AQ726" s="151"/>
      <c r="AR726" s="151"/>
      <c r="AS726" s="151"/>
      <c r="AT726" s="151"/>
      <c r="AU726" s="151"/>
      <c r="AV726" s="151"/>
      <c r="AW726" s="151"/>
      <c r="AX726" s="151"/>
      <c r="AY726" s="151"/>
      <c r="AZ726" s="151"/>
      <c r="BA726" s="151"/>
      <c r="BB726" s="151"/>
      <c r="BC726" s="151"/>
      <c r="BD726" s="151"/>
      <c r="BE726" s="151"/>
      <c r="BF726" s="151"/>
      <c r="BG726" s="151"/>
      <c r="BH726" s="151"/>
    </row>
    <row r="727" spans="1:60" outlineLevel="1" x14ac:dyDescent="0.2">
      <c r="A727" s="173">
        <v>237</v>
      </c>
      <c r="B727" s="174" t="s">
        <v>1212</v>
      </c>
      <c r="C727" s="191" t="s">
        <v>1213</v>
      </c>
      <c r="D727" s="175" t="s">
        <v>375</v>
      </c>
      <c r="E727" s="176">
        <v>30</v>
      </c>
      <c r="F727" s="177"/>
      <c r="G727" s="178">
        <f>ROUND(E727*F727,2)</f>
        <v>0</v>
      </c>
      <c r="H727" s="177">
        <v>0</v>
      </c>
      <c r="I727" s="178">
        <f>ROUND(E727*H727,2)</f>
        <v>0</v>
      </c>
      <c r="J727" s="177">
        <v>28</v>
      </c>
      <c r="K727" s="178">
        <f>ROUND(E727*J727,2)</f>
        <v>840</v>
      </c>
      <c r="L727" s="178">
        <v>21</v>
      </c>
      <c r="M727" s="178">
        <f>G727*(1+L727/100)</f>
        <v>0</v>
      </c>
      <c r="N727" s="178">
        <v>0</v>
      </c>
      <c r="O727" s="178">
        <f>ROUND(E727*N727,2)</f>
        <v>0</v>
      </c>
      <c r="P727" s="178">
        <v>0</v>
      </c>
      <c r="Q727" s="178">
        <f>ROUND(E727*P727,2)</f>
        <v>0</v>
      </c>
      <c r="R727" s="178" t="s">
        <v>1177</v>
      </c>
      <c r="S727" s="178" t="s">
        <v>330</v>
      </c>
      <c r="T727" s="179" t="s">
        <v>330</v>
      </c>
      <c r="U727" s="162">
        <v>7.0000000000000007E-2</v>
      </c>
      <c r="V727" s="162">
        <f>ROUND(E727*U727,2)</f>
        <v>2.1</v>
      </c>
      <c r="W727" s="162"/>
      <c r="X727" s="151"/>
      <c r="Y727" s="151"/>
      <c r="Z727" s="151"/>
      <c r="AA727" s="151"/>
      <c r="AB727" s="151"/>
      <c r="AC727" s="151"/>
      <c r="AD727" s="151"/>
      <c r="AE727" s="151"/>
      <c r="AF727" s="151"/>
      <c r="AG727" s="151" t="s">
        <v>331</v>
      </c>
      <c r="AH727" s="151"/>
      <c r="AI727" s="151"/>
      <c r="AJ727" s="151"/>
      <c r="AK727" s="151"/>
      <c r="AL727" s="151"/>
      <c r="AM727" s="151"/>
      <c r="AN727" s="151"/>
      <c r="AO727" s="151"/>
      <c r="AP727" s="151"/>
      <c r="AQ727" s="151"/>
      <c r="AR727" s="151"/>
      <c r="AS727" s="151"/>
      <c r="AT727" s="151"/>
      <c r="AU727" s="151"/>
      <c r="AV727" s="151"/>
      <c r="AW727" s="151"/>
      <c r="AX727" s="151"/>
      <c r="AY727" s="151"/>
      <c r="AZ727" s="151"/>
      <c r="BA727" s="151"/>
      <c r="BB727" s="151"/>
      <c r="BC727" s="151"/>
      <c r="BD727" s="151"/>
      <c r="BE727" s="151"/>
      <c r="BF727" s="151"/>
      <c r="BG727" s="151"/>
      <c r="BH727" s="151"/>
    </row>
    <row r="728" spans="1:60" outlineLevel="1" x14ac:dyDescent="0.2">
      <c r="A728" s="158"/>
      <c r="B728" s="159"/>
      <c r="C728" s="199" t="s">
        <v>1214</v>
      </c>
      <c r="D728" s="195"/>
      <c r="E728" s="196">
        <v>30</v>
      </c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51"/>
      <c r="Y728" s="151"/>
      <c r="Z728" s="151"/>
      <c r="AA728" s="151"/>
      <c r="AB728" s="151"/>
      <c r="AC728" s="151"/>
      <c r="AD728" s="151"/>
      <c r="AE728" s="151"/>
      <c r="AF728" s="151"/>
      <c r="AG728" s="151" t="s">
        <v>346</v>
      </c>
      <c r="AH728" s="151">
        <v>0</v>
      </c>
      <c r="AI728" s="151"/>
      <c r="AJ728" s="151"/>
      <c r="AK728" s="151"/>
      <c r="AL728" s="151"/>
      <c r="AM728" s="151"/>
      <c r="AN728" s="151"/>
      <c r="AO728" s="151"/>
      <c r="AP728" s="151"/>
      <c r="AQ728" s="151"/>
      <c r="AR728" s="151"/>
      <c r="AS728" s="151"/>
      <c r="AT728" s="151"/>
      <c r="AU728" s="151"/>
      <c r="AV728" s="151"/>
      <c r="AW728" s="151"/>
      <c r="AX728" s="151"/>
      <c r="AY728" s="151"/>
      <c r="AZ728" s="151"/>
      <c r="BA728" s="151"/>
      <c r="BB728" s="151"/>
      <c r="BC728" s="151"/>
      <c r="BD728" s="151"/>
      <c r="BE728" s="151"/>
      <c r="BF728" s="151"/>
      <c r="BG728" s="151"/>
      <c r="BH728" s="151"/>
    </row>
    <row r="729" spans="1:60" ht="22.5" outlineLevel="1" x14ac:dyDescent="0.2">
      <c r="A729" s="173">
        <v>238</v>
      </c>
      <c r="B729" s="174" t="s">
        <v>1215</v>
      </c>
      <c r="C729" s="191" t="s">
        <v>1216</v>
      </c>
      <c r="D729" s="175" t="s">
        <v>375</v>
      </c>
      <c r="E729" s="176">
        <v>188.875</v>
      </c>
      <c r="F729" s="177"/>
      <c r="G729" s="178">
        <f>ROUND(E729*F729,2)</f>
        <v>0</v>
      </c>
      <c r="H729" s="177">
        <v>6.04</v>
      </c>
      <c r="I729" s="178">
        <f>ROUND(E729*H729,2)</f>
        <v>1140.81</v>
      </c>
      <c r="J729" s="177">
        <v>27.96</v>
      </c>
      <c r="K729" s="178">
        <f>ROUND(E729*J729,2)</f>
        <v>5280.95</v>
      </c>
      <c r="L729" s="178">
        <v>21</v>
      </c>
      <c r="M729" s="178">
        <f>G729*(1+L729/100)</f>
        <v>0</v>
      </c>
      <c r="N729" s="178">
        <v>1.0000000000000001E-5</v>
      </c>
      <c r="O729" s="178">
        <f>ROUND(E729*N729,2)</f>
        <v>0</v>
      </c>
      <c r="P729" s="178">
        <v>0</v>
      </c>
      <c r="Q729" s="178">
        <f>ROUND(E729*P729,2)</f>
        <v>0</v>
      </c>
      <c r="R729" s="178" t="s">
        <v>1177</v>
      </c>
      <c r="S729" s="178" t="s">
        <v>330</v>
      </c>
      <c r="T729" s="179" t="s">
        <v>330</v>
      </c>
      <c r="U729" s="162">
        <v>7.0000000000000007E-2</v>
      </c>
      <c r="V729" s="162">
        <f>ROUND(E729*U729,2)</f>
        <v>13.22</v>
      </c>
      <c r="W729" s="162"/>
      <c r="X729" s="151"/>
      <c r="Y729" s="151"/>
      <c r="Z729" s="151"/>
      <c r="AA729" s="151"/>
      <c r="AB729" s="151"/>
      <c r="AC729" s="151"/>
      <c r="AD729" s="151"/>
      <c r="AE729" s="151"/>
      <c r="AF729" s="151"/>
      <c r="AG729" s="151" t="s">
        <v>331</v>
      </c>
      <c r="AH729" s="151"/>
      <c r="AI729" s="151"/>
      <c r="AJ729" s="151"/>
      <c r="AK729" s="151"/>
      <c r="AL729" s="151"/>
      <c r="AM729" s="151"/>
      <c r="AN729" s="151"/>
      <c r="AO729" s="151"/>
      <c r="AP729" s="151"/>
      <c r="AQ729" s="151"/>
      <c r="AR729" s="151"/>
      <c r="AS729" s="151"/>
      <c r="AT729" s="151"/>
      <c r="AU729" s="151"/>
      <c r="AV729" s="151"/>
      <c r="AW729" s="151"/>
      <c r="AX729" s="151"/>
      <c r="AY729" s="151"/>
      <c r="AZ729" s="151"/>
      <c r="BA729" s="151"/>
      <c r="BB729" s="151"/>
      <c r="BC729" s="151"/>
      <c r="BD729" s="151"/>
      <c r="BE729" s="151"/>
      <c r="BF729" s="151"/>
      <c r="BG729" s="151"/>
      <c r="BH729" s="151"/>
    </row>
    <row r="730" spans="1:60" outlineLevel="1" x14ac:dyDescent="0.2">
      <c r="A730" s="158"/>
      <c r="B730" s="159"/>
      <c r="C730" s="199" t="s">
        <v>1217</v>
      </c>
      <c r="D730" s="195"/>
      <c r="E730" s="196">
        <v>168.4</v>
      </c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51"/>
      <c r="Y730" s="151"/>
      <c r="Z730" s="151"/>
      <c r="AA730" s="151"/>
      <c r="AB730" s="151"/>
      <c r="AC730" s="151"/>
      <c r="AD730" s="151"/>
      <c r="AE730" s="151"/>
      <c r="AF730" s="151"/>
      <c r="AG730" s="151" t="s">
        <v>346</v>
      </c>
      <c r="AH730" s="151">
        <v>0</v>
      </c>
      <c r="AI730" s="151"/>
      <c r="AJ730" s="151"/>
      <c r="AK730" s="151"/>
      <c r="AL730" s="151"/>
      <c r="AM730" s="151"/>
      <c r="AN730" s="151"/>
      <c r="AO730" s="151"/>
      <c r="AP730" s="151"/>
      <c r="AQ730" s="151"/>
      <c r="AR730" s="151"/>
      <c r="AS730" s="151"/>
      <c r="AT730" s="151"/>
      <c r="AU730" s="151"/>
      <c r="AV730" s="151"/>
      <c r="AW730" s="151"/>
      <c r="AX730" s="151"/>
      <c r="AY730" s="151"/>
      <c r="AZ730" s="151"/>
      <c r="BA730" s="151"/>
      <c r="BB730" s="151"/>
      <c r="BC730" s="151"/>
      <c r="BD730" s="151"/>
      <c r="BE730" s="151"/>
      <c r="BF730" s="151"/>
      <c r="BG730" s="151"/>
      <c r="BH730" s="151"/>
    </row>
    <row r="731" spans="1:60" outlineLevel="1" x14ac:dyDescent="0.2">
      <c r="A731" s="158"/>
      <c r="B731" s="159"/>
      <c r="C731" s="199" t="s">
        <v>1218</v>
      </c>
      <c r="D731" s="195"/>
      <c r="E731" s="196">
        <v>20.475000000000001</v>
      </c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51"/>
      <c r="Y731" s="151"/>
      <c r="Z731" s="151"/>
      <c r="AA731" s="151"/>
      <c r="AB731" s="151"/>
      <c r="AC731" s="151"/>
      <c r="AD731" s="151"/>
      <c r="AE731" s="151"/>
      <c r="AF731" s="151"/>
      <c r="AG731" s="151" t="s">
        <v>346</v>
      </c>
      <c r="AH731" s="151">
        <v>0</v>
      </c>
      <c r="AI731" s="151"/>
      <c r="AJ731" s="151"/>
      <c r="AK731" s="151"/>
      <c r="AL731" s="151"/>
      <c r="AM731" s="151"/>
      <c r="AN731" s="151"/>
      <c r="AO731" s="151"/>
      <c r="AP731" s="151"/>
      <c r="AQ731" s="151"/>
      <c r="AR731" s="151"/>
      <c r="AS731" s="151"/>
      <c r="AT731" s="151"/>
      <c r="AU731" s="151"/>
      <c r="AV731" s="151"/>
      <c r="AW731" s="151"/>
      <c r="AX731" s="151"/>
      <c r="AY731" s="151"/>
      <c r="AZ731" s="151"/>
      <c r="BA731" s="151"/>
      <c r="BB731" s="151"/>
      <c r="BC731" s="151"/>
      <c r="BD731" s="151"/>
      <c r="BE731" s="151"/>
      <c r="BF731" s="151"/>
      <c r="BG731" s="151"/>
      <c r="BH731" s="151"/>
    </row>
    <row r="732" spans="1:60" ht="22.5" outlineLevel="1" x14ac:dyDescent="0.2">
      <c r="A732" s="173">
        <v>239</v>
      </c>
      <c r="B732" s="174" t="s">
        <v>1219</v>
      </c>
      <c r="C732" s="191" t="s">
        <v>1220</v>
      </c>
      <c r="D732" s="175" t="s">
        <v>340</v>
      </c>
      <c r="E732" s="176">
        <v>41.728470000000002</v>
      </c>
      <c r="F732" s="177"/>
      <c r="G732" s="178">
        <f>ROUND(E732*F732,2)</f>
        <v>0</v>
      </c>
      <c r="H732" s="177">
        <v>1840.96</v>
      </c>
      <c r="I732" s="178">
        <f>ROUND(E732*H732,2)</f>
        <v>76820.44</v>
      </c>
      <c r="J732" s="177">
        <v>0</v>
      </c>
      <c r="K732" s="178">
        <f>ROUND(E732*J732,2)</f>
        <v>0</v>
      </c>
      <c r="L732" s="178">
        <v>21</v>
      </c>
      <c r="M732" s="178">
        <f>G732*(1+L732/100)</f>
        <v>0</v>
      </c>
      <c r="N732" s="178">
        <v>2.1000000000000001E-2</v>
      </c>
      <c r="O732" s="178">
        <f>ROUND(E732*N732,2)</f>
        <v>0.88</v>
      </c>
      <c r="P732" s="178">
        <v>0</v>
      </c>
      <c r="Q732" s="178">
        <f>ROUND(E732*P732,2)</f>
        <v>0</v>
      </c>
      <c r="R732" s="178" t="s">
        <v>438</v>
      </c>
      <c r="S732" s="178" t="s">
        <v>1221</v>
      </c>
      <c r="T732" s="179" t="s">
        <v>1029</v>
      </c>
      <c r="U732" s="162">
        <v>0</v>
      </c>
      <c r="V732" s="162">
        <f>ROUND(E732*U732,2)</f>
        <v>0</v>
      </c>
      <c r="W732" s="162"/>
      <c r="X732" s="151"/>
      <c r="Y732" s="151"/>
      <c r="Z732" s="151"/>
      <c r="AA732" s="151"/>
      <c r="AB732" s="151"/>
      <c r="AC732" s="151"/>
      <c r="AD732" s="151"/>
      <c r="AE732" s="151"/>
      <c r="AF732" s="151"/>
      <c r="AG732" s="151" t="s">
        <v>439</v>
      </c>
      <c r="AH732" s="151"/>
      <c r="AI732" s="151"/>
      <c r="AJ732" s="151"/>
      <c r="AK732" s="151"/>
      <c r="AL732" s="151"/>
      <c r="AM732" s="151"/>
      <c r="AN732" s="151"/>
      <c r="AO732" s="151"/>
      <c r="AP732" s="151"/>
      <c r="AQ732" s="151"/>
      <c r="AR732" s="151"/>
      <c r="AS732" s="151"/>
      <c r="AT732" s="151"/>
      <c r="AU732" s="151"/>
      <c r="AV732" s="151"/>
      <c r="AW732" s="151"/>
      <c r="AX732" s="151"/>
      <c r="AY732" s="151"/>
      <c r="AZ732" s="151"/>
      <c r="BA732" s="151"/>
      <c r="BB732" s="151"/>
      <c r="BC732" s="151"/>
      <c r="BD732" s="151"/>
      <c r="BE732" s="151"/>
      <c r="BF732" s="151"/>
      <c r="BG732" s="151"/>
      <c r="BH732" s="151"/>
    </row>
    <row r="733" spans="1:60" outlineLevel="1" x14ac:dyDescent="0.2">
      <c r="A733" s="158"/>
      <c r="B733" s="159"/>
      <c r="C733" s="199" t="s">
        <v>1222</v>
      </c>
      <c r="D733" s="195"/>
      <c r="E733" s="196">
        <v>39.376890000000003</v>
      </c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51"/>
      <c r="Y733" s="151"/>
      <c r="Z733" s="151"/>
      <c r="AA733" s="151"/>
      <c r="AB733" s="151"/>
      <c r="AC733" s="151"/>
      <c r="AD733" s="151"/>
      <c r="AE733" s="151"/>
      <c r="AF733" s="151"/>
      <c r="AG733" s="151" t="s">
        <v>346</v>
      </c>
      <c r="AH733" s="151">
        <v>0</v>
      </c>
      <c r="AI733" s="151"/>
      <c r="AJ733" s="151"/>
      <c r="AK733" s="151"/>
      <c r="AL733" s="151"/>
      <c r="AM733" s="151"/>
      <c r="AN733" s="151"/>
      <c r="AO733" s="151"/>
      <c r="AP733" s="151"/>
      <c r="AQ733" s="151"/>
      <c r="AR733" s="151"/>
      <c r="AS733" s="151"/>
      <c r="AT733" s="151"/>
      <c r="AU733" s="151"/>
      <c r="AV733" s="151"/>
      <c r="AW733" s="151"/>
      <c r="AX733" s="151"/>
      <c r="AY733" s="151"/>
      <c r="AZ733" s="151"/>
      <c r="BA733" s="151"/>
      <c r="BB733" s="151"/>
      <c r="BC733" s="151"/>
      <c r="BD733" s="151"/>
      <c r="BE733" s="151"/>
      <c r="BF733" s="151"/>
      <c r="BG733" s="151"/>
      <c r="BH733" s="151"/>
    </row>
    <row r="734" spans="1:60" outlineLevel="1" x14ac:dyDescent="0.2">
      <c r="A734" s="158"/>
      <c r="B734" s="159"/>
      <c r="C734" s="199" t="s">
        <v>1223</v>
      </c>
      <c r="D734" s="195"/>
      <c r="E734" s="196">
        <v>2.3515799999999998</v>
      </c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51"/>
      <c r="Y734" s="151"/>
      <c r="Z734" s="151"/>
      <c r="AA734" s="151"/>
      <c r="AB734" s="151"/>
      <c r="AC734" s="151"/>
      <c r="AD734" s="151"/>
      <c r="AE734" s="151"/>
      <c r="AF734" s="151"/>
      <c r="AG734" s="151" t="s">
        <v>346</v>
      </c>
      <c r="AH734" s="151">
        <v>0</v>
      </c>
      <c r="AI734" s="151"/>
      <c r="AJ734" s="151"/>
      <c r="AK734" s="151"/>
      <c r="AL734" s="151"/>
      <c r="AM734" s="151"/>
      <c r="AN734" s="151"/>
      <c r="AO734" s="151"/>
      <c r="AP734" s="151"/>
      <c r="AQ734" s="151"/>
      <c r="AR734" s="151"/>
      <c r="AS734" s="151"/>
      <c r="AT734" s="151"/>
      <c r="AU734" s="151"/>
      <c r="AV734" s="151"/>
      <c r="AW734" s="151"/>
      <c r="AX734" s="151"/>
      <c r="AY734" s="151"/>
      <c r="AZ734" s="151"/>
      <c r="BA734" s="151"/>
      <c r="BB734" s="151"/>
      <c r="BC734" s="151"/>
      <c r="BD734" s="151"/>
      <c r="BE734" s="151"/>
      <c r="BF734" s="151"/>
      <c r="BG734" s="151"/>
      <c r="BH734" s="151"/>
    </row>
    <row r="735" spans="1:60" ht="22.5" outlineLevel="1" x14ac:dyDescent="0.2">
      <c r="A735" s="173">
        <v>240</v>
      </c>
      <c r="B735" s="174" t="s">
        <v>1224</v>
      </c>
      <c r="C735" s="191" t="s">
        <v>1225</v>
      </c>
      <c r="D735" s="175" t="s">
        <v>340</v>
      </c>
      <c r="E735" s="176">
        <v>15.75</v>
      </c>
      <c r="F735" s="177"/>
      <c r="G735" s="178">
        <f>ROUND(E735*F735,2)</f>
        <v>0</v>
      </c>
      <c r="H735" s="177">
        <v>2425</v>
      </c>
      <c r="I735" s="178">
        <f>ROUND(E735*H735,2)</f>
        <v>38193.75</v>
      </c>
      <c r="J735" s="177">
        <v>0</v>
      </c>
      <c r="K735" s="178">
        <f>ROUND(E735*J735,2)</f>
        <v>0</v>
      </c>
      <c r="L735" s="178">
        <v>21</v>
      </c>
      <c r="M735" s="178">
        <f>G735*(1+L735/100)</f>
        <v>0</v>
      </c>
      <c r="N735" s="178">
        <v>2.5000000000000001E-2</v>
      </c>
      <c r="O735" s="178">
        <f>ROUND(E735*N735,2)</f>
        <v>0.39</v>
      </c>
      <c r="P735" s="178">
        <v>0</v>
      </c>
      <c r="Q735" s="178">
        <f>ROUND(E735*P735,2)</f>
        <v>0</v>
      </c>
      <c r="R735" s="178" t="s">
        <v>438</v>
      </c>
      <c r="S735" s="178" t="s">
        <v>330</v>
      </c>
      <c r="T735" s="179" t="s">
        <v>330</v>
      </c>
      <c r="U735" s="162">
        <v>0</v>
      </c>
      <c r="V735" s="162">
        <f>ROUND(E735*U735,2)</f>
        <v>0</v>
      </c>
      <c r="W735" s="162"/>
      <c r="X735" s="151"/>
      <c r="Y735" s="151"/>
      <c r="Z735" s="151"/>
      <c r="AA735" s="151"/>
      <c r="AB735" s="151"/>
      <c r="AC735" s="151"/>
      <c r="AD735" s="151"/>
      <c r="AE735" s="151"/>
      <c r="AF735" s="151"/>
      <c r="AG735" s="151" t="s">
        <v>439</v>
      </c>
      <c r="AH735" s="151"/>
      <c r="AI735" s="151"/>
      <c r="AJ735" s="151"/>
      <c r="AK735" s="151"/>
      <c r="AL735" s="151"/>
      <c r="AM735" s="151"/>
      <c r="AN735" s="151"/>
      <c r="AO735" s="151"/>
      <c r="AP735" s="151"/>
      <c r="AQ735" s="151"/>
      <c r="AR735" s="151"/>
      <c r="AS735" s="151"/>
      <c r="AT735" s="151"/>
      <c r="AU735" s="151"/>
      <c r="AV735" s="151"/>
      <c r="AW735" s="151"/>
      <c r="AX735" s="151"/>
      <c r="AY735" s="151"/>
      <c r="AZ735" s="151"/>
      <c r="BA735" s="151"/>
      <c r="BB735" s="151"/>
      <c r="BC735" s="151"/>
      <c r="BD735" s="151"/>
      <c r="BE735" s="151"/>
      <c r="BF735" s="151"/>
      <c r="BG735" s="151"/>
      <c r="BH735" s="151"/>
    </row>
    <row r="736" spans="1:60" outlineLevel="1" x14ac:dyDescent="0.2">
      <c r="A736" s="158"/>
      <c r="B736" s="159"/>
      <c r="C736" s="199" t="s">
        <v>1226</v>
      </c>
      <c r="D736" s="195"/>
      <c r="E736" s="196">
        <v>15.75</v>
      </c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51"/>
      <c r="Y736" s="151"/>
      <c r="Z736" s="151"/>
      <c r="AA736" s="151"/>
      <c r="AB736" s="151"/>
      <c r="AC736" s="151"/>
      <c r="AD736" s="151"/>
      <c r="AE736" s="151"/>
      <c r="AF736" s="151"/>
      <c r="AG736" s="151" t="s">
        <v>346</v>
      </c>
      <c r="AH736" s="151">
        <v>0</v>
      </c>
      <c r="AI736" s="151"/>
      <c r="AJ736" s="151"/>
      <c r="AK736" s="151"/>
      <c r="AL736" s="151"/>
      <c r="AM736" s="151"/>
      <c r="AN736" s="151"/>
      <c r="AO736" s="151"/>
      <c r="AP736" s="151"/>
      <c r="AQ736" s="151"/>
      <c r="AR736" s="151"/>
      <c r="AS736" s="151"/>
      <c r="AT736" s="151"/>
      <c r="AU736" s="151"/>
      <c r="AV736" s="151"/>
      <c r="AW736" s="151"/>
      <c r="AX736" s="151"/>
      <c r="AY736" s="151"/>
      <c r="AZ736" s="151"/>
      <c r="BA736" s="151"/>
      <c r="BB736" s="151"/>
      <c r="BC736" s="151"/>
      <c r="BD736" s="151"/>
      <c r="BE736" s="151"/>
      <c r="BF736" s="151"/>
      <c r="BG736" s="151"/>
      <c r="BH736" s="151"/>
    </row>
    <row r="737" spans="1:60" ht="22.5" outlineLevel="1" x14ac:dyDescent="0.2">
      <c r="A737" s="173">
        <v>241</v>
      </c>
      <c r="B737" s="174" t="s">
        <v>1227</v>
      </c>
      <c r="C737" s="191" t="s">
        <v>1228</v>
      </c>
      <c r="D737" s="175" t="s">
        <v>340</v>
      </c>
      <c r="E737" s="176">
        <v>1.575</v>
      </c>
      <c r="F737" s="177"/>
      <c r="G737" s="178">
        <f>ROUND(E737*F737,2)</f>
        <v>0</v>
      </c>
      <c r="H737" s="177">
        <v>2930</v>
      </c>
      <c r="I737" s="178">
        <f>ROUND(E737*H737,2)</f>
        <v>4614.75</v>
      </c>
      <c r="J737" s="177">
        <v>0</v>
      </c>
      <c r="K737" s="178">
        <f>ROUND(E737*J737,2)</f>
        <v>0</v>
      </c>
      <c r="L737" s="178">
        <v>21</v>
      </c>
      <c r="M737" s="178">
        <f>G737*(1+L737/100)</f>
        <v>0</v>
      </c>
      <c r="N737" s="178">
        <v>2.5000000000000001E-2</v>
      </c>
      <c r="O737" s="178">
        <f>ROUND(E737*N737,2)</f>
        <v>0.04</v>
      </c>
      <c r="P737" s="178">
        <v>0</v>
      </c>
      <c r="Q737" s="178">
        <f>ROUND(E737*P737,2)</f>
        <v>0</v>
      </c>
      <c r="R737" s="178" t="s">
        <v>438</v>
      </c>
      <c r="S737" s="178" t="s">
        <v>330</v>
      </c>
      <c r="T737" s="179" t="s">
        <v>330</v>
      </c>
      <c r="U737" s="162">
        <v>0</v>
      </c>
      <c r="V737" s="162">
        <f>ROUND(E737*U737,2)</f>
        <v>0</v>
      </c>
      <c r="W737" s="162"/>
      <c r="X737" s="151"/>
      <c r="Y737" s="151"/>
      <c r="Z737" s="151"/>
      <c r="AA737" s="151"/>
      <c r="AB737" s="151"/>
      <c r="AC737" s="151"/>
      <c r="AD737" s="151"/>
      <c r="AE737" s="151"/>
      <c r="AF737" s="151"/>
      <c r="AG737" s="151" t="s">
        <v>439</v>
      </c>
      <c r="AH737" s="151"/>
      <c r="AI737" s="151"/>
      <c r="AJ737" s="151"/>
      <c r="AK737" s="151"/>
      <c r="AL737" s="151"/>
      <c r="AM737" s="151"/>
      <c r="AN737" s="151"/>
      <c r="AO737" s="151"/>
      <c r="AP737" s="151"/>
      <c r="AQ737" s="151"/>
      <c r="AR737" s="151"/>
      <c r="AS737" s="151"/>
      <c r="AT737" s="151"/>
      <c r="AU737" s="151"/>
      <c r="AV737" s="151"/>
      <c r="AW737" s="151"/>
      <c r="AX737" s="151"/>
      <c r="AY737" s="151"/>
      <c r="AZ737" s="151"/>
      <c r="BA737" s="151"/>
      <c r="BB737" s="151"/>
      <c r="BC737" s="151"/>
      <c r="BD737" s="151"/>
      <c r="BE737" s="151"/>
      <c r="BF737" s="151"/>
      <c r="BG737" s="151"/>
      <c r="BH737" s="151"/>
    </row>
    <row r="738" spans="1:60" outlineLevel="1" x14ac:dyDescent="0.2">
      <c r="A738" s="158"/>
      <c r="B738" s="159"/>
      <c r="C738" s="199" t="s">
        <v>1229</v>
      </c>
      <c r="D738" s="195"/>
      <c r="E738" s="196">
        <v>1.575</v>
      </c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51"/>
      <c r="Y738" s="151"/>
      <c r="Z738" s="151"/>
      <c r="AA738" s="151"/>
      <c r="AB738" s="151"/>
      <c r="AC738" s="151"/>
      <c r="AD738" s="151"/>
      <c r="AE738" s="151"/>
      <c r="AF738" s="151"/>
      <c r="AG738" s="151" t="s">
        <v>346</v>
      </c>
      <c r="AH738" s="151">
        <v>0</v>
      </c>
      <c r="AI738" s="151"/>
      <c r="AJ738" s="151"/>
      <c r="AK738" s="151"/>
      <c r="AL738" s="151"/>
      <c r="AM738" s="151"/>
      <c r="AN738" s="151"/>
      <c r="AO738" s="151"/>
      <c r="AP738" s="151"/>
      <c r="AQ738" s="151"/>
      <c r="AR738" s="151"/>
      <c r="AS738" s="151"/>
      <c r="AT738" s="151"/>
      <c r="AU738" s="151"/>
      <c r="AV738" s="151"/>
      <c r="AW738" s="151"/>
      <c r="AX738" s="151"/>
      <c r="AY738" s="151"/>
      <c r="AZ738" s="151"/>
      <c r="BA738" s="151"/>
      <c r="BB738" s="151"/>
      <c r="BC738" s="151"/>
      <c r="BD738" s="151"/>
      <c r="BE738" s="151"/>
      <c r="BF738" s="151"/>
      <c r="BG738" s="151"/>
      <c r="BH738" s="151"/>
    </row>
    <row r="739" spans="1:60" ht="22.5" outlineLevel="1" x14ac:dyDescent="0.2">
      <c r="A739" s="173">
        <v>242</v>
      </c>
      <c r="B739" s="174" t="s">
        <v>1230</v>
      </c>
      <c r="C739" s="191" t="s">
        <v>1231</v>
      </c>
      <c r="D739" s="175" t="s">
        <v>375</v>
      </c>
      <c r="E739" s="176">
        <v>42.734999999999999</v>
      </c>
      <c r="F739" s="177"/>
      <c r="G739" s="178">
        <f>ROUND(E739*F739,2)</f>
        <v>0</v>
      </c>
      <c r="H739" s="177">
        <v>134</v>
      </c>
      <c r="I739" s="178">
        <f>ROUND(E739*H739,2)</f>
        <v>5726.49</v>
      </c>
      <c r="J739" s="177">
        <v>0</v>
      </c>
      <c r="K739" s="178">
        <f>ROUND(E739*J739,2)</f>
        <v>0</v>
      </c>
      <c r="L739" s="178">
        <v>21</v>
      </c>
      <c r="M739" s="178">
        <f>G739*(1+L739/100)</f>
        <v>0</v>
      </c>
      <c r="N739" s="178">
        <v>1.6000000000000001E-3</v>
      </c>
      <c r="O739" s="178">
        <f>ROUND(E739*N739,2)</f>
        <v>7.0000000000000007E-2</v>
      </c>
      <c r="P739" s="178">
        <v>0</v>
      </c>
      <c r="Q739" s="178">
        <f>ROUND(E739*P739,2)</f>
        <v>0</v>
      </c>
      <c r="R739" s="178" t="s">
        <v>438</v>
      </c>
      <c r="S739" s="178" t="s">
        <v>330</v>
      </c>
      <c r="T739" s="179" t="s">
        <v>330</v>
      </c>
      <c r="U739" s="162">
        <v>0</v>
      </c>
      <c r="V739" s="162">
        <f>ROUND(E739*U739,2)</f>
        <v>0</v>
      </c>
      <c r="W739" s="162"/>
      <c r="X739" s="151"/>
      <c r="Y739" s="151"/>
      <c r="Z739" s="151"/>
      <c r="AA739" s="151"/>
      <c r="AB739" s="151"/>
      <c r="AC739" s="151"/>
      <c r="AD739" s="151"/>
      <c r="AE739" s="151"/>
      <c r="AF739" s="151"/>
      <c r="AG739" s="151" t="s">
        <v>439</v>
      </c>
      <c r="AH739" s="151"/>
      <c r="AI739" s="151"/>
      <c r="AJ739" s="151"/>
      <c r="AK739" s="151"/>
      <c r="AL739" s="151"/>
      <c r="AM739" s="151"/>
      <c r="AN739" s="151"/>
      <c r="AO739" s="151"/>
      <c r="AP739" s="151"/>
      <c r="AQ739" s="151"/>
      <c r="AR739" s="151"/>
      <c r="AS739" s="151"/>
      <c r="AT739" s="151"/>
      <c r="AU739" s="151"/>
      <c r="AV739" s="151"/>
      <c r="AW739" s="151"/>
      <c r="AX739" s="151"/>
      <c r="AY739" s="151"/>
      <c r="AZ739" s="151"/>
      <c r="BA739" s="151"/>
      <c r="BB739" s="151"/>
      <c r="BC739" s="151"/>
      <c r="BD739" s="151"/>
      <c r="BE739" s="151"/>
      <c r="BF739" s="151"/>
      <c r="BG739" s="151"/>
      <c r="BH739" s="151"/>
    </row>
    <row r="740" spans="1:60" outlineLevel="1" x14ac:dyDescent="0.2">
      <c r="A740" s="158"/>
      <c r="B740" s="159"/>
      <c r="C740" s="199" t="s">
        <v>1232</v>
      </c>
      <c r="D740" s="195"/>
      <c r="E740" s="196">
        <v>42.734999999999999</v>
      </c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51"/>
      <c r="Y740" s="151"/>
      <c r="Z740" s="151"/>
      <c r="AA740" s="151"/>
      <c r="AB740" s="151"/>
      <c r="AC740" s="151"/>
      <c r="AD740" s="151"/>
      <c r="AE740" s="151"/>
      <c r="AF740" s="151"/>
      <c r="AG740" s="151" t="s">
        <v>346</v>
      </c>
      <c r="AH740" s="151">
        <v>0</v>
      </c>
      <c r="AI740" s="151"/>
      <c r="AJ740" s="151"/>
      <c r="AK740" s="151"/>
      <c r="AL740" s="151"/>
      <c r="AM740" s="151"/>
      <c r="AN740" s="151"/>
      <c r="AO740" s="151"/>
      <c r="AP740" s="151"/>
      <c r="AQ740" s="151"/>
      <c r="AR740" s="151"/>
      <c r="AS740" s="151"/>
      <c r="AT740" s="151"/>
      <c r="AU740" s="151"/>
      <c r="AV740" s="151"/>
      <c r="AW740" s="151"/>
      <c r="AX740" s="151"/>
      <c r="AY740" s="151"/>
      <c r="AZ740" s="151"/>
      <c r="BA740" s="151"/>
      <c r="BB740" s="151"/>
      <c r="BC740" s="151"/>
      <c r="BD740" s="151"/>
      <c r="BE740" s="151"/>
      <c r="BF740" s="151"/>
      <c r="BG740" s="151"/>
      <c r="BH740" s="151"/>
    </row>
    <row r="741" spans="1:60" ht="22.5" outlineLevel="1" x14ac:dyDescent="0.2">
      <c r="A741" s="173">
        <v>243</v>
      </c>
      <c r="B741" s="174" t="s">
        <v>1233</v>
      </c>
      <c r="C741" s="191" t="s">
        <v>1234</v>
      </c>
      <c r="D741" s="175" t="s">
        <v>427</v>
      </c>
      <c r="E741" s="176">
        <v>295.2894</v>
      </c>
      <c r="F741" s="177"/>
      <c r="G741" s="178">
        <f>ROUND(E741*F741,2)</f>
        <v>0</v>
      </c>
      <c r="H741" s="177">
        <v>46.9</v>
      </c>
      <c r="I741" s="178">
        <f>ROUND(E741*H741,2)</f>
        <v>13849.07</v>
      </c>
      <c r="J741" s="177">
        <v>0</v>
      </c>
      <c r="K741" s="178">
        <f>ROUND(E741*J741,2)</f>
        <v>0</v>
      </c>
      <c r="L741" s="178">
        <v>21</v>
      </c>
      <c r="M741" s="178">
        <f>G741*(1+L741/100)</f>
        <v>0</v>
      </c>
      <c r="N741" s="178">
        <v>5.0000000000000001E-4</v>
      </c>
      <c r="O741" s="178">
        <f>ROUND(E741*N741,2)</f>
        <v>0.15</v>
      </c>
      <c r="P741" s="178">
        <v>0</v>
      </c>
      <c r="Q741" s="178">
        <f>ROUND(E741*P741,2)</f>
        <v>0</v>
      </c>
      <c r="R741" s="178" t="s">
        <v>438</v>
      </c>
      <c r="S741" s="178" t="s">
        <v>330</v>
      </c>
      <c r="T741" s="179" t="s">
        <v>330</v>
      </c>
      <c r="U741" s="162">
        <v>0</v>
      </c>
      <c r="V741" s="162">
        <f>ROUND(E741*U741,2)</f>
        <v>0</v>
      </c>
      <c r="W741" s="162"/>
      <c r="X741" s="151"/>
      <c r="Y741" s="151"/>
      <c r="Z741" s="151"/>
      <c r="AA741" s="151"/>
      <c r="AB741" s="151"/>
      <c r="AC741" s="151"/>
      <c r="AD741" s="151"/>
      <c r="AE741" s="151"/>
      <c r="AF741" s="151"/>
      <c r="AG741" s="151" t="s">
        <v>439</v>
      </c>
      <c r="AH741" s="151"/>
      <c r="AI741" s="151"/>
      <c r="AJ741" s="151"/>
      <c r="AK741" s="151"/>
      <c r="AL741" s="151"/>
      <c r="AM741" s="151"/>
      <c r="AN741" s="151"/>
      <c r="AO741" s="151"/>
      <c r="AP741" s="151"/>
      <c r="AQ741" s="151"/>
      <c r="AR741" s="151"/>
      <c r="AS741" s="151"/>
      <c r="AT741" s="151"/>
      <c r="AU741" s="151"/>
      <c r="AV741" s="151"/>
      <c r="AW741" s="151"/>
      <c r="AX741" s="151"/>
      <c r="AY741" s="151"/>
      <c r="AZ741" s="151"/>
      <c r="BA741" s="151"/>
      <c r="BB741" s="151"/>
      <c r="BC741" s="151"/>
      <c r="BD741" s="151"/>
      <c r="BE741" s="151"/>
      <c r="BF741" s="151"/>
      <c r="BG741" s="151"/>
      <c r="BH741" s="151"/>
    </row>
    <row r="742" spans="1:60" outlineLevel="1" x14ac:dyDescent="0.2">
      <c r="A742" s="158"/>
      <c r="B742" s="159"/>
      <c r="C742" s="199" t="s">
        <v>1235</v>
      </c>
      <c r="D742" s="195"/>
      <c r="E742" s="196">
        <v>295.2894</v>
      </c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51"/>
      <c r="Y742" s="151"/>
      <c r="Z742" s="151"/>
      <c r="AA742" s="151"/>
      <c r="AB742" s="151"/>
      <c r="AC742" s="151"/>
      <c r="AD742" s="151"/>
      <c r="AE742" s="151"/>
      <c r="AF742" s="151"/>
      <c r="AG742" s="151" t="s">
        <v>346</v>
      </c>
      <c r="AH742" s="151">
        <v>0</v>
      </c>
      <c r="AI742" s="151"/>
      <c r="AJ742" s="151"/>
      <c r="AK742" s="151"/>
      <c r="AL742" s="151"/>
      <c r="AM742" s="151"/>
      <c r="AN742" s="151"/>
      <c r="AO742" s="151"/>
      <c r="AP742" s="151"/>
      <c r="AQ742" s="151"/>
      <c r="AR742" s="151"/>
      <c r="AS742" s="151"/>
      <c r="AT742" s="151"/>
      <c r="AU742" s="151"/>
      <c r="AV742" s="151"/>
      <c r="AW742" s="151"/>
      <c r="AX742" s="151"/>
      <c r="AY742" s="151"/>
      <c r="AZ742" s="151"/>
      <c r="BA742" s="151"/>
      <c r="BB742" s="151"/>
      <c r="BC742" s="151"/>
      <c r="BD742" s="151"/>
      <c r="BE742" s="151"/>
      <c r="BF742" s="151"/>
      <c r="BG742" s="151"/>
      <c r="BH742" s="151"/>
    </row>
    <row r="743" spans="1:60" ht="33.75" outlineLevel="1" x14ac:dyDescent="0.2">
      <c r="A743" s="173">
        <v>244</v>
      </c>
      <c r="B743" s="174" t="s">
        <v>1236</v>
      </c>
      <c r="C743" s="191" t="s">
        <v>1237</v>
      </c>
      <c r="D743" s="175" t="s">
        <v>375</v>
      </c>
      <c r="E743" s="176">
        <v>3.6749999999999998</v>
      </c>
      <c r="F743" s="177"/>
      <c r="G743" s="178">
        <f>ROUND(E743*F743,2)</f>
        <v>0</v>
      </c>
      <c r="H743" s="177">
        <v>41.6</v>
      </c>
      <c r="I743" s="178">
        <f>ROUND(E743*H743,2)</f>
        <v>152.88</v>
      </c>
      <c r="J743" s="177">
        <v>0</v>
      </c>
      <c r="K743" s="178">
        <f>ROUND(E743*J743,2)</f>
        <v>0</v>
      </c>
      <c r="L743" s="178">
        <v>21</v>
      </c>
      <c r="M743" s="178">
        <f>G743*(1+L743/100)</f>
        <v>0</v>
      </c>
      <c r="N743" s="178">
        <v>1.5200000000000001E-3</v>
      </c>
      <c r="O743" s="178">
        <f>ROUND(E743*N743,2)</f>
        <v>0.01</v>
      </c>
      <c r="P743" s="178">
        <v>0</v>
      </c>
      <c r="Q743" s="178">
        <f>ROUND(E743*P743,2)</f>
        <v>0</v>
      </c>
      <c r="R743" s="178" t="s">
        <v>438</v>
      </c>
      <c r="S743" s="178" t="s">
        <v>1238</v>
      </c>
      <c r="T743" s="179" t="s">
        <v>1238</v>
      </c>
      <c r="U743" s="162">
        <v>0</v>
      </c>
      <c r="V743" s="162">
        <f>ROUND(E743*U743,2)</f>
        <v>0</v>
      </c>
      <c r="W743" s="162"/>
      <c r="X743" s="151"/>
      <c r="Y743" s="151"/>
      <c r="Z743" s="151"/>
      <c r="AA743" s="151"/>
      <c r="AB743" s="151"/>
      <c r="AC743" s="151"/>
      <c r="AD743" s="151"/>
      <c r="AE743" s="151"/>
      <c r="AF743" s="151"/>
      <c r="AG743" s="151" t="s">
        <v>439</v>
      </c>
      <c r="AH743" s="151"/>
      <c r="AI743" s="151"/>
      <c r="AJ743" s="151"/>
      <c r="AK743" s="151"/>
      <c r="AL743" s="151"/>
      <c r="AM743" s="151"/>
      <c r="AN743" s="151"/>
      <c r="AO743" s="151"/>
      <c r="AP743" s="151"/>
      <c r="AQ743" s="151"/>
      <c r="AR743" s="151"/>
      <c r="AS743" s="151"/>
      <c r="AT743" s="151"/>
      <c r="AU743" s="151"/>
      <c r="AV743" s="151"/>
      <c r="AW743" s="151"/>
      <c r="AX743" s="151"/>
      <c r="AY743" s="151"/>
      <c r="AZ743" s="151"/>
      <c r="BA743" s="151"/>
      <c r="BB743" s="151"/>
      <c r="BC743" s="151"/>
      <c r="BD743" s="151"/>
      <c r="BE743" s="151"/>
      <c r="BF743" s="151"/>
      <c r="BG743" s="151"/>
      <c r="BH743" s="151"/>
    </row>
    <row r="744" spans="1:60" outlineLevel="1" x14ac:dyDescent="0.2">
      <c r="A744" s="158"/>
      <c r="B744" s="159"/>
      <c r="C744" s="199" t="s">
        <v>1239</v>
      </c>
      <c r="D744" s="195"/>
      <c r="E744" s="196">
        <v>3.6749999999999998</v>
      </c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51"/>
      <c r="Y744" s="151"/>
      <c r="Z744" s="151"/>
      <c r="AA744" s="151"/>
      <c r="AB744" s="151"/>
      <c r="AC744" s="151"/>
      <c r="AD744" s="151"/>
      <c r="AE744" s="151"/>
      <c r="AF744" s="151"/>
      <c r="AG744" s="151" t="s">
        <v>346</v>
      </c>
      <c r="AH744" s="151">
        <v>0</v>
      </c>
      <c r="AI744" s="151"/>
      <c r="AJ744" s="151"/>
      <c r="AK744" s="151"/>
      <c r="AL744" s="151"/>
      <c r="AM744" s="151"/>
      <c r="AN744" s="151"/>
      <c r="AO744" s="151"/>
      <c r="AP744" s="151"/>
      <c r="AQ744" s="151"/>
      <c r="AR744" s="151"/>
      <c r="AS744" s="151"/>
      <c r="AT744" s="151"/>
      <c r="AU744" s="151"/>
      <c r="AV744" s="151"/>
      <c r="AW744" s="151"/>
      <c r="AX744" s="151"/>
      <c r="AY744" s="151"/>
      <c r="AZ744" s="151"/>
      <c r="BA744" s="151"/>
      <c r="BB744" s="151"/>
      <c r="BC744" s="151"/>
      <c r="BD744" s="151"/>
      <c r="BE744" s="151"/>
      <c r="BF744" s="151"/>
      <c r="BG744" s="151"/>
      <c r="BH744" s="151"/>
    </row>
    <row r="745" spans="1:60" ht="33.75" outlineLevel="1" x14ac:dyDescent="0.2">
      <c r="A745" s="173">
        <v>245</v>
      </c>
      <c r="B745" s="174" t="s">
        <v>1240</v>
      </c>
      <c r="C745" s="191" t="s">
        <v>1241</v>
      </c>
      <c r="D745" s="175" t="s">
        <v>375</v>
      </c>
      <c r="E745" s="176">
        <v>427.92750000000001</v>
      </c>
      <c r="F745" s="177"/>
      <c r="G745" s="178">
        <f>ROUND(E745*F745,2)</f>
        <v>0</v>
      </c>
      <c r="H745" s="177">
        <v>72.400000000000006</v>
      </c>
      <c r="I745" s="178">
        <f>ROUND(E745*H745,2)</f>
        <v>30981.95</v>
      </c>
      <c r="J745" s="177">
        <v>0</v>
      </c>
      <c r="K745" s="178">
        <f>ROUND(E745*J745,2)</f>
        <v>0</v>
      </c>
      <c r="L745" s="178">
        <v>21</v>
      </c>
      <c r="M745" s="178">
        <f>G745*(1+L745/100)</f>
        <v>0</v>
      </c>
      <c r="N745" s="178">
        <v>2.2799999999999999E-3</v>
      </c>
      <c r="O745" s="178">
        <f>ROUND(E745*N745,2)</f>
        <v>0.98</v>
      </c>
      <c r="P745" s="178">
        <v>0</v>
      </c>
      <c r="Q745" s="178">
        <f>ROUND(E745*P745,2)</f>
        <v>0</v>
      </c>
      <c r="R745" s="178" t="s">
        <v>438</v>
      </c>
      <c r="S745" s="178" t="s">
        <v>330</v>
      </c>
      <c r="T745" s="179" t="s">
        <v>330</v>
      </c>
      <c r="U745" s="162">
        <v>0</v>
      </c>
      <c r="V745" s="162">
        <f>ROUND(E745*U745,2)</f>
        <v>0</v>
      </c>
      <c r="W745" s="162"/>
      <c r="X745" s="151"/>
      <c r="Y745" s="151"/>
      <c r="Z745" s="151"/>
      <c r="AA745" s="151"/>
      <c r="AB745" s="151"/>
      <c r="AC745" s="151"/>
      <c r="AD745" s="151"/>
      <c r="AE745" s="151"/>
      <c r="AF745" s="151"/>
      <c r="AG745" s="151" t="s">
        <v>1242</v>
      </c>
      <c r="AH745" s="151"/>
      <c r="AI745" s="151"/>
      <c r="AJ745" s="151"/>
      <c r="AK745" s="151"/>
      <c r="AL745" s="151"/>
      <c r="AM745" s="151"/>
      <c r="AN745" s="151"/>
      <c r="AO745" s="151"/>
      <c r="AP745" s="151"/>
      <c r="AQ745" s="151"/>
      <c r="AR745" s="151"/>
      <c r="AS745" s="151"/>
      <c r="AT745" s="151"/>
      <c r="AU745" s="151"/>
      <c r="AV745" s="151"/>
      <c r="AW745" s="151"/>
      <c r="AX745" s="151"/>
      <c r="AY745" s="151"/>
      <c r="AZ745" s="151"/>
      <c r="BA745" s="151"/>
      <c r="BB745" s="151"/>
      <c r="BC745" s="151"/>
      <c r="BD745" s="151"/>
      <c r="BE745" s="151"/>
      <c r="BF745" s="151"/>
      <c r="BG745" s="151"/>
      <c r="BH745" s="151"/>
    </row>
    <row r="746" spans="1:60" outlineLevel="1" x14ac:dyDescent="0.2">
      <c r="A746" s="158"/>
      <c r="B746" s="159"/>
      <c r="C746" s="199" t="s">
        <v>1243</v>
      </c>
      <c r="D746" s="195"/>
      <c r="E746" s="196">
        <v>377.10750000000002</v>
      </c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51"/>
      <c r="Y746" s="151"/>
      <c r="Z746" s="151"/>
      <c r="AA746" s="151"/>
      <c r="AB746" s="151"/>
      <c r="AC746" s="151"/>
      <c r="AD746" s="151"/>
      <c r="AE746" s="151"/>
      <c r="AF746" s="151"/>
      <c r="AG746" s="151" t="s">
        <v>346</v>
      </c>
      <c r="AH746" s="151">
        <v>0</v>
      </c>
      <c r="AI746" s="151"/>
      <c r="AJ746" s="151"/>
      <c r="AK746" s="151"/>
      <c r="AL746" s="151"/>
      <c r="AM746" s="151"/>
      <c r="AN746" s="151"/>
      <c r="AO746" s="151"/>
      <c r="AP746" s="151"/>
      <c r="AQ746" s="151"/>
      <c r="AR746" s="151"/>
      <c r="AS746" s="151"/>
      <c r="AT746" s="151"/>
      <c r="AU746" s="151"/>
      <c r="AV746" s="151"/>
      <c r="AW746" s="151"/>
      <c r="AX746" s="151"/>
      <c r="AY746" s="151"/>
      <c r="AZ746" s="151"/>
      <c r="BA746" s="151"/>
      <c r="BB746" s="151"/>
      <c r="BC746" s="151"/>
      <c r="BD746" s="151"/>
      <c r="BE746" s="151"/>
      <c r="BF746" s="151"/>
      <c r="BG746" s="151"/>
      <c r="BH746" s="151"/>
    </row>
    <row r="747" spans="1:60" outlineLevel="1" x14ac:dyDescent="0.2">
      <c r="A747" s="158"/>
      <c r="B747" s="159"/>
      <c r="C747" s="199" t="s">
        <v>1244</v>
      </c>
      <c r="D747" s="195"/>
      <c r="E747" s="196">
        <v>7.0875000000000004</v>
      </c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51"/>
      <c r="Y747" s="151"/>
      <c r="Z747" s="151"/>
      <c r="AA747" s="151"/>
      <c r="AB747" s="151"/>
      <c r="AC747" s="151"/>
      <c r="AD747" s="151"/>
      <c r="AE747" s="151"/>
      <c r="AF747" s="151"/>
      <c r="AG747" s="151" t="s">
        <v>346</v>
      </c>
      <c r="AH747" s="151">
        <v>0</v>
      </c>
      <c r="AI747" s="151"/>
      <c r="AJ747" s="151"/>
      <c r="AK747" s="151"/>
      <c r="AL747" s="151"/>
      <c r="AM747" s="151"/>
      <c r="AN747" s="151"/>
      <c r="AO747" s="151"/>
      <c r="AP747" s="151"/>
      <c r="AQ747" s="151"/>
      <c r="AR747" s="151"/>
      <c r="AS747" s="151"/>
      <c r="AT747" s="151"/>
      <c r="AU747" s="151"/>
      <c r="AV747" s="151"/>
      <c r="AW747" s="151"/>
      <c r="AX747" s="151"/>
      <c r="AY747" s="151"/>
      <c r="AZ747" s="151"/>
      <c r="BA747" s="151"/>
      <c r="BB747" s="151"/>
      <c r="BC747" s="151"/>
      <c r="BD747" s="151"/>
      <c r="BE747" s="151"/>
      <c r="BF747" s="151"/>
      <c r="BG747" s="151"/>
      <c r="BH747" s="151"/>
    </row>
    <row r="748" spans="1:60" outlineLevel="1" x14ac:dyDescent="0.2">
      <c r="A748" s="158"/>
      <c r="B748" s="159"/>
      <c r="C748" s="199" t="s">
        <v>1245</v>
      </c>
      <c r="D748" s="195"/>
      <c r="E748" s="196">
        <v>29.4</v>
      </c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2"/>
      <c r="U748" s="162"/>
      <c r="V748" s="162"/>
      <c r="W748" s="162"/>
      <c r="X748" s="151"/>
      <c r="Y748" s="151"/>
      <c r="Z748" s="151"/>
      <c r="AA748" s="151"/>
      <c r="AB748" s="151"/>
      <c r="AC748" s="151"/>
      <c r="AD748" s="151"/>
      <c r="AE748" s="151"/>
      <c r="AF748" s="151"/>
      <c r="AG748" s="151" t="s">
        <v>346</v>
      </c>
      <c r="AH748" s="151">
        <v>0</v>
      </c>
      <c r="AI748" s="151"/>
      <c r="AJ748" s="151"/>
      <c r="AK748" s="151"/>
      <c r="AL748" s="151"/>
      <c r="AM748" s="151"/>
      <c r="AN748" s="151"/>
      <c r="AO748" s="151"/>
      <c r="AP748" s="151"/>
      <c r="AQ748" s="151"/>
      <c r="AR748" s="151"/>
      <c r="AS748" s="151"/>
      <c r="AT748" s="151"/>
      <c r="AU748" s="151"/>
      <c r="AV748" s="151"/>
      <c r="AW748" s="151"/>
      <c r="AX748" s="151"/>
      <c r="AY748" s="151"/>
      <c r="AZ748" s="151"/>
      <c r="BA748" s="151"/>
      <c r="BB748" s="151"/>
      <c r="BC748" s="151"/>
      <c r="BD748" s="151"/>
      <c r="BE748" s="151"/>
      <c r="BF748" s="151"/>
      <c r="BG748" s="151"/>
      <c r="BH748" s="151"/>
    </row>
    <row r="749" spans="1:60" outlineLevel="1" x14ac:dyDescent="0.2">
      <c r="A749" s="158"/>
      <c r="B749" s="159"/>
      <c r="C749" s="199" t="s">
        <v>1246</v>
      </c>
      <c r="D749" s="195"/>
      <c r="E749" s="196">
        <v>14.3325</v>
      </c>
      <c r="F749" s="162"/>
      <c r="G749" s="162"/>
      <c r="H749" s="162"/>
      <c r="I749" s="162"/>
      <c r="J749" s="162"/>
      <c r="K749" s="162"/>
      <c r="L749" s="162"/>
      <c r="M749" s="162"/>
      <c r="N749" s="162"/>
      <c r="O749" s="162"/>
      <c r="P749" s="162"/>
      <c r="Q749" s="162"/>
      <c r="R749" s="162"/>
      <c r="S749" s="162"/>
      <c r="T749" s="162"/>
      <c r="U749" s="162"/>
      <c r="V749" s="162"/>
      <c r="W749" s="162"/>
      <c r="X749" s="151"/>
      <c r="Y749" s="151"/>
      <c r="Z749" s="151"/>
      <c r="AA749" s="151"/>
      <c r="AB749" s="151"/>
      <c r="AC749" s="151"/>
      <c r="AD749" s="151"/>
      <c r="AE749" s="151"/>
      <c r="AF749" s="151"/>
      <c r="AG749" s="151" t="s">
        <v>346</v>
      </c>
      <c r="AH749" s="151">
        <v>0</v>
      </c>
      <c r="AI749" s="151"/>
      <c r="AJ749" s="151"/>
      <c r="AK749" s="151"/>
      <c r="AL749" s="151"/>
      <c r="AM749" s="151"/>
      <c r="AN749" s="151"/>
      <c r="AO749" s="151"/>
      <c r="AP749" s="151"/>
      <c r="AQ749" s="151"/>
      <c r="AR749" s="151"/>
      <c r="AS749" s="151"/>
      <c r="AT749" s="151"/>
      <c r="AU749" s="151"/>
      <c r="AV749" s="151"/>
      <c r="AW749" s="151"/>
      <c r="AX749" s="151"/>
      <c r="AY749" s="151"/>
      <c r="AZ749" s="151"/>
      <c r="BA749" s="151"/>
      <c r="BB749" s="151"/>
      <c r="BC749" s="151"/>
      <c r="BD749" s="151"/>
      <c r="BE749" s="151"/>
      <c r="BF749" s="151"/>
      <c r="BG749" s="151"/>
      <c r="BH749" s="151"/>
    </row>
    <row r="750" spans="1:60" ht="33.75" outlineLevel="1" x14ac:dyDescent="0.2">
      <c r="A750" s="173">
        <v>246</v>
      </c>
      <c r="B750" s="174" t="s">
        <v>1247</v>
      </c>
      <c r="C750" s="191" t="s">
        <v>1248</v>
      </c>
      <c r="D750" s="175" t="s">
        <v>375</v>
      </c>
      <c r="E750" s="176">
        <v>40.162500000000001</v>
      </c>
      <c r="F750" s="177"/>
      <c r="G750" s="178">
        <f>ROUND(E750*F750,2)</f>
        <v>0</v>
      </c>
      <c r="H750" s="177">
        <v>96.6</v>
      </c>
      <c r="I750" s="178">
        <f>ROUND(E750*H750,2)</f>
        <v>3879.7</v>
      </c>
      <c r="J750" s="177">
        <v>0</v>
      </c>
      <c r="K750" s="178">
        <f>ROUND(E750*J750,2)</f>
        <v>0</v>
      </c>
      <c r="L750" s="178">
        <v>21</v>
      </c>
      <c r="M750" s="178">
        <f>G750*(1+L750/100)</f>
        <v>0</v>
      </c>
      <c r="N750" s="178">
        <v>3.0400000000000002E-3</v>
      </c>
      <c r="O750" s="178">
        <f>ROUND(E750*N750,2)</f>
        <v>0.12</v>
      </c>
      <c r="P750" s="178">
        <v>0</v>
      </c>
      <c r="Q750" s="178">
        <f>ROUND(E750*P750,2)</f>
        <v>0</v>
      </c>
      <c r="R750" s="178" t="s">
        <v>438</v>
      </c>
      <c r="S750" s="178" t="s">
        <v>330</v>
      </c>
      <c r="T750" s="179" t="s">
        <v>330</v>
      </c>
      <c r="U750" s="162">
        <v>0</v>
      </c>
      <c r="V750" s="162">
        <f>ROUND(E750*U750,2)</f>
        <v>0</v>
      </c>
      <c r="W750" s="162"/>
      <c r="X750" s="151"/>
      <c r="Y750" s="151"/>
      <c r="Z750" s="151"/>
      <c r="AA750" s="151"/>
      <c r="AB750" s="151"/>
      <c r="AC750" s="151"/>
      <c r="AD750" s="151"/>
      <c r="AE750" s="151"/>
      <c r="AF750" s="151"/>
      <c r="AG750" s="151" t="s">
        <v>439</v>
      </c>
      <c r="AH750" s="151"/>
      <c r="AI750" s="151"/>
      <c r="AJ750" s="151"/>
      <c r="AK750" s="151"/>
      <c r="AL750" s="151"/>
      <c r="AM750" s="151"/>
      <c r="AN750" s="151"/>
      <c r="AO750" s="151"/>
      <c r="AP750" s="151"/>
      <c r="AQ750" s="151"/>
      <c r="AR750" s="151"/>
      <c r="AS750" s="151"/>
      <c r="AT750" s="151"/>
      <c r="AU750" s="151"/>
      <c r="AV750" s="151"/>
      <c r="AW750" s="151"/>
      <c r="AX750" s="151"/>
      <c r="AY750" s="151"/>
      <c r="AZ750" s="151"/>
      <c r="BA750" s="151"/>
      <c r="BB750" s="151"/>
      <c r="BC750" s="151"/>
      <c r="BD750" s="151"/>
      <c r="BE750" s="151"/>
      <c r="BF750" s="151"/>
      <c r="BG750" s="151"/>
      <c r="BH750" s="151"/>
    </row>
    <row r="751" spans="1:60" outlineLevel="1" x14ac:dyDescent="0.2">
      <c r="A751" s="158"/>
      <c r="B751" s="159"/>
      <c r="C751" s="199" t="s">
        <v>1244</v>
      </c>
      <c r="D751" s="195"/>
      <c r="E751" s="196">
        <v>7.0875000000000004</v>
      </c>
      <c r="F751" s="162"/>
      <c r="G751" s="162"/>
      <c r="H751" s="162"/>
      <c r="I751" s="162"/>
      <c r="J751" s="162"/>
      <c r="K751" s="162"/>
      <c r="L751" s="162"/>
      <c r="M751" s="162"/>
      <c r="N751" s="162"/>
      <c r="O751" s="162"/>
      <c r="P751" s="162"/>
      <c r="Q751" s="162"/>
      <c r="R751" s="162"/>
      <c r="S751" s="162"/>
      <c r="T751" s="162"/>
      <c r="U751" s="162"/>
      <c r="V751" s="162"/>
      <c r="W751" s="162"/>
      <c r="X751" s="151"/>
      <c r="Y751" s="151"/>
      <c r="Z751" s="151"/>
      <c r="AA751" s="151"/>
      <c r="AB751" s="151"/>
      <c r="AC751" s="151"/>
      <c r="AD751" s="151"/>
      <c r="AE751" s="151"/>
      <c r="AF751" s="151"/>
      <c r="AG751" s="151" t="s">
        <v>346</v>
      </c>
      <c r="AH751" s="151">
        <v>0</v>
      </c>
      <c r="AI751" s="151"/>
      <c r="AJ751" s="151"/>
      <c r="AK751" s="151"/>
      <c r="AL751" s="151"/>
      <c r="AM751" s="151"/>
      <c r="AN751" s="151"/>
      <c r="AO751" s="151"/>
      <c r="AP751" s="151"/>
      <c r="AQ751" s="151"/>
      <c r="AR751" s="151"/>
      <c r="AS751" s="151"/>
      <c r="AT751" s="151"/>
      <c r="AU751" s="151"/>
      <c r="AV751" s="151"/>
      <c r="AW751" s="151"/>
      <c r="AX751" s="151"/>
      <c r="AY751" s="151"/>
      <c r="AZ751" s="151"/>
      <c r="BA751" s="151"/>
      <c r="BB751" s="151"/>
      <c r="BC751" s="151"/>
      <c r="BD751" s="151"/>
      <c r="BE751" s="151"/>
      <c r="BF751" s="151"/>
      <c r="BG751" s="151"/>
      <c r="BH751" s="151"/>
    </row>
    <row r="752" spans="1:60" outlineLevel="1" x14ac:dyDescent="0.2">
      <c r="A752" s="158"/>
      <c r="B752" s="159"/>
      <c r="C752" s="199" t="s">
        <v>1249</v>
      </c>
      <c r="D752" s="195"/>
      <c r="E752" s="196">
        <v>33.075000000000003</v>
      </c>
      <c r="F752" s="162"/>
      <c r="G752" s="162"/>
      <c r="H752" s="162"/>
      <c r="I752" s="162"/>
      <c r="J752" s="162"/>
      <c r="K752" s="162"/>
      <c r="L752" s="162"/>
      <c r="M752" s="162"/>
      <c r="N752" s="162"/>
      <c r="O752" s="162"/>
      <c r="P752" s="162"/>
      <c r="Q752" s="162"/>
      <c r="R752" s="162"/>
      <c r="S752" s="162"/>
      <c r="T752" s="162"/>
      <c r="U752" s="162"/>
      <c r="V752" s="162"/>
      <c r="W752" s="162"/>
      <c r="X752" s="151"/>
      <c r="Y752" s="151"/>
      <c r="Z752" s="151"/>
      <c r="AA752" s="151"/>
      <c r="AB752" s="151"/>
      <c r="AC752" s="151"/>
      <c r="AD752" s="151"/>
      <c r="AE752" s="151"/>
      <c r="AF752" s="151"/>
      <c r="AG752" s="151" t="s">
        <v>346</v>
      </c>
      <c r="AH752" s="151">
        <v>0</v>
      </c>
      <c r="AI752" s="151"/>
      <c r="AJ752" s="151"/>
      <c r="AK752" s="151"/>
      <c r="AL752" s="151"/>
      <c r="AM752" s="151"/>
      <c r="AN752" s="151"/>
      <c r="AO752" s="151"/>
      <c r="AP752" s="151"/>
      <c r="AQ752" s="151"/>
      <c r="AR752" s="151"/>
      <c r="AS752" s="151"/>
      <c r="AT752" s="151"/>
      <c r="AU752" s="151"/>
      <c r="AV752" s="151"/>
      <c r="AW752" s="151"/>
      <c r="AX752" s="151"/>
      <c r="AY752" s="151"/>
      <c r="AZ752" s="151"/>
      <c r="BA752" s="151"/>
      <c r="BB752" s="151"/>
      <c r="BC752" s="151"/>
      <c r="BD752" s="151"/>
      <c r="BE752" s="151"/>
      <c r="BF752" s="151"/>
      <c r="BG752" s="151"/>
      <c r="BH752" s="151"/>
    </row>
    <row r="753" spans="1:60" ht="33.75" outlineLevel="1" x14ac:dyDescent="0.2">
      <c r="A753" s="173">
        <v>247</v>
      </c>
      <c r="B753" s="174" t="s">
        <v>1250</v>
      </c>
      <c r="C753" s="191" t="s">
        <v>1251</v>
      </c>
      <c r="D753" s="175" t="s">
        <v>375</v>
      </c>
      <c r="E753" s="176">
        <v>1042.3875</v>
      </c>
      <c r="F753" s="177"/>
      <c r="G753" s="178">
        <f>ROUND(E753*F753,2)</f>
        <v>0</v>
      </c>
      <c r="H753" s="177">
        <v>120.5</v>
      </c>
      <c r="I753" s="178">
        <f>ROUND(E753*H753,2)</f>
        <v>125607.69</v>
      </c>
      <c r="J753" s="177">
        <v>0</v>
      </c>
      <c r="K753" s="178">
        <f>ROUND(E753*J753,2)</f>
        <v>0</v>
      </c>
      <c r="L753" s="178">
        <v>21</v>
      </c>
      <c r="M753" s="178">
        <f>G753*(1+L753/100)</f>
        <v>0</v>
      </c>
      <c r="N753" s="178">
        <v>3.8E-3</v>
      </c>
      <c r="O753" s="178">
        <f>ROUND(E753*N753,2)</f>
        <v>3.96</v>
      </c>
      <c r="P753" s="178">
        <v>0</v>
      </c>
      <c r="Q753" s="178">
        <f>ROUND(E753*P753,2)</f>
        <v>0</v>
      </c>
      <c r="R753" s="178" t="s">
        <v>438</v>
      </c>
      <c r="S753" s="178" t="s">
        <v>330</v>
      </c>
      <c r="T753" s="179" t="s">
        <v>330</v>
      </c>
      <c r="U753" s="162">
        <v>0</v>
      </c>
      <c r="V753" s="162">
        <f>ROUND(E753*U753,2)</f>
        <v>0</v>
      </c>
      <c r="W753" s="162"/>
      <c r="X753" s="151"/>
      <c r="Y753" s="151"/>
      <c r="Z753" s="151"/>
      <c r="AA753" s="151"/>
      <c r="AB753" s="151"/>
      <c r="AC753" s="151"/>
      <c r="AD753" s="151"/>
      <c r="AE753" s="151"/>
      <c r="AF753" s="151"/>
      <c r="AG753" s="151" t="s">
        <v>439</v>
      </c>
      <c r="AH753" s="151"/>
      <c r="AI753" s="151"/>
      <c r="AJ753" s="151"/>
      <c r="AK753" s="151"/>
      <c r="AL753" s="151"/>
      <c r="AM753" s="151"/>
      <c r="AN753" s="151"/>
      <c r="AO753" s="151"/>
      <c r="AP753" s="151"/>
      <c r="AQ753" s="151"/>
      <c r="AR753" s="151"/>
      <c r="AS753" s="151"/>
      <c r="AT753" s="151"/>
      <c r="AU753" s="151"/>
      <c r="AV753" s="151"/>
      <c r="AW753" s="151"/>
      <c r="AX753" s="151"/>
      <c r="AY753" s="151"/>
      <c r="AZ753" s="151"/>
      <c r="BA753" s="151"/>
      <c r="BB753" s="151"/>
      <c r="BC753" s="151"/>
      <c r="BD753" s="151"/>
      <c r="BE753" s="151"/>
      <c r="BF753" s="151"/>
      <c r="BG753" s="151"/>
      <c r="BH753" s="151"/>
    </row>
    <row r="754" spans="1:60" outlineLevel="1" x14ac:dyDescent="0.2">
      <c r="A754" s="158"/>
      <c r="B754" s="159"/>
      <c r="C754" s="199" t="s">
        <v>1252</v>
      </c>
      <c r="D754" s="195"/>
      <c r="E754" s="196">
        <v>353.64</v>
      </c>
      <c r="F754" s="162"/>
      <c r="G754" s="162"/>
      <c r="H754" s="162"/>
      <c r="I754" s="162"/>
      <c r="J754" s="162"/>
      <c r="K754" s="162"/>
      <c r="L754" s="162"/>
      <c r="M754" s="162"/>
      <c r="N754" s="162"/>
      <c r="O754" s="162"/>
      <c r="P754" s="162"/>
      <c r="Q754" s="162"/>
      <c r="R754" s="162"/>
      <c r="S754" s="162"/>
      <c r="T754" s="162"/>
      <c r="U754" s="162"/>
      <c r="V754" s="162"/>
      <c r="W754" s="162"/>
      <c r="X754" s="151"/>
      <c r="Y754" s="151"/>
      <c r="Z754" s="151"/>
      <c r="AA754" s="151"/>
      <c r="AB754" s="151"/>
      <c r="AC754" s="151"/>
      <c r="AD754" s="151"/>
      <c r="AE754" s="151"/>
      <c r="AF754" s="151"/>
      <c r="AG754" s="151" t="s">
        <v>346</v>
      </c>
      <c r="AH754" s="151">
        <v>0</v>
      </c>
      <c r="AI754" s="151"/>
      <c r="AJ754" s="151"/>
      <c r="AK754" s="151"/>
      <c r="AL754" s="151"/>
      <c r="AM754" s="151"/>
      <c r="AN754" s="151"/>
      <c r="AO754" s="151"/>
      <c r="AP754" s="151"/>
      <c r="AQ754" s="151"/>
      <c r="AR754" s="151"/>
      <c r="AS754" s="151"/>
      <c r="AT754" s="151"/>
      <c r="AU754" s="151"/>
      <c r="AV754" s="151"/>
      <c r="AW754" s="151"/>
      <c r="AX754" s="151"/>
      <c r="AY754" s="151"/>
      <c r="AZ754" s="151"/>
      <c r="BA754" s="151"/>
      <c r="BB754" s="151"/>
      <c r="BC754" s="151"/>
      <c r="BD754" s="151"/>
      <c r="BE754" s="151"/>
      <c r="BF754" s="151"/>
      <c r="BG754" s="151"/>
      <c r="BH754" s="151"/>
    </row>
    <row r="755" spans="1:60" outlineLevel="1" x14ac:dyDescent="0.2">
      <c r="A755" s="158"/>
      <c r="B755" s="159"/>
      <c r="C755" s="199" t="s">
        <v>1243</v>
      </c>
      <c r="D755" s="195"/>
      <c r="E755" s="196">
        <v>377.10750000000002</v>
      </c>
      <c r="F755" s="162"/>
      <c r="G755" s="162"/>
      <c r="H755" s="162"/>
      <c r="I755" s="162"/>
      <c r="J755" s="162"/>
      <c r="K755" s="162"/>
      <c r="L755" s="162"/>
      <c r="M755" s="162"/>
      <c r="N755" s="162"/>
      <c r="O755" s="162"/>
      <c r="P755" s="162"/>
      <c r="Q755" s="162"/>
      <c r="R755" s="162"/>
      <c r="S755" s="162"/>
      <c r="T755" s="162"/>
      <c r="U755" s="162"/>
      <c r="V755" s="162"/>
      <c r="W755" s="162"/>
      <c r="X755" s="151"/>
      <c r="Y755" s="151"/>
      <c r="Z755" s="151"/>
      <c r="AA755" s="151"/>
      <c r="AB755" s="151"/>
      <c r="AC755" s="151"/>
      <c r="AD755" s="151"/>
      <c r="AE755" s="151"/>
      <c r="AF755" s="151"/>
      <c r="AG755" s="151" t="s">
        <v>346</v>
      </c>
      <c r="AH755" s="151">
        <v>0</v>
      </c>
      <c r="AI755" s="151"/>
      <c r="AJ755" s="151"/>
      <c r="AK755" s="151"/>
      <c r="AL755" s="151"/>
      <c r="AM755" s="151"/>
      <c r="AN755" s="151"/>
      <c r="AO755" s="151"/>
      <c r="AP755" s="151"/>
      <c r="AQ755" s="151"/>
      <c r="AR755" s="151"/>
      <c r="AS755" s="151"/>
      <c r="AT755" s="151"/>
      <c r="AU755" s="151"/>
      <c r="AV755" s="151"/>
      <c r="AW755" s="151"/>
      <c r="AX755" s="151"/>
      <c r="AY755" s="151"/>
      <c r="AZ755" s="151"/>
      <c r="BA755" s="151"/>
      <c r="BB755" s="151"/>
      <c r="BC755" s="151"/>
      <c r="BD755" s="151"/>
      <c r="BE755" s="151"/>
      <c r="BF755" s="151"/>
      <c r="BG755" s="151"/>
      <c r="BH755" s="151"/>
    </row>
    <row r="756" spans="1:60" outlineLevel="1" x14ac:dyDescent="0.2">
      <c r="A756" s="158"/>
      <c r="B756" s="159"/>
      <c r="C756" s="199" t="s">
        <v>1244</v>
      </c>
      <c r="D756" s="195"/>
      <c r="E756" s="196">
        <v>7.0875000000000004</v>
      </c>
      <c r="F756" s="162"/>
      <c r="G756" s="162"/>
      <c r="H756" s="162"/>
      <c r="I756" s="162"/>
      <c r="J756" s="162"/>
      <c r="K756" s="162"/>
      <c r="L756" s="162"/>
      <c r="M756" s="162"/>
      <c r="N756" s="162"/>
      <c r="O756" s="162"/>
      <c r="P756" s="162"/>
      <c r="Q756" s="162"/>
      <c r="R756" s="162"/>
      <c r="S756" s="162"/>
      <c r="T756" s="162"/>
      <c r="U756" s="162"/>
      <c r="V756" s="162"/>
      <c r="W756" s="162"/>
      <c r="X756" s="151"/>
      <c r="Y756" s="151"/>
      <c r="Z756" s="151"/>
      <c r="AA756" s="151"/>
      <c r="AB756" s="151"/>
      <c r="AC756" s="151"/>
      <c r="AD756" s="151"/>
      <c r="AE756" s="151"/>
      <c r="AF756" s="151"/>
      <c r="AG756" s="151" t="s">
        <v>346</v>
      </c>
      <c r="AH756" s="151">
        <v>0</v>
      </c>
      <c r="AI756" s="151"/>
      <c r="AJ756" s="151"/>
      <c r="AK756" s="151"/>
      <c r="AL756" s="151"/>
      <c r="AM756" s="151"/>
      <c r="AN756" s="151"/>
      <c r="AO756" s="151"/>
      <c r="AP756" s="151"/>
      <c r="AQ756" s="151"/>
      <c r="AR756" s="151"/>
      <c r="AS756" s="151"/>
      <c r="AT756" s="151"/>
      <c r="AU756" s="151"/>
      <c r="AV756" s="151"/>
      <c r="AW756" s="151"/>
      <c r="AX756" s="151"/>
      <c r="AY756" s="151"/>
      <c r="AZ756" s="151"/>
      <c r="BA756" s="151"/>
      <c r="BB756" s="151"/>
      <c r="BC756" s="151"/>
      <c r="BD756" s="151"/>
      <c r="BE756" s="151"/>
      <c r="BF756" s="151"/>
      <c r="BG756" s="151"/>
      <c r="BH756" s="151"/>
    </row>
    <row r="757" spans="1:60" outlineLevel="1" x14ac:dyDescent="0.2">
      <c r="A757" s="158"/>
      <c r="B757" s="159"/>
      <c r="C757" s="199" t="s">
        <v>1239</v>
      </c>
      <c r="D757" s="195"/>
      <c r="E757" s="196">
        <v>3.6749999999999998</v>
      </c>
      <c r="F757" s="162"/>
      <c r="G757" s="162"/>
      <c r="H757" s="162"/>
      <c r="I757" s="162"/>
      <c r="J757" s="162"/>
      <c r="K757" s="162"/>
      <c r="L757" s="162"/>
      <c r="M757" s="162"/>
      <c r="N757" s="162"/>
      <c r="O757" s="162"/>
      <c r="P757" s="162"/>
      <c r="Q757" s="162"/>
      <c r="R757" s="162"/>
      <c r="S757" s="162"/>
      <c r="T757" s="162"/>
      <c r="U757" s="162"/>
      <c r="V757" s="162"/>
      <c r="W757" s="162"/>
      <c r="X757" s="151"/>
      <c r="Y757" s="151"/>
      <c r="Z757" s="151"/>
      <c r="AA757" s="151"/>
      <c r="AB757" s="151"/>
      <c r="AC757" s="151"/>
      <c r="AD757" s="151"/>
      <c r="AE757" s="151"/>
      <c r="AF757" s="151"/>
      <c r="AG757" s="151" t="s">
        <v>346</v>
      </c>
      <c r="AH757" s="151">
        <v>0</v>
      </c>
      <c r="AI757" s="151"/>
      <c r="AJ757" s="151"/>
      <c r="AK757" s="151"/>
      <c r="AL757" s="151"/>
      <c r="AM757" s="151"/>
      <c r="AN757" s="151"/>
      <c r="AO757" s="151"/>
      <c r="AP757" s="151"/>
      <c r="AQ757" s="151"/>
      <c r="AR757" s="151"/>
      <c r="AS757" s="151"/>
      <c r="AT757" s="151"/>
      <c r="AU757" s="151"/>
      <c r="AV757" s="151"/>
      <c r="AW757" s="151"/>
      <c r="AX757" s="151"/>
      <c r="AY757" s="151"/>
      <c r="AZ757" s="151"/>
      <c r="BA757" s="151"/>
      <c r="BB757" s="151"/>
      <c r="BC757" s="151"/>
      <c r="BD757" s="151"/>
      <c r="BE757" s="151"/>
      <c r="BF757" s="151"/>
      <c r="BG757" s="151"/>
      <c r="BH757" s="151"/>
    </row>
    <row r="758" spans="1:60" outlineLevel="1" x14ac:dyDescent="0.2">
      <c r="A758" s="158"/>
      <c r="B758" s="159"/>
      <c r="C758" s="199" t="s">
        <v>1249</v>
      </c>
      <c r="D758" s="195"/>
      <c r="E758" s="196">
        <v>33.075000000000003</v>
      </c>
      <c r="F758" s="162"/>
      <c r="G758" s="162"/>
      <c r="H758" s="162"/>
      <c r="I758" s="162"/>
      <c r="J758" s="162"/>
      <c r="K758" s="162"/>
      <c r="L758" s="162"/>
      <c r="M758" s="162"/>
      <c r="N758" s="162"/>
      <c r="O758" s="162"/>
      <c r="P758" s="162"/>
      <c r="Q758" s="162"/>
      <c r="R758" s="162"/>
      <c r="S758" s="162"/>
      <c r="T758" s="162"/>
      <c r="U758" s="162"/>
      <c r="V758" s="162"/>
      <c r="W758" s="162"/>
      <c r="X758" s="151"/>
      <c r="Y758" s="151"/>
      <c r="Z758" s="151"/>
      <c r="AA758" s="151"/>
      <c r="AB758" s="151"/>
      <c r="AC758" s="151"/>
      <c r="AD758" s="151"/>
      <c r="AE758" s="151"/>
      <c r="AF758" s="151"/>
      <c r="AG758" s="151" t="s">
        <v>346</v>
      </c>
      <c r="AH758" s="151">
        <v>0</v>
      </c>
      <c r="AI758" s="151"/>
      <c r="AJ758" s="151"/>
      <c r="AK758" s="151"/>
      <c r="AL758" s="151"/>
      <c r="AM758" s="151"/>
      <c r="AN758" s="151"/>
      <c r="AO758" s="151"/>
      <c r="AP758" s="151"/>
      <c r="AQ758" s="151"/>
      <c r="AR758" s="151"/>
      <c r="AS758" s="151"/>
      <c r="AT758" s="151"/>
      <c r="AU758" s="151"/>
      <c r="AV758" s="151"/>
      <c r="AW758" s="151"/>
      <c r="AX758" s="151"/>
      <c r="AY758" s="151"/>
      <c r="AZ758" s="151"/>
      <c r="BA758" s="151"/>
      <c r="BB758" s="151"/>
      <c r="BC758" s="151"/>
      <c r="BD758" s="151"/>
      <c r="BE758" s="151"/>
      <c r="BF758" s="151"/>
      <c r="BG758" s="151"/>
      <c r="BH758" s="151"/>
    </row>
    <row r="759" spans="1:60" outlineLevel="1" x14ac:dyDescent="0.2">
      <c r="A759" s="158"/>
      <c r="B759" s="159"/>
      <c r="C759" s="199" t="s">
        <v>1246</v>
      </c>
      <c r="D759" s="195"/>
      <c r="E759" s="196">
        <v>14.3325</v>
      </c>
      <c r="F759" s="162"/>
      <c r="G759" s="162"/>
      <c r="H759" s="162"/>
      <c r="I759" s="162"/>
      <c r="J759" s="162"/>
      <c r="K759" s="162"/>
      <c r="L759" s="162"/>
      <c r="M759" s="162"/>
      <c r="N759" s="162"/>
      <c r="O759" s="162"/>
      <c r="P759" s="162"/>
      <c r="Q759" s="162"/>
      <c r="R759" s="162"/>
      <c r="S759" s="162"/>
      <c r="T759" s="162"/>
      <c r="U759" s="162"/>
      <c r="V759" s="162"/>
      <c r="W759" s="162"/>
      <c r="X759" s="151"/>
      <c r="Y759" s="151"/>
      <c r="Z759" s="151"/>
      <c r="AA759" s="151"/>
      <c r="AB759" s="151"/>
      <c r="AC759" s="151"/>
      <c r="AD759" s="151"/>
      <c r="AE759" s="151"/>
      <c r="AF759" s="151"/>
      <c r="AG759" s="151" t="s">
        <v>346</v>
      </c>
      <c r="AH759" s="151">
        <v>0</v>
      </c>
      <c r="AI759" s="151"/>
      <c r="AJ759" s="151"/>
      <c r="AK759" s="151"/>
      <c r="AL759" s="151"/>
      <c r="AM759" s="151"/>
      <c r="AN759" s="151"/>
      <c r="AO759" s="151"/>
      <c r="AP759" s="151"/>
      <c r="AQ759" s="151"/>
      <c r="AR759" s="151"/>
      <c r="AS759" s="151"/>
      <c r="AT759" s="151"/>
      <c r="AU759" s="151"/>
      <c r="AV759" s="151"/>
      <c r="AW759" s="151"/>
      <c r="AX759" s="151"/>
      <c r="AY759" s="151"/>
      <c r="AZ759" s="151"/>
      <c r="BA759" s="151"/>
      <c r="BB759" s="151"/>
      <c r="BC759" s="151"/>
      <c r="BD759" s="151"/>
      <c r="BE759" s="151"/>
      <c r="BF759" s="151"/>
      <c r="BG759" s="151"/>
      <c r="BH759" s="151"/>
    </row>
    <row r="760" spans="1:60" outlineLevel="1" x14ac:dyDescent="0.2">
      <c r="A760" s="158"/>
      <c r="B760" s="159"/>
      <c r="C760" s="199" t="s">
        <v>1253</v>
      </c>
      <c r="D760" s="195"/>
      <c r="E760" s="196">
        <v>7.0875000000000004</v>
      </c>
      <c r="F760" s="162"/>
      <c r="G760" s="162"/>
      <c r="H760" s="162"/>
      <c r="I760" s="162"/>
      <c r="J760" s="162"/>
      <c r="K760" s="162"/>
      <c r="L760" s="162"/>
      <c r="M760" s="162"/>
      <c r="N760" s="162"/>
      <c r="O760" s="162"/>
      <c r="P760" s="162"/>
      <c r="Q760" s="162"/>
      <c r="R760" s="162"/>
      <c r="S760" s="162"/>
      <c r="T760" s="162"/>
      <c r="U760" s="162"/>
      <c r="V760" s="162"/>
      <c r="W760" s="162"/>
      <c r="X760" s="151"/>
      <c r="Y760" s="151"/>
      <c r="Z760" s="151"/>
      <c r="AA760" s="151"/>
      <c r="AB760" s="151"/>
      <c r="AC760" s="151"/>
      <c r="AD760" s="151"/>
      <c r="AE760" s="151"/>
      <c r="AF760" s="151"/>
      <c r="AG760" s="151" t="s">
        <v>346</v>
      </c>
      <c r="AH760" s="151">
        <v>0</v>
      </c>
      <c r="AI760" s="151"/>
      <c r="AJ760" s="151"/>
      <c r="AK760" s="151"/>
      <c r="AL760" s="151"/>
      <c r="AM760" s="151"/>
      <c r="AN760" s="151"/>
      <c r="AO760" s="151"/>
      <c r="AP760" s="151"/>
      <c r="AQ760" s="151"/>
      <c r="AR760" s="151"/>
      <c r="AS760" s="151"/>
      <c r="AT760" s="151"/>
      <c r="AU760" s="151"/>
      <c r="AV760" s="151"/>
      <c r="AW760" s="151"/>
      <c r="AX760" s="151"/>
      <c r="AY760" s="151"/>
      <c r="AZ760" s="151"/>
      <c r="BA760" s="151"/>
      <c r="BB760" s="151"/>
      <c r="BC760" s="151"/>
      <c r="BD760" s="151"/>
      <c r="BE760" s="151"/>
      <c r="BF760" s="151"/>
      <c r="BG760" s="151"/>
      <c r="BH760" s="151"/>
    </row>
    <row r="761" spans="1:60" outlineLevel="1" x14ac:dyDescent="0.2">
      <c r="A761" s="158"/>
      <c r="B761" s="159"/>
      <c r="C761" s="199" t="s">
        <v>1254</v>
      </c>
      <c r="D761" s="195"/>
      <c r="E761" s="196">
        <v>246.38249999999999</v>
      </c>
      <c r="F761" s="162"/>
      <c r="G761" s="162"/>
      <c r="H761" s="162"/>
      <c r="I761" s="162"/>
      <c r="J761" s="162"/>
      <c r="K761" s="162"/>
      <c r="L761" s="162"/>
      <c r="M761" s="162"/>
      <c r="N761" s="162"/>
      <c r="O761" s="162"/>
      <c r="P761" s="162"/>
      <c r="Q761" s="162"/>
      <c r="R761" s="162"/>
      <c r="S761" s="162"/>
      <c r="T761" s="162"/>
      <c r="U761" s="162"/>
      <c r="V761" s="162"/>
      <c r="W761" s="162"/>
      <c r="X761" s="151"/>
      <c r="Y761" s="151"/>
      <c r="Z761" s="151"/>
      <c r="AA761" s="151"/>
      <c r="AB761" s="151"/>
      <c r="AC761" s="151"/>
      <c r="AD761" s="151"/>
      <c r="AE761" s="151"/>
      <c r="AF761" s="151"/>
      <c r="AG761" s="151" t="s">
        <v>346</v>
      </c>
      <c r="AH761" s="151">
        <v>0</v>
      </c>
      <c r="AI761" s="151"/>
      <c r="AJ761" s="151"/>
      <c r="AK761" s="151"/>
      <c r="AL761" s="151"/>
      <c r="AM761" s="151"/>
      <c r="AN761" s="151"/>
      <c r="AO761" s="151"/>
      <c r="AP761" s="151"/>
      <c r="AQ761" s="151"/>
      <c r="AR761" s="151"/>
      <c r="AS761" s="151"/>
      <c r="AT761" s="151"/>
      <c r="AU761" s="151"/>
      <c r="AV761" s="151"/>
      <c r="AW761" s="151"/>
      <c r="AX761" s="151"/>
      <c r="AY761" s="151"/>
      <c r="AZ761" s="151"/>
      <c r="BA761" s="151"/>
      <c r="BB761" s="151"/>
      <c r="BC761" s="151"/>
      <c r="BD761" s="151"/>
      <c r="BE761" s="151"/>
      <c r="BF761" s="151"/>
      <c r="BG761" s="151"/>
      <c r="BH761" s="151"/>
    </row>
    <row r="762" spans="1:60" ht="33.75" outlineLevel="1" x14ac:dyDescent="0.2">
      <c r="A762" s="173">
        <v>248</v>
      </c>
      <c r="B762" s="174" t="s">
        <v>1255</v>
      </c>
      <c r="C762" s="191" t="s">
        <v>1256</v>
      </c>
      <c r="D762" s="175" t="s">
        <v>375</v>
      </c>
      <c r="E762" s="176">
        <v>44.73</v>
      </c>
      <c r="F762" s="177"/>
      <c r="G762" s="178">
        <f>ROUND(E762*F762,2)</f>
        <v>0</v>
      </c>
      <c r="H762" s="177">
        <v>145</v>
      </c>
      <c r="I762" s="178">
        <f>ROUND(E762*H762,2)</f>
        <v>6485.85</v>
      </c>
      <c r="J762" s="177">
        <v>0</v>
      </c>
      <c r="K762" s="178">
        <f>ROUND(E762*J762,2)</f>
        <v>0</v>
      </c>
      <c r="L762" s="178">
        <v>21</v>
      </c>
      <c r="M762" s="178">
        <f>G762*(1+L762/100)</f>
        <v>0</v>
      </c>
      <c r="N762" s="178">
        <v>4.5599999999999998E-3</v>
      </c>
      <c r="O762" s="178">
        <f>ROUND(E762*N762,2)</f>
        <v>0.2</v>
      </c>
      <c r="P762" s="178">
        <v>0</v>
      </c>
      <c r="Q762" s="178">
        <f>ROUND(E762*P762,2)</f>
        <v>0</v>
      </c>
      <c r="R762" s="178" t="s">
        <v>438</v>
      </c>
      <c r="S762" s="178" t="s">
        <v>330</v>
      </c>
      <c r="T762" s="179" t="s">
        <v>330</v>
      </c>
      <c r="U762" s="162">
        <v>0</v>
      </c>
      <c r="V762" s="162">
        <f>ROUND(E762*U762,2)</f>
        <v>0</v>
      </c>
      <c r="W762" s="162"/>
      <c r="X762" s="151"/>
      <c r="Y762" s="151"/>
      <c r="Z762" s="151"/>
      <c r="AA762" s="151"/>
      <c r="AB762" s="151"/>
      <c r="AC762" s="151"/>
      <c r="AD762" s="151"/>
      <c r="AE762" s="151"/>
      <c r="AF762" s="151"/>
      <c r="AG762" s="151" t="s">
        <v>439</v>
      </c>
      <c r="AH762" s="151"/>
      <c r="AI762" s="151"/>
      <c r="AJ762" s="151"/>
      <c r="AK762" s="151"/>
      <c r="AL762" s="151"/>
      <c r="AM762" s="151"/>
      <c r="AN762" s="151"/>
      <c r="AO762" s="151"/>
      <c r="AP762" s="151"/>
      <c r="AQ762" s="151"/>
      <c r="AR762" s="151"/>
      <c r="AS762" s="151"/>
      <c r="AT762" s="151"/>
      <c r="AU762" s="151"/>
      <c r="AV762" s="151"/>
      <c r="AW762" s="151"/>
      <c r="AX762" s="151"/>
      <c r="AY762" s="151"/>
      <c r="AZ762" s="151"/>
      <c r="BA762" s="151"/>
      <c r="BB762" s="151"/>
      <c r="BC762" s="151"/>
      <c r="BD762" s="151"/>
      <c r="BE762" s="151"/>
      <c r="BF762" s="151"/>
      <c r="BG762" s="151"/>
      <c r="BH762" s="151"/>
    </row>
    <row r="763" spans="1:60" outlineLevel="1" x14ac:dyDescent="0.2">
      <c r="A763" s="158"/>
      <c r="B763" s="159"/>
      <c r="C763" s="199" t="s">
        <v>1245</v>
      </c>
      <c r="D763" s="195"/>
      <c r="E763" s="196">
        <v>29.4</v>
      </c>
      <c r="F763" s="162"/>
      <c r="G763" s="162"/>
      <c r="H763" s="162"/>
      <c r="I763" s="162"/>
      <c r="J763" s="162"/>
      <c r="K763" s="162"/>
      <c r="L763" s="162"/>
      <c r="M763" s="162"/>
      <c r="N763" s="162"/>
      <c r="O763" s="162"/>
      <c r="P763" s="162"/>
      <c r="Q763" s="162"/>
      <c r="R763" s="162"/>
      <c r="S763" s="162"/>
      <c r="T763" s="162"/>
      <c r="U763" s="162"/>
      <c r="V763" s="162"/>
      <c r="W763" s="162"/>
      <c r="X763" s="151"/>
      <c r="Y763" s="151"/>
      <c r="Z763" s="151"/>
      <c r="AA763" s="151"/>
      <c r="AB763" s="151"/>
      <c r="AC763" s="151"/>
      <c r="AD763" s="151"/>
      <c r="AE763" s="151"/>
      <c r="AF763" s="151"/>
      <c r="AG763" s="151" t="s">
        <v>346</v>
      </c>
      <c r="AH763" s="151">
        <v>0</v>
      </c>
      <c r="AI763" s="151"/>
      <c r="AJ763" s="151"/>
      <c r="AK763" s="151"/>
      <c r="AL763" s="151"/>
      <c r="AM763" s="151"/>
      <c r="AN763" s="151"/>
      <c r="AO763" s="151"/>
      <c r="AP763" s="151"/>
      <c r="AQ763" s="151"/>
      <c r="AR763" s="151"/>
      <c r="AS763" s="151"/>
      <c r="AT763" s="151"/>
      <c r="AU763" s="151"/>
      <c r="AV763" s="151"/>
      <c r="AW763" s="151"/>
      <c r="AX763" s="151"/>
      <c r="AY763" s="151"/>
      <c r="AZ763" s="151"/>
      <c r="BA763" s="151"/>
      <c r="BB763" s="151"/>
      <c r="BC763" s="151"/>
      <c r="BD763" s="151"/>
      <c r="BE763" s="151"/>
      <c r="BF763" s="151"/>
      <c r="BG763" s="151"/>
      <c r="BH763" s="151"/>
    </row>
    <row r="764" spans="1:60" outlineLevel="1" x14ac:dyDescent="0.2">
      <c r="A764" s="158"/>
      <c r="B764" s="159"/>
      <c r="C764" s="199" t="s">
        <v>1257</v>
      </c>
      <c r="D764" s="195"/>
      <c r="E764" s="196">
        <v>15.33</v>
      </c>
      <c r="F764" s="162"/>
      <c r="G764" s="162"/>
      <c r="H764" s="162"/>
      <c r="I764" s="162"/>
      <c r="J764" s="162"/>
      <c r="K764" s="162"/>
      <c r="L764" s="162"/>
      <c r="M764" s="162"/>
      <c r="N764" s="162"/>
      <c r="O764" s="162"/>
      <c r="P764" s="162"/>
      <c r="Q764" s="162"/>
      <c r="R764" s="162"/>
      <c r="S764" s="162"/>
      <c r="T764" s="162"/>
      <c r="U764" s="162"/>
      <c r="V764" s="162"/>
      <c r="W764" s="162"/>
      <c r="X764" s="151"/>
      <c r="Y764" s="151"/>
      <c r="Z764" s="151"/>
      <c r="AA764" s="151"/>
      <c r="AB764" s="151"/>
      <c r="AC764" s="151"/>
      <c r="AD764" s="151"/>
      <c r="AE764" s="151"/>
      <c r="AF764" s="151"/>
      <c r="AG764" s="151" t="s">
        <v>346</v>
      </c>
      <c r="AH764" s="151">
        <v>0</v>
      </c>
      <c r="AI764" s="151"/>
      <c r="AJ764" s="151"/>
      <c r="AK764" s="151"/>
      <c r="AL764" s="151"/>
      <c r="AM764" s="151"/>
      <c r="AN764" s="151"/>
      <c r="AO764" s="151"/>
      <c r="AP764" s="151"/>
      <c r="AQ764" s="151"/>
      <c r="AR764" s="151"/>
      <c r="AS764" s="151"/>
      <c r="AT764" s="151"/>
      <c r="AU764" s="151"/>
      <c r="AV764" s="151"/>
      <c r="AW764" s="151"/>
      <c r="AX764" s="151"/>
      <c r="AY764" s="151"/>
      <c r="AZ764" s="151"/>
      <c r="BA764" s="151"/>
      <c r="BB764" s="151"/>
      <c r="BC764" s="151"/>
      <c r="BD764" s="151"/>
      <c r="BE764" s="151"/>
      <c r="BF764" s="151"/>
      <c r="BG764" s="151"/>
      <c r="BH764" s="151"/>
    </row>
    <row r="765" spans="1:60" ht="33.75" outlineLevel="1" x14ac:dyDescent="0.2">
      <c r="A765" s="173">
        <v>249</v>
      </c>
      <c r="B765" s="174" t="s">
        <v>1258</v>
      </c>
      <c r="C765" s="191" t="s">
        <v>1259</v>
      </c>
      <c r="D765" s="175" t="s">
        <v>375</v>
      </c>
      <c r="E765" s="176">
        <v>246.38249999999999</v>
      </c>
      <c r="F765" s="177"/>
      <c r="G765" s="178">
        <f>ROUND(E765*F765,2)</f>
        <v>0</v>
      </c>
      <c r="H765" s="177">
        <v>169.5</v>
      </c>
      <c r="I765" s="178">
        <f>ROUND(E765*H765,2)</f>
        <v>41761.83</v>
      </c>
      <c r="J765" s="177">
        <v>0</v>
      </c>
      <c r="K765" s="178">
        <f>ROUND(E765*J765,2)</f>
        <v>0</v>
      </c>
      <c r="L765" s="178">
        <v>21</v>
      </c>
      <c r="M765" s="178">
        <f>G765*(1+L765/100)</f>
        <v>0</v>
      </c>
      <c r="N765" s="178">
        <v>5.3200000000000001E-3</v>
      </c>
      <c r="O765" s="178">
        <f>ROUND(E765*N765,2)</f>
        <v>1.31</v>
      </c>
      <c r="P765" s="178">
        <v>0</v>
      </c>
      <c r="Q765" s="178">
        <f>ROUND(E765*P765,2)</f>
        <v>0</v>
      </c>
      <c r="R765" s="178" t="s">
        <v>438</v>
      </c>
      <c r="S765" s="178" t="s">
        <v>330</v>
      </c>
      <c r="T765" s="179" t="s">
        <v>330</v>
      </c>
      <c r="U765" s="162">
        <v>0</v>
      </c>
      <c r="V765" s="162">
        <f>ROUND(E765*U765,2)</f>
        <v>0</v>
      </c>
      <c r="W765" s="162"/>
      <c r="X765" s="151"/>
      <c r="Y765" s="151"/>
      <c r="Z765" s="151"/>
      <c r="AA765" s="151"/>
      <c r="AB765" s="151"/>
      <c r="AC765" s="151"/>
      <c r="AD765" s="151"/>
      <c r="AE765" s="151"/>
      <c r="AF765" s="151"/>
      <c r="AG765" s="151" t="s">
        <v>439</v>
      </c>
      <c r="AH765" s="151"/>
      <c r="AI765" s="151"/>
      <c r="AJ765" s="151"/>
      <c r="AK765" s="151"/>
      <c r="AL765" s="151"/>
      <c r="AM765" s="151"/>
      <c r="AN765" s="151"/>
      <c r="AO765" s="151"/>
      <c r="AP765" s="151"/>
      <c r="AQ765" s="151"/>
      <c r="AR765" s="151"/>
      <c r="AS765" s="151"/>
      <c r="AT765" s="151"/>
      <c r="AU765" s="151"/>
      <c r="AV765" s="151"/>
      <c r="AW765" s="151"/>
      <c r="AX765" s="151"/>
      <c r="AY765" s="151"/>
      <c r="AZ765" s="151"/>
      <c r="BA765" s="151"/>
      <c r="BB765" s="151"/>
      <c r="BC765" s="151"/>
      <c r="BD765" s="151"/>
      <c r="BE765" s="151"/>
      <c r="BF765" s="151"/>
      <c r="BG765" s="151"/>
      <c r="BH765" s="151"/>
    </row>
    <row r="766" spans="1:60" outlineLevel="1" x14ac:dyDescent="0.2">
      <c r="A766" s="158"/>
      <c r="B766" s="159"/>
      <c r="C766" s="199" t="s">
        <v>1260</v>
      </c>
      <c r="D766" s="195"/>
      <c r="E766" s="196">
        <v>246.38249999999999</v>
      </c>
      <c r="F766" s="162"/>
      <c r="G766" s="162"/>
      <c r="H766" s="162"/>
      <c r="I766" s="162"/>
      <c r="J766" s="162"/>
      <c r="K766" s="162"/>
      <c r="L766" s="162"/>
      <c r="M766" s="162"/>
      <c r="N766" s="162"/>
      <c r="O766" s="162"/>
      <c r="P766" s="162"/>
      <c r="Q766" s="162"/>
      <c r="R766" s="162"/>
      <c r="S766" s="162"/>
      <c r="T766" s="162"/>
      <c r="U766" s="162"/>
      <c r="V766" s="162"/>
      <c r="W766" s="162"/>
      <c r="X766" s="151"/>
      <c r="Y766" s="151"/>
      <c r="Z766" s="151"/>
      <c r="AA766" s="151"/>
      <c r="AB766" s="151"/>
      <c r="AC766" s="151"/>
      <c r="AD766" s="151"/>
      <c r="AE766" s="151"/>
      <c r="AF766" s="151"/>
      <c r="AG766" s="151" t="s">
        <v>346</v>
      </c>
      <c r="AH766" s="151">
        <v>0</v>
      </c>
      <c r="AI766" s="151"/>
      <c r="AJ766" s="151"/>
      <c r="AK766" s="151"/>
      <c r="AL766" s="151"/>
      <c r="AM766" s="151"/>
      <c r="AN766" s="151"/>
      <c r="AO766" s="151"/>
      <c r="AP766" s="151"/>
      <c r="AQ766" s="151"/>
      <c r="AR766" s="151"/>
      <c r="AS766" s="151"/>
      <c r="AT766" s="151"/>
      <c r="AU766" s="151"/>
      <c r="AV766" s="151"/>
      <c r="AW766" s="151"/>
      <c r="AX766" s="151"/>
      <c r="AY766" s="151"/>
      <c r="AZ766" s="151"/>
      <c r="BA766" s="151"/>
      <c r="BB766" s="151"/>
      <c r="BC766" s="151"/>
      <c r="BD766" s="151"/>
      <c r="BE766" s="151"/>
      <c r="BF766" s="151"/>
      <c r="BG766" s="151"/>
      <c r="BH766" s="151"/>
    </row>
    <row r="767" spans="1:60" ht="22.5" outlineLevel="1" x14ac:dyDescent="0.2">
      <c r="A767" s="173">
        <v>250</v>
      </c>
      <c r="B767" s="174" t="s">
        <v>1261</v>
      </c>
      <c r="C767" s="191" t="s">
        <v>1262</v>
      </c>
      <c r="D767" s="175" t="s">
        <v>375</v>
      </c>
      <c r="E767" s="176">
        <v>117.57899999999999</v>
      </c>
      <c r="F767" s="177"/>
      <c r="G767" s="178">
        <f>ROUND(E767*F767,2)</f>
        <v>0</v>
      </c>
      <c r="H767" s="177">
        <v>164</v>
      </c>
      <c r="I767" s="178">
        <f>ROUND(E767*H767,2)</f>
        <v>19282.96</v>
      </c>
      <c r="J767" s="177">
        <v>0</v>
      </c>
      <c r="K767" s="178">
        <f>ROUND(E767*J767,2)</f>
        <v>0</v>
      </c>
      <c r="L767" s="178">
        <v>21</v>
      </c>
      <c r="M767" s="178">
        <f>G767*(1+L767/100)</f>
        <v>0</v>
      </c>
      <c r="N767" s="178">
        <v>5.4999999999999997E-3</v>
      </c>
      <c r="O767" s="178">
        <f>ROUND(E767*N767,2)</f>
        <v>0.65</v>
      </c>
      <c r="P767" s="178">
        <v>0</v>
      </c>
      <c r="Q767" s="178">
        <f>ROUND(E767*P767,2)</f>
        <v>0</v>
      </c>
      <c r="R767" s="178" t="s">
        <v>438</v>
      </c>
      <c r="S767" s="178" t="s">
        <v>330</v>
      </c>
      <c r="T767" s="179" t="s">
        <v>330</v>
      </c>
      <c r="U767" s="162">
        <v>0</v>
      </c>
      <c r="V767" s="162">
        <f>ROUND(E767*U767,2)</f>
        <v>0</v>
      </c>
      <c r="W767" s="162"/>
      <c r="X767" s="151"/>
      <c r="Y767" s="151"/>
      <c r="Z767" s="151"/>
      <c r="AA767" s="151"/>
      <c r="AB767" s="151"/>
      <c r="AC767" s="151"/>
      <c r="AD767" s="151"/>
      <c r="AE767" s="151"/>
      <c r="AF767" s="151"/>
      <c r="AG767" s="151" t="s">
        <v>439</v>
      </c>
      <c r="AH767" s="151"/>
      <c r="AI767" s="151"/>
      <c r="AJ767" s="151"/>
      <c r="AK767" s="151"/>
      <c r="AL767" s="151"/>
      <c r="AM767" s="151"/>
      <c r="AN767" s="151"/>
      <c r="AO767" s="151"/>
      <c r="AP767" s="151"/>
      <c r="AQ767" s="151"/>
      <c r="AR767" s="151"/>
      <c r="AS767" s="151"/>
      <c r="AT767" s="151"/>
      <c r="AU767" s="151"/>
      <c r="AV767" s="151"/>
      <c r="AW767" s="151"/>
      <c r="AX767" s="151"/>
      <c r="AY767" s="151"/>
      <c r="AZ767" s="151"/>
      <c r="BA767" s="151"/>
      <c r="BB767" s="151"/>
      <c r="BC767" s="151"/>
      <c r="BD767" s="151"/>
      <c r="BE767" s="151"/>
      <c r="BF767" s="151"/>
      <c r="BG767" s="151"/>
      <c r="BH767" s="151"/>
    </row>
    <row r="768" spans="1:60" outlineLevel="1" x14ac:dyDescent="0.2">
      <c r="A768" s="158"/>
      <c r="B768" s="159"/>
      <c r="C768" s="199" t="s">
        <v>1263</v>
      </c>
      <c r="D768" s="195"/>
      <c r="E768" s="196">
        <v>117.57899999999999</v>
      </c>
      <c r="F768" s="162"/>
      <c r="G768" s="162"/>
      <c r="H768" s="162"/>
      <c r="I768" s="162"/>
      <c r="J768" s="162"/>
      <c r="K768" s="162"/>
      <c r="L768" s="162"/>
      <c r="M768" s="162"/>
      <c r="N768" s="162"/>
      <c r="O768" s="162"/>
      <c r="P768" s="162"/>
      <c r="Q768" s="162"/>
      <c r="R768" s="162"/>
      <c r="S768" s="162"/>
      <c r="T768" s="162"/>
      <c r="U768" s="162"/>
      <c r="V768" s="162"/>
      <c r="W768" s="162"/>
      <c r="X768" s="151"/>
      <c r="Y768" s="151"/>
      <c r="Z768" s="151"/>
      <c r="AA768" s="151"/>
      <c r="AB768" s="151"/>
      <c r="AC768" s="151"/>
      <c r="AD768" s="151"/>
      <c r="AE768" s="151"/>
      <c r="AF768" s="151"/>
      <c r="AG768" s="151" t="s">
        <v>346</v>
      </c>
      <c r="AH768" s="151">
        <v>0</v>
      </c>
      <c r="AI768" s="151"/>
      <c r="AJ768" s="151"/>
      <c r="AK768" s="151"/>
      <c r="AL768" s="151"/>
      <c r="AM768" s="151"/>
      <c r="AN768" s="151"/>
      <c r="AO768" s="151"/>
      <c r="AP768" s="151"/>
      <c r="AQ768" s="151"/>
      <c r="AR768" s="151"/>
      <c r="AS768" s="151"/>
      <c r="AT768" s="151"/>
      <c r="AU768" s="151"/>
      <c r="AV768" s="151"/>
      <c r="AW768" s="151"/>
      <c r="AX768" s="151"/>
      <c r="AY768" s="151"/>
      <c r="AZ768" s="151"/>
      <c r="BA768" s="151"/>
      <c r="BB768" s="151"/>
      <c r="BC768" s="151"/>
      <c r="BD768" s="151"/>
      <c r="BE768" s="151"/>
      <c r="BF768" s="151"/>
      <c r="BG768" s="151"/>
      <c r="BH768" s="151"/>
    </row>
    <row r="769" spans="1:60" outlineLevel="1" x14ac:dyDescent="0.2">
      <c r="A769" s="173">
        <v>251</v>
      </c>
      <c r="B769" s="174" t="s">
        <v>1264</v>
      </c>
      <c r="C769" s="191" t="s">
        <v>1265</v>
      </c>
      <c r="D769" s="175" t="s">
        <v>375</v>
      </c>
      <c r="E769" s="176">
        <v>269.84750000000003</v>
      </c>
      <c r="F769" s="177"/>
      <c r="G769" s="178">
        <f>ROUND(E769*F769,2)</f>
        <v>0</v>
      </c>
      <c r="H769" s="177">
        <v>19.100000000000001</v>
      </c>
      <c r="I769" s="178">
        <f>ROUND(E769*H769,2)</f>
        <v>5154.09</v>
      </c>
      <c r="J769" s="177">
        <v>0</v>
      </c>
      <c r="K769" s="178">
        <f>ROUND(E769*J769,2)</f>
        <v>0</v>
      </c>
      <c r="L769" s="178">
        <v>21</v>
      </c>
      <c r="M769" s="178">
        <f>G769*(1+L769/100)</f>
        <v>0</v>
      </c>
      <c r="N769" s="178">
        <v>1.3999999999999999E-4</v>
      </c>
      <c r="O769" s="178">
        <f>ROUND(E769*N769,2)</f>
        <v>0.04</v>
      </c>
      <c r="P769" s="178">
        <v>0</v>
      </c>
      <c r="Q769" s="178">
        <f>ROUND(E769*P769,2)</f>
        <v>0</v>
      </c>
      <c r="R769" s="178"/>
      <c r="S769" s="178" t="s">
        <v>228</v>
      </c>
      <c r="T769" s="179" t="s">
        <v>1190</v>
      </c>
      <c r="U769" s="162">
        <v>0</v>
      </c>
      <c r="V769" s="162">
        <f>ROUND(E769*U769,2)</f>
        <v>0</v>
      </c>
      <c r="W769" s="162"/>
      <c r="X769" s="151"/>
      <c r="Y769" s="151"/>
      <c r="Z769" s="151"/>
      <c r="AA769" s="151"/>
      <c r="AB769" s="151"/>
      <c r="AC769" s="151"/>
      <c r="AD769" s="151"/>
      <c r="AE769" s="151"/>
      <c r="AF769" s="151"/>
      <c r="AG769" s="151" t="s">
        <v>439</v>
      </c>
      <c r="AH769" s="151"/>
      <c r="AI769" s="151"/>
      <c r="AJ769" s="151"/>
      <c r="AK769" s="151"/>
      <c r="AL769" s="151"/>
      <c r="AM769" s="151"/>
      <c r="AN769" s="151"/>
      <c r="AO769" s="151"/>
      <c r="AP769" s="151"/>
      <c r="AQ769" s="151"/>
      <c r="AR769" s="151"/>
      <c r="AS769" s="151"/>
      <c r="AT769" s="151"/>
      <c r="AU769" s="151"/>
      <c r="AV769" s="151"/>
      <c r="AW769" s="151"/>
      <c r="AX769" s="151"/>
      <c r="AY769" s="151"/>
      <c r="AZ769" s="151"/>
      <c r="BA769" s="151"/>
      <c r="BB769" s="151"/>
      <c r="BC769" s="151"/>
      <c r="BD769" s="151"/>
      <c r="BE769" s="151"/>
      <c r="BF769" s="151"/>
      <c r="BG769" s="151"/>
      <c r="BH769" s="151"/>
    </row>
    <row r="770" spans="1:60" outlineLevel="1" x14ac:dyDescent="0.2">
      <c r="A770" s="158"/>
      <c r="B770" s="159"/>
      <c r="C770" s="199" t="s">
        <v>1266</v>
      </c>
      <c r="D770" s="195"/>
      <c r="E770" s="196">
        <v>269.84750000000003</v>
      </c>
      <c r="F770" s="162"/>
      <c r="G770" s="162"/>
      <c r="H770" s="162"/>
      <c r="I770" s="162"/>
      <c r="J770" s="162"/>
      <c r="K770" s="162"/>
      <c r="L770" s="162"/>
      <c r="M770" s="162"/>
      <c r="N770" s="162"/>
      <c r="O770" s="162"/>
      <c r="P770" s="162"/>
      <c r="Q770" s="162"/>
      <c r="R770" s="162"/>
      <c r="S770" s="162"/>
      <c r="T770" s="162"/>
      <c r="U770" s="162"/>
      <c r="V770" s="162"/>
      <c r="W770" s="162"/>
      <c r="X770" s="151"/>
      <c r="Y770" s="151"/>
      <c r="Z770" s="151"/>
      <c r="AA770" s="151"/>
      <c r="AB770" s="151"/>
      <c r="AC770" s="151"/>
      <c r="AD770" s="151"/>
      <c r="AE770" s="151"/>
      <c r="AF770" s="151"/>
      <c r="AG770" s="151" t="s">
        <v>346</v>
      </c>
      <c r="AH770" s="151">
        <v>0</v>
      </c>
      <c r="AI770" s="151"/>
      <c r="AJ770" s="151"/>
      <c r="AK770" s="151"/>
      <c r="AL770" s="151"/>
      <c r="AM770" s="151"/>
      <c r="AN770" s="151"/>
      <c r="AO770" s="151"/>
      <c r="AP770" s="151"/>
      <c r="AQ770" s="151"/>
      <c r="AR770" s="151"/>
      <c r="AS770" s="151"/>
      <c r="AT770" s="151"/>
      <c r="AU770" s="151"/>
      <c r="AV770" s="151"/>
      <c r="AW770" s="151"/>
      <c r="AX770" s="151"/>
      <c r="AY770" s="151"/>
      <c r="AZ770" s="151"/>
      <c r="BA770" s="151"/>
      <c r="BB770" s="151"/>
      <c r="BC770" s="151"/>
      <c r="BD770" s="151"/>
      <c r="BE770" s="151"/>
      <c r="BF770" s="151"/>
      <c r="BG770" s="151"/>
      <c r="BH770" s="151"/>
    </row>
    <row r="771" spans="1:60" outlineLevel="1" x14ac:dyDescent="0.2">
      <c r="A771" s="173">
        <v>252</v>
      </c>
      <c r="B771" s="174" t="s">
        <v>1267</v>
      </c>
      <c r="C771" s="191" t="s">
        <v>1268</v>
      </c>
      <c r="D771" s="175" t="s">
        <v>375</v>
      </c>
      <c r="E771" s="176">
        <v>103.5</v>
      </c>
      <c r="F771" s="177"/>
      <c r="G771" s="178">
        <f>ROUND(E771*F771,2)</f>
        <v>0</v>
      </c>
      <c r="H771" s="177">
        <v>22.8</v>
      </c>
      <c r="I771" s="178">
        <f>ROUND(E771*H771,2)</f>
        <v>2359.8000000000002</v>
      </c>
      <c r="J771" s="177">
        <v>0</v>
      </c>
      <c r="K771" s="178">
        <f>ROUND(E771*J771,2)</f>
        <v>0</v>
      </c>
      <c r="L771" s="178">
        <v>21</v>
      </c>
      <c r="M771" s="178">
        <f>G771*(1+L771/100)</f>
        <v>0</v>
      </c>
      <c r="N771" s="178">
        <v>1.3999999999999999E-4</v>
      </c>
      <c r="O771" s="178">
        <f>ROUND(E771*N771,2)</f>
        <v>0.01</v>
      </c>
      <c r="P771" s="178">
        <v>0</v>
      </c>
      <c r="Q771" s="178">
        <f>ROUND(E771*P771,2)</f>
        <v>0</v>
      </c>
      <c r="R771" s="178"/>
      <c r="S771" s="178" t="s">
        <v>228</v>
      </c>
      <c r="T771" s="179" t="s">
        <v>1190</v>
      </c>
      <c r="U771" s="162">
        <v>0</v>
      </c>
      <c r="V771" s="162">
        <f>ROUND(E771*U771,2)</f>
        <v>0</v>
      </c>
      <c r="W771" s="162"/>
      <c r="X771" s="151"/>
      <c r="Y771" s="151"/>
      <c r="Z771" s="151"/>
      <c r="AA771" s="151"/>
      <c r="AB771" s="151"/>
      <c r="AC771" s="151"/>
      <c r="AD771" s="151"/>
      <c r="AE771" s="151"/>
      <c r="AF771" s="151"/>
      <c r="AG771" s="151" t="s">
        <v>439</v>
      </c>
      <c r="AH771" s="151"/>
      <c r="AI771" s="151"/>
      <c r="AJ771" s="151"/>
      <c r="AK771" s="151"/>
      <c r="AL771" s="151"/>
      <c r="AM771" s="151"/>
      <c r="AN771" s="151"/>
      <c r="AO771" s="151"/>
      <c r="AP771" s="151"/>
      <c r="AQ771" s="151"/>
      <c r="AR771" s="151"/>
      <c r="AS771" s="151"/>
      <c r="AT771" s="151"/>
      <c r="AU771" s="151"/>
      <c r="AV771" s="151"/>
      <c r="AW771" s="151"/>
      <c r="AX771" s="151"/>
      <c r="AY771" s="151"/>
      <c r="AZ771" s="151"/>
      <c r="BA771" s="151"/>
      <c r="BB771" s="151"/>
      <c r="BC771" s="151"/>
      <c r="BD771" s="151"/>
      <c r="BE771" s="151"/>
      <c r="BF771" s="151"/>
      <c r="BG771" s="151"/>
      <c r="BH771" s="151"/>
    </row>
    <row r="772" spans="1:60" outlineLevel="1" x14ac:dyDescent="0.2">
      <c r="A772" s="158"/>
      <c r="B772" s="159"/>
      <c r="C772" s="199" t="s">
        <v>1269</v>
      </c>
      <c r="D772" s="195"/>
      <c r="E772" s="196">
        <v>27</v>
      </c>
      <c r="F772" s="162"/>
      <c r="G772" s="162"/>
      <c r="H772" s="162"/>
      <c r="I772" s="162"/>
      <c r="J772" s="162"/>
      <c r="K772" s="162"/>
      <c r="L772" s="162"/>
      <c r="M772" s="162"/>
      <c r="N772" s="162"/>
      <c r="O772" s="162"/>
      <c r="P772" s="162"/>
      <c r="Q772" s="162"/>
      <c r="R772" s="162"/>
      <c r="S772" s="162"/>
      <c r="T772" s="162"/>
      <c r="U772" s="162"/>
      <c r="V772" s="162"/>
      <c r="W772" s="162"/>
      <c r="X772" s="151"/>
      <c r="Y772" s="151"/>
      <c r="Z772" s="151"/>
      <c r="AA772" s="151"/>
      <c r="AB772" s="151"/>
      <c r="AC772" s="151"/>
      <c r="AD772" s="151"/>
      <c r="AE772" s="151"/>
      <c r="AF772" s="151"/>
      <c r="AG772" s="151" t="s">
        <v>346</v>
      </c>
      <c r="AH772" s="151">
        <v>0</v>
      </c>
      <c r="AI772" s="151"/>
      <c r="AJ772" s="151"/>
      <c r="AK772" s="151"/>
      <c r="AL772" s="151"/>
      <c r="AM772" s="151"/>
      <c r="AN772" s="151"/>
      <c r="AO772" s="151"/>
      <c r="AP772" s="151"/>
      <c r="AQ772" s="151"/>
      <c r="AR772" s="151"/>
      <c r="AS772" s="151"/>
      <c r="AT772" s="151"/>
      <c r="AU772" s="151"/>
      <c r="AV772" s="151"/>
      <c r="AW772" s="151"/>
      <c r="AX772" s="151"/>
      <c r="AY772" s="151"/>
      <c r="AZ772" s="151"/>
      <c r="BA772" s="151"/>
      <c r="BB772" s="151"/>
      <c r="BC772" s="151"/>
      <c r="BD772" s="151"/>
      <c r="BE772" s="151"/>
      <c r="BF772" s="151"/>
      <c r="BG772" s="151"/>
      <c r="BH772" s="151"/>
    </row>
    <row r="773" spans="1:60" outlineLevel="1" x14ac:dyDescent="0.2">
      <c r="A773" s="158"/>
      <c r="B773" s="159"/>
      <c r="C773" s="199" t="s">
        <v>1193</v>
      </c>
      <c r="D773" s="195"/>
      <c r="E773" s="196">
        <v>3.5</v>
      </c>
      <c r="F773" s="162"/>
      <c r="G773" s="162"/>
      <c r="H773" s="162"/>
      <c r="I773" s="162"/>
      <c r="J773" s="162"/>
      <c r="K773" s="162"/>
      <c r="L773" s="162"/>
      <c r="M773" s="162"/>
      <c r="N773" s="162"/>
      <c r="O773" s="162"/>
      <c r="P773" s="162"/>
      <c r="Q773" s="162"/>
      <c r="R773" s="162"/>
      <c r="S773" s="162"/>
      <c r="T773" s="162"/>
      <c r="U773" s="162"/>
      <c r="V773" s="162"/>
      <c r="W773" s="162"/>
      <c r="X773" s="151"/>
      <c r="Y773" s="151"/>
      <c r="Z773" s="151"/>
      <c r="AA773" s="151"/>
      <c r="AB773" s="151"/>
      <c r="AC773" s="151"/>
      <c r="AD773" s="151"/>
      <c r="AE773" s="151"/>
      <c r="AF773" s="151"/>
      <c r="AG773" s="151" t="s">
        <v>346</v>
      </c>
      <c r="AH773" s="151">
        <v>0</v>
      </c>
      <c r="AI773" s="151"/>
      <c r="AJ773" s="151"/>
      <c r="AK773" s="151"/>
      <c r="AL773" s="151"/>
      <c r="AM773" s="151"/>
      <c r="AN773" s="151"/>
      <c r="AO773" s="151"/>
      <c r="AP773" s="151"/>
      <c r="AQ773" s="151"/>
      <c r="AR773" s="151"/>
      <c r="AS773" s="151"/>
      <c r="AT773" s="151"/>
      <c r="AU773" s="151"/>
      <c r="AV773" s="151"/>
      <c r="AW773" s="151"/>
      <c r="AX773" s="151"/>
      <c r="AY773" s="151"/>
      <c r="AZ773" s="151"/>
      <c r="BA773" s="151"/>
      <c r="BB773" s="151"/>
      <c r="BC773" s="151"/>
      <c r="BD773" s="151"/>
      <c r="BE773" s="151"/>
      <c r="BF773" s="151"/>
      <c r="BG773" s="151"/>
      <c r="BH773" s="151"/>
    </row>
    <row r="774" spans="1:60" outlineLevel="1" x14ac:dyDescent="0.2">
      <c r="A774" s="158"/>
      <c r="B774" s="159"/>
      <c r="C774" s="199" t="s">
        <v>1194</v>
      </c>
      <c r="D774" s="195"/>
      <c r="E774" s="196">
        <v>31.5</v>
      </c>
      <c r="F774" s="162"/>
      <c r="G774" s="162"/>
      <c r="H774" s="162"/>
      <c r="I774" s="162"/>
      <c r="J774" s="162"/>
      <c r="K774" s="162"/>
      <c r="L774" s="162"/>
      <c r="M774" s="162"/>
      <c r="N774" s="162"/>
      <c r="O774" s="162"/>
      <c r="P774" s="162"/>
      <c r="Q774" s="162"/>
      <c r="R774" s="162"/>
      <c r="S774" s="162"/>
      <c r="T774" s="162"/>
      <c r="U774" s="162"/>
      <c r="V774" s="162"/>
      <c r="W774" s="162"/>
      <c r="X774" s="151"/>
      <c r="Y774" s="151"/>
      <c r="Z774" s="151"/>
      <c r="AA774" s="151"/>
      <c r="AB774" s="151"/>
      <c r="AC774" s="151"/>
      <c r="AD774" s="151"/>
      <c r="AE774" s="151"/>
      <c r="AF774" s="151"/>
      <c r="AG774" s="151" t="s">
        <v>346</v>
      </c>
      <c r="AH774" s="151">
        <v>0</v>
      </c>
      <c r="AI774" s="151"/>
      <c r="AJ774" s="151"/>
      <c r="AK774" s="151"/>
      <c r="AL774" s="151"/>
      <c r="AM774" s="151"/>
      <c r="AN774" s="151"/>
      <c r="AO774" s="151"/>
      <c r="AP774" s="151"/>
      <c r="AQ774" s="151"/>
      <c r="AR774" s="151"/>
      <c r="AS774" s="151"/>
      <c r="AT774" s="151"/>
      <c r="AU774" s="151"/>
      <c r="AV774" s="151"/>
      <c r="AW774" s="151"/>
      <c r="AX774" s="151"/>
      <c r="AY774" s="151"/>
      <c r="AZ774" s="151"/>
      <c r="BA774" s="151"/>
      <c r="BB774" s="151"/>
      <c r="BC774" s="151"/>
      <c r="BD774" s="151"/>
      <c r="BE774" s="151"/>
      <c r="BF774" s="151"/>
      <c r="BG774" s="151"/>
      <c r="BH774" s="151"/>
    </row>
    <row r="775" spans="1:60" outlineLevel="1" x14ac:dyDescent="0.2">
      <c r="A775" s="158"/>
      <c r="B775" s="159"/>
      <c r="C775" s="199" t="s">
        <v>1195</v>
      </c>
      <c r="D775" s="195"/>
      <c r="E775" s="196">
        <v>28</v>
      </c>
      <c r="F775" s="162"/>
      <c r="G775" s="162"/>
      <c r="H775" s="162"/>
      <c r="I775" s="162"/>
      <c r="J775" s="162"/>
      <c r="K775" s="162"/>
      <c r="L775" s="162"/>
      <c r="M775" s="162"/>
      <c r="N775" s="162"/>
      <c r="O775" s="162"/>
      <c r="P775" s="162"/>
      <c r="Q775" s="162"/>
      <c r="R775" s="162"/>
      <c r="S775" s="162"/>
      <c r="T775" s="162"/>
      <c r="U775" s="162"/>
      <c r="V775" s="162"/>
      <c r="W775" s="162"/>
      <c r="X775" s="151"/>
      <c r="Y775" s="151"/>
      <c r="Z775" s="151"/>
      <c r="AA775" s="151"/>
      <c r="AB775" s="151"/>
      <c r="AC775" s="151"/>
      <c r="AD775" s="151"/>
      <c r="AE775" s="151"/>
      <c r="AF775" s="151"/>
      <c r="AG775" s="151" t="s">
        <v>346</v>
      </c>
      <c r="AH775" s="151">
        <v>0</v>
      </c>
      <c r="AI775" s="151"/>
      <c r="AJ775" s="151"/>
      <c r="AK775" s="151"/>
      <c r="AL775" s="151"/>
      <c r="AM775" s="151"/>
      <c r="AN775" s="151"/>
      <c r="AO775" s="151"/>
      <c r="AP775" s="151"/>
      <c r="AQ775" s="151"/>
      <c r="AR775" s="151"/>
      <c r="AS775" s="151"/>
      <c r="AT775" s="151"/>
      <c r="AU775" s="151"/>
      <c r="AV775" s="151"/>
      <c r="AW775" s="151"/>
      <c r="AX775" s="151"/>
      <c r="AY775" s="151"/>
      <c r="AZ775" s="151"/>
      <c r="BA775" s="151"/>
      <c r="BB775" s="151"/>
      <c r="BC775" s="151"/>
      <c r="BD775" s="151"/>
      <c r="BE775" s="151"/>
      <c r="BF775" s="151"/>
      <c r="BG775" s="151"/>
      <c r="BH775" s="151"/>
    </row>
    <row r="776" spans="1:60" outlineLevel="1" x14ac:dyDescent="0.2">
      <c r="A776" s="158"/>
      <c r="B776" s="159"/>
      <c r="C776" s="200" t="s">
        <v>865</v>
      </c>
      <c r="D776" s="197"/>
      <c r="E776" s="198">
        <v>90</v>
      </c>
      <c r="F776" s="162"/>
      <c r="G776" s="162"/>
      <c r="H776" s="162"/>
      <c r="I776" s="162"/>
      <c r="J776" s="162"/>
      <c r="K776" s="162"/>
      <c r="L776" s="162"/>
      <c r="M776" s="162"/>
      <c r="N776" s="162"/>
      <c r="O776" s="162"/>
      <c r="P776" s="162"/>
      <c r="Q776" s="162"/>
      <c r="R776" s="162"/>
      <c r="S776" s="162"/>
      <c r="T776" s="162"/>
      <c r="U776" s="162"/>
      <c r="V776" s="162"/>
      <c r="W776" s="162"/>
      <c r="X776" s="151"/>
      <c r="Y776" s="151"/>
      <c r="Z776" s="151"/>
      <c r="AA776" s="151"/>
      <c r="AB776" s="151"/>
      <c r="AC776" s="151"/>
      <c r="AD776" s="151"/>
      <c r="AE776" s="151"/>
      <c r="AF776" s="151"/>
      <c r="AG776" s="151" t="s">
        <v>346</v>
      </c>
      <c r="AH776" s="151">
        <v>1</v>
      </c>
      <c r="AI776" s="151"/>
      <c r="AJ776" s="151"/>
      <c r="AK776" s="151"/>
      <c r="AL776" s="151"/>
      <c r="AM776" s="151"/>
      <c r="AN776" s="151"/>
      <c r="AO776" s="151"/>
      <c r="AP776" s="151"/>
      <c r="AQ776" s="151"/>
      <c r="AR776" s="151"/>
      <c r="AS776" s="151"/>
      <c r="AT776" s="151"/>
      <c r="AU776" s="151"/>
      <c r="AV776" s="151"/>
      <c r="AW776" s="151"/>
      <c r="AX776" s="151"/>
      <c r="AY776" s="151"/>
      <c r="AZ776" s="151"/>
      <c r="BA776" s="151"/>
      <c r="BB776" s="151"/>
      <c r="BC776" s="151"/>
      <c r="BD776" s="151"/>
      <c r="BE776" s="151"/>
      <c r="BF776" s="151"/>
      <c r="BG776" s="151"/>
      <c r="BH776" s="151"/>
    </row>
    <row r="777" spans="1:60" outlineLevel="1" x14ac:dyDescent="0.2">
      <c r="A777" s="158"/>
      <c r="B777" s="159"/>
      <c r="C777" s="199" t="s">
        <v>1270</v>
      </c>
      <c r="D777" s="195"/>
      <c r="E777" s="196">
        <v>13.5</v>
      </c>
      <c r="F777" s="162"/>
      <c r="G777" s="162"/>
      <c r="H777" s="162"/>
      <c r="I777" s="162"/>
      <c r="J777" s="162"/>
      <c r="K777" s="162"/>
      <c r="L777" s="162"/>
      <c r="M777" s="162"/>
      <c r="N777" s="162"/>
      <c r="O777" s="162"/>
      <c r="P777" s="162"/>
      <c r="Q777" s="162"/>
      <c r="R777" s="162"/>
      <c r="S777" s="162"/>
      <c r="T777" s="162"/>
      <c r="U777" s="162"/>
      <c r="V777" s="162"/>
      <c r="W777" s="162"/>
      <c r="X777" s="151"/>
      <c r="Y777" s="151"/>
      <c r="Z777" s="151"/>
      <c r="AA777" s="151"/>
      <c r="AB777" s="151"/>
      <c r="AC777" s="151"/>
      <c r="AD777" s="151"/>
      <c r="AE777" s="151"/>
      <c r="AF777" s="151"/>
      <c r="AG777" s="151" t="s">
        <v>346</v>
      </c>
      <c r="AH777" s="151">
        <v>0</v>
      </c>
      <c r="AI777" s="151"/>
      <c r="AJ777" s="151"/>
      <c r="AK777" s="151"/>
      <c r="AL777" s="151"/>
      <c r="AM777" s="151"/>
      <c r="AN777" s="151"/>
      <c r="AO777" s="151"/>
      <c r="AP777" s="151"/>
      <c r="AQ777" s="151"/>
      <c r="AR777" s="151"/>
      <c r="AS777" s="151"/>
      <c r="AT777" s="151"/>
      <c r="AU777" s="151"/>
      <c r="AV777" s="151"/>
      <c r="AW777" s="151"/>
      <c r="AX777" s="151"/>
      <c r="AY777" s="151"/>
      <c r="AZ777" s="151"/>
      <c r="BA777" s="151"/>
      <c r="BB777" s="151"/>
      <c r="BC777" s="151"/>
      <c r="BD777" s="151"/>
      <c r="BE777" s="151"/>
      <c r="BF777" s="151"/>
      <c r="BG777" s="151"/>
      <c r="BH777" s="151"/>
    </row>
    <row r="778" spans="1:60" outlineLevel="1" x14ac:dyDescent="0.2">
      <c r="A778" s="173">
        <v>253</v>
      </c>
      <c r="B778" s="174" t="s">
        <v>1271</v>
      </c>
      <c r="C778" s="191" t="s">
        <v>1272</v>
      </c>
      <c r="D778" s="175" t="s">
        <v>375</v>
      </c>
      <c r="E778" s="176">
        <v>217.20625000000001</v>
      </c>
      <c r="F778" s="177"/>
      <c r="G778" s="178">
        <f>ROUND(E778*F778,2)</f>
        <v>0</v>
      </c>
      <c r="H778" s="177">
        <v>10.6</v>
      </c>
      <c r="I778" s="178">
        <f>ROUND(E778*H778,2)</f>
        <v>2302.39</v>
      </c>
      <c r="J778" s="177">
        <v>0</v>
      </c>
      <c r="K778" s="178">
        <f>ROUND(E778*J778,2)</f>
        <v>0</v>
      </c>
      <c r="L778" s="178">
        <v>21</v>
      </c>
      <c r="M778" s="178">
        <f>G778*(1+L778/100)</f>
        <v>0</v>
      </c>
      <c r="N778" s="178">
        <v>1.3999999999999999E-4</v>
      </c>
      <c r="O778" s="178">
        <f>ROUND(E778*N778,2)</f>
        <v>0.03</v>
      </c>
      <c r="P778" s="178">
        <v>0</v>
      </c>
      <c r="Q778" s="178">
        <f>ROUND(E778*P778,2)</f>
        <v>0</v>
      </c>
      <c r="R778" s="178"/>
      <c r="S778" s="178" t="s">
        <v>228</v>
      </c>
      <c r="T778" s="179" t="s">
        <v>229</v>
      </c>
      <c r="U778" s="162">
        <v>0</v>
      </c>
      <c r="V778" s="162">
        <f>ROUND(E778*U778,2)</f>
        <v>0</v>
      </c>
      <c r="W778" s="162"/>
      <c r="X778" s="151"/>
      <c r="Y778" s="151"/>
      <c r="Z778" s="151"/>
      <c r="AA778" s="151"/>
      <c r="AB778" s="151"/>
      <c r="AC778" s="151"/>
      <c r="AD778" s="151"/>
      <c r="AE778" s="151"/>
      <c r="AF778" s="151"/>
      <c r="AG778" s="151" t="s">
        <v>439</v>
      </c>
      <c r="AH778" s="151"/>
      <c r="AI778" s="151"/>
      <c r="AJ778" s="151"/>
      <c r="AK778" s="151"/>
      <c r="AL778" s="151"/>
      <c r="AM778" s="151"/>
      <c r="AN778" s="151"/>
      <c r="AO778" s="151"/>
      <c r="AP778" s="151"/>
      <c r="AQ778" s="151"/>
      <c r="AR778" s="151"/>
      <c r="AS778" s="151"/>
      <c r="AT778" s="151"/>
      <c r="AU778" s="151"/>
      <c r="AV778" s="151"/>
      <c r="AW778" s="151"/>
      <c r="AX778" s="151"/>
      <c r="AY778" s="151"/>
      <c r="AZ778" s="151"/>
      <c r="BA778" s="151"/>
      <c r="BB778" s="151"/>
      <c r="BC778" s="151"/>
      <c r="BD778" s="151"/>
      <c r="BE778" s="151"/>
      <c r="BF778" s="151"/>
      <c r="BG778" s="151"/>
      <c r="BH778" s="151"/>
    </row>
    <row r="779" spans="1:60" outlineLevel="1" x14ac:dyDescent="0.2">
      <c r="A779" s="158"/>
      <c r="B779" s="159"/>
      <c r="C779" s="199" t="s">
        <v>1273</v>
      </c>
      <c r="D779" s="195"/>
      <c r="E779" s="196">
        <v>193.66</v>
      </c>
      <c r="F779" s="162"/>
      <c r="G779" s="162"/>
      <c r="H779" s="162"/>
      <c r="I779" s="162"/>
      <c r="J779" s="162"/>
      <c r="K779" s="162"/>
      <c r="L779" s="162"/>
      <c r="M779" s="162"/>
      <c r="N779" s="162"/>
      <c r="O779" s="162"/>
      <c r="P779" s="162"/>
      <c r="Q779" s="162"/>
      <c r="R779" s="162"/>
      <c r="S779" s="162"/>
      <c r="T779" s="162"/>
      <c r="U779" s="162"/>
      <c r="V779" s="162"/>
      <c r="W779" s="162"/>
      <c r="X779" s="151"/>
      <c r="Y779" s="151"/>
      <c r="Z779" s="151"/>
      <c r="AA779" s="151"/>
      <c r="AB779" s="151"/>
      <c r="AC779" s="151"/>
      <c r="AD779" s="151"/>
      <c r="AE779" s="151"/>
      <c r="AF779" s="151"/>
      <c r="AG779" s="151" t="s">
        <v>346</v>
      </c>
      <c r="AH779" s="151">
        <v>0</v>
      </c>
      <c r="AI779" s="151"/>
      <c r="AJ779" s="151"/>
      <c r="AK779" s="151"/>
      <c r="AL779" s="151"/>
      <c r="AM779" s="151"/>
      <c r="AN779" s="151"/>
      <c r="AO779" s="151"/>
      <c r="AP779" s="151"/>
      <c r="AQ779" s="151"/>
      <c r="AR779" s="151"/>
      <c r="AS779" s="151"/>
      <c r="AT779" s="151"/>
      <c r="AU779" s="151"/>
      <c r="AV779" s="151"/>
      <c r="AW779" s="151"/>
      <c r="AX779" s="151"/>
      <c r="AY779" s="151"/>
      <c r="AZ779" s="151"/>
      <c r="BA779" s="151"/>
      <c r="BB779" s="151"/>
      <c r="BC779" s="151"/>
      <c r="BD779" s="151"/>
      <c r="BE779" s="151"/>
      <c r="BF779" s="151"/>
      <c r="BG779" s="151"/>
      <c r="BH779" s="151"/>
    </row>
    <row r="780" spans="1:60" outlineLevel="1" x14ac:dyDescent="0.2">
      <c r="A780" s="158"/>
      <c r="B780" s="159"/>
      <c r="C780" s="199" t="s">
        <v>1274</v>
      </c>
      <c r="D780" s="195"/>
      <c r="E780" s="196">
        <v>23.546250000000001</v>
      </c>
      <c r="F780" s="162"/>
      <c r="G780" s="162"/>
      <c r="H780" s="162"/>
      <c r="I780" s="162"/>
      <c r="J780" s="162"/>
      <c r="K780" s="162"/>
      <c r="L780" s="162"/>
      <c r="M780" s="162"/>
      <c r="N780" s="162"/>
      <c r="O780" s="162"/>
      <c r="P780" s="162"/>
      <c r="Q780" s="162"/>
      <c r="R780" s="162"/>
      <c r="S780" s="162"/>
      <c r="T780" s="162"/>
      <c r="U780" s="162"/>
      <c r="V780" s="162"/>
      <c r="W780" s="162"/>
      <c r="X780" s="151"/>
      <c r="Y780" s="151"/>
      <c r="Z780" s="151"/>
      <c r="AA780" s="151"/>
      <c r="AB780" s="151"/>
      <c r="AC780" s="151"/>
      <c r="AD780" s="151"/>
      <c r="AE780" s="151"/>
      <c r="AF780" s="151"/>
      <c r="AG780" s="151" t="s">
        <v>346</v>
      </c>
      <c r="AH780" s="151">
        <v>0</v>
      </c>
      <c r="AI780" s="151"/>
      <c r="AJ780" s="151"/>
      <c r="AK780" s="151"/>
      <c r="AL780" s="151"/>
      <c r="AM780" s="151"/>
      <c r="AN780" s="151"/>
      <c r="AO780" s="151"/>
      <c r="AP780" s="151"/>
      <c r="AQ780" s="151"/>
      <c r="AR780" s="151"/>
      <c r="AS780" s="151"/>
      <c r="AT780" s="151"/>
      <c r="AU780" s="151"/>
      <c r="AV780" s="151"/>
      <c r="AW780" s="151"/>
      <c r="AX780" s="151"/>
      <c r="AY780" s="151"/>
      <c r="AZ780" s="151"/>
      <c r="BA780" s="151"/>
      <c r="BB780" s="151"/>
      <c r="BC780" s="151"/>
      <c r="BD780" s="151"/>
      <c r="BE780" s="151"/>
      <c r="BF780" s="151"/>
      <c r="BG780" s="151"/>
      <c r="BH780" s="151"/>
    </row>
    <row r="781" spans="1:60" outlineLevel="1" x14ac:dyDescent="0.2">
      <c r="A781" s="173">
        <v>254</v>
      </c>
      <c r="B781" s="174" t="s">
        <v>1275</v>
      </c>
      <c r="C781" s="191" t="s">
        <v>1276</v>
      </c>
      <c r="D781" s="175" t="s">
        <v>0</v>
      </c>
      <c r="E781" s="176">
        <v>5776.8635000000004</v>
      </c>
      <c r="F781" s="177"/>
      <c r="G781" s="178">
        <f>ROUND(E781*F781,2)</f>
        <v>0</v>
      </c>
      <c r="H781" s="177">
        <v>0</v>
      </c>
      <c r="I781" s="178">
        <f>ROUND(E781*H781,2)</f>
        <v>0</v>
      </c>
      <c r="J781" s="177">
        <v>1.95</v>
      </c>
      <c r="K781" s="178">
        <f>ROUND(E781*J781,2)</f>
        <v>11264.88</v>
      </c>
      <c r="L781" s="178">
        <v>21</v>
      </c>
      <c r="M781" s="178">
        <f>G781*(1+L781/100)</f>
        <v>0</v>
      </c>
      <c r="N781" s="178">
        <v>0</v>
      </c>
      <c r="O781" s="178">
        <f>ROUND(E781*N781,2)</f>
        <v>0</v>
      </c>
      <c r="P781" s="178">
        <v>0</v>
      </c>
      <c r="Q781" s="178">
        <f>ROUND(E781*P781,2)</f>
        <v>0</v>
      </c>
      <c r="R781" s="178" t="s">
        <v>1177</v>
      </c>
      <c r="S781" s="178" t="s">
        <v>330</v>
      </c>
      <c r="T781" s="179" t="s">
        <v>330</v>
      </c>
      <c r="U781" s="162">
        <v>0</v>
      </c>
      <c r="V781" s="162">
        <f>ROUND(E781*U781,2)</f>
        <v>0</v>
      </c>
      <c r="W781" s="162"/>
      <c r="X781" s="151"/>
      <c r="Y781" s="151"/>
      <c r="Z781" s="151"/>
      <c r="AA781" s="151"/>
      <c r="AB781" s="151"/>
      <c r="AC781" s="151"/>
      <c r="AD781" s="151"/>
      <c r="AE781" s="151"/>
      <c r="AF781" s="151"/>
      <c r="AG781" s="151" t="s">
        <v>1123</v>
      </c>
      <c r="AH781" s="151"/>
      <c r="AI781" s="151"/>
      <c r="AJ781" s="151"/>
      <c r="AK781" s="151"/>
      <c r="AL781" s="151"/>
      <c r="AM781" s="151"/>
      <c r="AN781" s="151"/>
      <c r="AO781" s="151"/>
      <c r="AP781" s="151"/>
      <c r="AQ781" s="151"/>
      <c r="AR781" s="151"/>
      <c r="AS781" s="151"/>
      <c r="AT781" s="151"/>
      <c r="AU781" s="151"/>
      <c r="AV781" s="151"/>
      <c r="AW781" s="151"/>
      <c r="AX781" s="151"/>
      <c r="AY781" s="151"/>
      <c r="AZ781" s="151"/>
      <c r="BA781" s="151"/>
      <c r="BB781" s="151"/>
      <c r="BC781" s="151"/>
      <c r="BD781" s="151"/>
      <c r="BE781" s="151"/>
      <c r="BF781" s="151"/>
      <c r="BG781" s="151"/>
      <c r="BH781" s="151"/>
    </row>
    <row r="782" spans="1:60" outlineLevel="1" x14ac:dyDescent="0.2">
      <c r="A782" s="158"/>
      <c r="B782" s="159"/>
      <c r="C782" s="375" t="s">
        <v>817</v>
      </c>
      <c r="D782" s="376"/>
      <c r="E782" s="376"/>
      <c r="F782" s="376"/>
      <c r="G782" s="376"/>
      <c r="H782" s="162"/>
      <c r="I782" s="162"/>
      <c r="J782" s="162"/>
      <c r="K782" s="162"/>
      <c r="L782" s="162"/>
      <c r="M782" s="162"/>
      <c r="N782" s="162"/>
      <c r="O782" s="162"/>
      <c r="P782" s="162"/>
      <c r="Q782" s="162"/>
      <c r="R782" s="162"/>
      <c r="S782" s="162"/>
      <c r="T782" s="162"/>
      <c r="U782" s="162"/>
      <c r="V782" s="162"/>
      <c r="W782" s="162"/>
      <c r="X782" s="151"/>
      <c r="Y782" s="151"/>
      <c r="Z782" s="151"/>
      <c r="AA782" s="151"/>
      <c r="AB782" s="151"/>
      <c r="AC782" s="151"/>
      <c r="AD782" s="151"/>
      <c r="AE782" s="151"/>
      <c r="AF782" s="151"/>
      <c r="AG782" s="151" t="s">
        <v>333</v>
      </c>
      <c r="AH782" s="151"/>
      <c r="AI782" s="151"/>
      <c r="AJ782" s="151"/>
      <c r="AK782" s="151"/>
      <c r="AL782" s="151"/>
      <c r="AM782" s="151"/>
      <c r="AN782" s="151"/>
      <c r="AO782" s="151"/>
      <c r="AP782" s="151"/>
      <c r="AQ782" s="151"/>
      <c r="AR782" s="151"/>
      <c r="AS782" s="151"/>
      <c r="AT782" s="151"/>
      <c r="AU782" s="151"/>
      <c r="AV782" s="151"/>
      <c r="AW782" s="151"/>
      <c r="AX782" s="151"/>
      <c r="AY782" s="151"/>
      <c r="AZ782" s="151"/>
      <c r="BA782" s="151"/>
      <c r="BB782" s="151"/>
      <c r="BC782" s="151"/>
      <c r="BD782" s="151"/>
      <c r="BE782" s="151"/>
      <c r="BF782" s="151"/>
      <c r="BG782" s="151"/>
      <c r="BH782" s="151"/>
    </row>
    <row r="783" spans="1:60" x14ac:dyDescent="0.2">
      <c r="A783" s="167" t="s">
        <v>223</v>
      </c>
      <c r="B783" s="168" t="s">
        <v>140</v>
      </c>
      <c r="C783" s="189" t="s">
        <v>141</v>
      </c>
      <c r="D783" s="169"/>
      <c r="E783" s="170"/>
      <c r="F783" s="171"/>
      <c r="G783" s="171">
        <f>SUMIF(AG784:AG788,"&lt;&gt;NOR",G784:G788)</f>
        <v>0</v>
      </c>
      <c r="H783" s="171"/>
      <c r="I783" s="171">
        <f>SUM(I784:I788)</f>
        <v>3553.58</v>
      </c>
      <c r="J783" s="171"/>
      <c r="K783" s="171">
        <f>SUM(K784:K788)</f>
        <v>3006.0899999999997</v>
      </c>
      <c r="L783" s="171"/>
      <c r="M783" s="171">
        <f>SUM(M784:M788)</f>
        <v>0</v>
      </c>
      <c r="N783" s="171"/>
      <c r="O783" s="171">
        <f>SUM(O784:O788)</f>
        <v>0.02</v>
      </c>
      <c r="P783" s="171"/>
      <c r="Q783" s="171">
        <f>SUM(Q784:Q788)</f>
        <v>0</v>
      </c>
      <c r="R783" s="171"/>
      <c r="S783" s="171"/>
      <c r="T783" s="172"/>
      <c r="U783" s="166"/>
      <c r="V783" s="166">
        <f>SUM(V784:V788)</f>
        <v>7.24</v>
      </c>
      <c r="W783" s="166"/>
      <c r="AG783" t="s">
        <v>224</v>
      </c>
    </row>
    <row r="784" spans="1:60" ht="22.5" outlineLevel="1" x14ac:dyDescent="0.2">
      <c r="A784" s="173">
        <v>255</v>
      </c>
      <c r="B784" s="174" t="s">
        <v>1277</v>
      </c>
      <c r="C784" s="191" t="s">
        <v>1278</v>
      </c>
      <c r="D784" s="175" t="s">
        <v>427</v>
      </c>
      <c r="E784" s="176">
        <v>16.48</v>
      </c>
      <c r="F784" s="177"/>
      <c r="G784" s="178">
        <f>ROUND(E784*F784,2)</f>
        <v>0</v>
      </c>
      <c r="H784" s="177">
        <v>215.63</v>
      </c>
      <c r="I784" s="178">
        <f>ROUND(E784*H784,2)</f>
        <v>3553.58</v>
      </c>
      <c r="J784" s="177">
        <v>175.37</v>
      </c>
      <c r="K784" s="178">
        <f>ROUND(E784*J784,2)</f>
        <v>2890.1</v>
      </c>
      <c r="L784" s="178">
        <v>21</v>
      </c>
      <c r="M784" s="178">
        <f>G784*(1+L784/100)</f>
        <v>0</v>
      </c>
      <c r="N784" s="178">
        <v>1.3600000000000001E-3</v>
      </c>
      <c r="O784" s="178">
        <f>ROUND(E784*N784,2)</f>
        <v>0.02</v>
      </c>
      <c r="P784" s="178">
        <v>0</v>
      </c>
      <c r="Q784" s="178">
        <f>ROUND(E784*P784,2)</f>
        <v>0</v>
      </c>
      <c r="R784" s="178" t="s">
        <v>1279</v>
      </c>
      <c r="S784" s="178" t="s">
        <v>330</v>
      </c>
      <c r="T784" s="179" t="s">
        <v>330</v>
      </c>
      <c r="U784" s="162">
        <v>0.43930000000000002</v>
      </c>
      <c r="V784" s="162">
        <f>ROUND(E784*U784,2)</f>
        <v>7.24</v>
      </c>
      <c r="W784" s="162"/>
      <c r="X784" s="151"/>
      <c r="Y784" s="151"/>
      <c r="Z784" s="151"/>
      <c r="AA784" s="151"/>
      <c r="AB784" s="151"/>
      <c r="AC784" s="151"/>
      <c r="AD784" s="151"/>
      <c r="AE784" s="151"/>
      <c r="AF784" s="151"/>
      <c r="AG784" s="151" t="s">
        <v>331</v>
      </c>
      <c r="AH784" s="151"/>
      <c r="AI784" s="151"/>
      <c r="AJ784" s="151"/>
      <c r="AK784" s="151"/>
      <c r="AL784" s="151"/>
      <c r="AM784" s="151"/>
      <c r="AN784" s="151"/>
      <c r="AO784" s="151"/>
      <c r="AP784" s="151"/>
      <c r="AQ784" s="151"/>
      <c r="AR784" s="151"/>
      <c r="AS784" s="151"/>
      <c r="AT784" s="151"/>
      <c r="AU784" s="151"/>
      <c r="AV784" s="151"/>
      <c r="AW784" s="151"/>
      <c r="AX784" s="151"/>
      <c r="AY784" s="151"/>
      <c r="AZ784" s="151"/>
      <c r="BA784" s="151"/>
      <c r="BB784" s="151"/>
      <c r="BC784" s="151"/>
      <c r="BD784" s="151"/>
      <c r="BE784" s="151"/>
      <c r="BF784" s="151"/>
      <c r="BG784" s="151"/>
      <c r="BH784" s="151"/>
    </row>
    <row r="785" spans="1:60" outlineLevel="1" x14ac:dyDescent="0.2">
      <c r="A785" s="158"/>
      <c r="B785" s="159"/>
      <c r="C785" s="364" t="s">
        <v>1280</v>
      </c>
      <c r="D785" s="365"/>
      <c r="E785" s="365"/>
      <c r="F785" s="365"/>
      <c r="G785" s="365"/>
      <c r="H785" s="162"/>
      <c r="I785" s="162"/>
      <c r="J785" s="162"/>
      <c r="K785" s="162"/>
      <c r="L785" s="162"/>
      <c r="M785" s="162"/>
      <c r="N785" s="162"/>
      <c r="O785" s="162"/>
      <c r="P785" s="162"/>
      <c r="Q785" s="162"/>
      <c r="R785" s="162"/>
      <c r="S785" s="162"/>
      <c r="T785" s="162"/>
      <c r="U785" s="162"/>
      <c r="V785" s="162"/>
      <c r="W785" s="162"/>
      <c r="X785" s="151"/>
      <c r="Y785" s="151"/>
      <c r="Z785" s="151"/>
      <c r="AA785" s="151"/>
      <c r="AB785" s="151"/>
      <c r="AC785" s="151"/>
      <c r="AD785" s="151"/>
      <c r="AE785" s="151"/>
      <c r="AF785" s="151"/>
      <c r="AG785" s="151" t="s">
        <v>236</v>
      </c>
      <c r="AH785" s="151"/>
      <c r="AI785" s="151"/>
      <c r="AJ785" s="151"/>
      <c r="AK785" s="151"/>
      <c r="AL785" s="151"/>
      <c r="AM785" s="151"/>
      <c r="AN785" s="151"/>
      <c r="AO785" s="151"/>
      <c r="AP785" s="151"/>
      <c r="AQ785" s="151"/>
      <c r="AR785" s="151"/>
      <c r="AS785" s="151"/>
      <c r="AT785" s="151"/>
      <c r="AU785" s="151"/>
      <c r="AV785" s="151"/>
      <c r="AW785" s="151"/>
      <c r="AX785" s="151"/>
      <c r="AY785" s="151"/>
      <c r="AZ785" s="151"/>
      <c r="BA785" s="151"/>
      <c r="BB785" s="151"/>
      <c r="BC785" s="151"/>
      <c r="BD785" s="151"/>
      <c r="BE785" s="151"/>
      <c r="BF785" s="151"/>
      <c r="BG785" s="151"/>
      <c r="BH785" s="151"/>
    </row>
    <row r="786" spans="1:60" outlineLevel="1" x14ac:dyDescent="0.2">
      <c r="A786" s="158"/>
      <c r="B786" s="159"/>
      <c r="C786" s="199" t="s">
        <v>1281</v>
      </c>
      <c r="D786" s="195"/>
      <c r="E786" s="196">
        <v>16.48</v>
      </c>
      <c r="F786" s="162"/>
      <c r="G786" s="162"/>
      <c r="H786" s="162"/>
      <c r="I786" s="162"/>
      <c r="J786" s="162"/>
      <c r="K786" s="162"/>
      <c r="L786" s="162"/>
      <c r="M786" s="162"/>
      <c r="N786" s="162"/>
      <c r="O786" s="162"/>
      <c r="P786" s="162"/>
      <c r="Q786" s="162"/>
      <c r="R786" s="162"/>
      <c r="S786" s="162"/>
      <c r="T786" s="162"/>
      <c r="U786" s="162"/>
      <c r="V786" s="162"/>
      <c r="W786" s="162"/>
      <c r="X786" s="151"/>
      <c r="Y786" s="151"/>
      <c r="Z786" s="151"/>
      <c r="AA786" s="151"/>
      <c r="AB786" s="151"/>
      <c r="AC786" s="151"/>
      <c r="AD786" s="151"/>
      <c r="AE786" s="151"/>
      <c r="AF786" s="151"/>
      <c r="AG786" s="151" t="s">
        <v>346</v>
      </c>
      <c r="AH786" s="151">
        <v>0</v>
      </c>
      <c r="AI786" s="151"/>
      <c r="AJ786" s="151"/>
      <c r="AK786" s="151"/>
      <c r="AL786" s="151"/>
      <c r="AM786" s="151"/>
      <c r="AN786" s="151"/>
      <c r="AO786" s="151"/>
      <c r="AP786" s="151"/>
      <c r="AQ786" s="151"/>
      <c r="AR786" s="151"/>
      <c r="AS786" s="151"/>
      <c r="AT786" s="151"/>
      <c r="AU786" s="151"/>
      <c r="AV786" s="151"/>
      <c r="AW786" s="151"/>
      <c r="AX786" s="151"/>
      <c r="AY786" s="151"/>
      <c r="AZ786" s="151"/>
      <c r="BA786" s="151"/>
      <c r="BB786" s="151"/>
      <c r="BC786" s="151"/>
      <c r="BD786" s="151"/>
      <c r="BE786" s="151"/>
      <c r="BF786" s="151"/>
      <c r="BG786" s="151"/>
      <c r="BH786" s="151"/>
    </row>
    <row r="787" spans="1:60" outlineLevel="1" x14ac:dyDescent="0.2">
      <c r="A787" s="173">
        <v>256</v>
      </c>
      <c r="B787" s="174" t="s">
        <v>1282</v>
      </c>
      <c r="C787" s="191" t="s">
        <v>1283</v>
      </c>
      <c r="D787" s="175" t="s">
        <v>0</v>
      </c>
      <c r="E787" s="176">
        <v>64.436800000000005</v>
      </c>
      <c r="F787" s="177"/>
      <c r="G787" s="178">
        <f>ROUND(E787*F787,2)</f>
        <v>0</v>
      </c>
      <c r="H787" s="177">
        <v>0</v>
      </c>
      <c r="I787" s="178">
        <f>ROUND(E787*H787,2)</f>
        <v>0</v>
      </c>
      <c r="J787" s="177">
        <v>1.8</v>
      </c>
      <c r="K787" s="178">
        <f>ROUND(E787*J787,2)</f>
        <v>115.99</v>
      </c>
      <c r="L787" s="178">
        <v>21</v>
      </c>
      <c r="M787" s="178">
        <f>G787*(1+L787/100)</f>
        <v>0</v>
      </c>
      <c r="N787" s="178">
        <v>0</v>
      </c>
      <c r="O787" s="178">
        <f>ROUND(E787*N787,2)</f>
        <v>0</v>
      </c>
      <c r="P787" s="178">
        <v>0</v>
      </c>
      <c r="Q787" s="178">
        <f>ROUND(E787*P787,2)</f>
        <v>0</v>
      </c>
      <c r="R787" s="178" t="s">
        <v>1279</v>
      </c>
      <c r="S787" s="178" t="s">
        <v>330</v>
      </c>
      <c r="T787" s="179" t="s">
        <v>330</v>
      </c>
      <c r="U787" s="162">
        <v>0</v>
      </c>
      <c r="V787" s="162">
        <f>ROUND(E787*U787,2)</f>
        <v>0</v>
      </c>
      <c r="W787" s="162"/>
      <c r="X787" s="151"/>
      <c r="Y787" s="151"/>
      <c r="Z787" s="151"/>
      <c r="AA787" s="151"/>
      <c r="AB787" s="151"/>
      <c r="AC787" s="151"/>
      <c r="AD787" s="151"/>
      <c r="AE787" s="151"/>
      <c r="AF787" s="151"/>
      <c r="AG787" s="151" t="s">
        <v>816</v>
      </c>
      <c r="AH787" s="151"/>
      <c r="AI787" s="151"/>
      <c r="AJ787" s="151"/>
      <c r="AK787" s="151"/>
      <c r="AL787" s="151"/>
      <c r="AM787" s="151"/>
      <c r="AN787" s="151"/>
      <c r="AO787" s="151"/>
      <c r="AP787" s="151"/>
      <c r="AQ787" s="151"/>
      <c r="AR787" s="151"/>
      <c r="AS787" s="151"/>
      <c r="AT787" s="151"/>
      <c r="AU787" s="151"/>
      <c r="AV787" s="151"/>
      <c r="AW787" s="151"/>
      <c r="AX787" s="151"/>
      <c r="AY787" s="151"/>
      <c r="AZ787" s="151"/>
      <c r="BA787" s="151"/>
      <c r="BB787" s="151"/>
      <c r="BC787" s="151"/>
      <c r="BD787" s="151"/>
      <c r="BE787" s="151"/>
      <c r="BF787" s="151"/>
      <c r="BG787" s="151"/>
      <c r="BH787" s="151"/>
    </row>
    <row r="788" spans="1:60" outlineLevel="1" x14ac:dyDescent="0.2">
      <c r="A788" s="158"/>
      <c r="B788" s="159"/>
      <c r="C788" s="375" t="s">
        <v>1284</v>
      </c>
      <c r="D788" s="376"/>
      <c r="E788" s="376"/>
      <c r="F788" s="376"/>
      <c r="G788" s="376"/>
      <c r="H788" s="162"/>
      <c r="I788" s="162"/>
      <c r="J788" s="162"/>
      <c r="K788" s="162"/>
      <c r="L788" s="162"/>
      <c r="M788" s="162"/>
      <c r="N788" s="162"/>
      <c r="O788" s="162"/>
      <c r="P788" s="162"/>
      <c r="Q788" s="162"/>
      <c r="R788" s="162"/>
      <c r="S788" s="162"/>
      <c r="T788" s="162"/>
      <c r="U788" s="162"/>
      <c r="V788" s="162"/>
      <c r="W788" s="162"/>
      <c r="X788" s="151"/>
      <c r="Y788" s="151"/>
      <c r="Z788" s="151"/>
      <c r="AA788" s="151"/>
      <c r="AB788" s="151"/>
      <c r="AC788" s="151"/>
      <c r="AD788" s="151"/>
      <c r="AE788" s="151"/>
      <c r="AF788" s="151"/>
      <c r="AG788" s="151" t="s">
        <v>333</v>
      </c>
      <c r="AH788" s="151"/>
      <c r="AI788" s="151"/>
      <c r="AJ788" s="151"/>
      <c r="AK788" s="151"/>
      <c r="AL788" s="151"/>
      <c r="AM788" s="151"/>
      <c r="AN788" s="151"/>
      <c r="AO788" s="151"/>
      <c r="AP788" s="151"/>
      <c r="AQ788" s="151"/>
      <c r="AR788" s="151"/>
      <c r="AS788" s="151"/>
      <c r="AT788" s="151"/>
      <c r="AU788" s="151"/>
      <c r="AV788" s="151"/>
      <c r="AW788" s="151"/>
      <c r="AX788" s="151"/>
      <c r="AY788" s="151"/>
      <c r="AZ788" s="151"/>
      <c r="BA788" s="151"/>
      <c r="BB788" s="151"/>
      <c r="BC788" s="151"/>
      <c r="BD788" s="151"/>
      <c r="BE788" s="151"/>
      <c r="BF788" s="151"/>
      <c r="BG788" s="151"/>
      <c r="BH788" s="151"/>
    </row>
    <row r="789" spans="1:60" x14ac:dyDescent="0.2">
      <c r="A789" s="167" t="s">
        <v>223</v>
      </c>
      <c r="B789" s="168" t="s">
        <v>163</v>
      </c>
      <c r="C789" s="189" t="s">
        <v>164</v>
      </c>
      <c r="D789" s="169"/>
      <c r="E789" s="170"/>
      <c r="F789" s="171"/>
      <c r="G789" s="171">
        <f>SUMIF(AG790:AG867,"&lt;&gt;NOR",G790:G867)</f>
        <v>0</v>
      </c>
      <c r="H789" s="171"/>
      <c r="I789" s="171">
        <f>SUM(I790:I867)</f>
        <v>426202.33</v>
      </c>
      <c r="J789" s="171"/>
      <c r="K789" s="171">
        <f>SUM(K790:K867)</f>
        <v>928655.22000000009</v>
      </c>
      <c r="L789" s="171"/>
      <c r="M789" s="171">
        <f>SUM(M790:M867)</f>
        <v>0</v>
      </c>
      <c r="N789" s="171"/>
      <c r="O789" s="171">
        <f>SUM(O790:O867)</f>
        <v>17.54</v>
      </c>
      <c r="P789" s="171"/>
      <c r="Q789" s="171">
        <f>SUM(Q790:Q867)</f>
        <v>0</v>
      </c>
      <c r="R789" s="171"/>
      <c r="S789" s="171"/>
      <c r="T789" s="172"/>
      <c r="U789" s="166"/>
      <c r="V789" s="166">
        <f>SUM(V790:V867)</f>
        <v>1249.4100000000001</v>
      </c>
      <c r="W789" s="166"/>
      <c r="AG789" t="s">
        <v>224</v>
      </c>
    </row>
    <row r="790" spans="1:60" ht="33.75" outlineLevel="1" x14ac:dyDescent="0.2">
      <c r="A790" s="173">
        <v>257</v>
      </c>
      <c r="B790" s="174" t="s">
        <v>1285</v>
      </c>
      <c r="C790" s="191" t="s">
        <v>1286</v>
      </c>
      <c r="D790" s="175" t="s">
        <v>427</v>
      </c>
      <c r="E790" s="176">
        <v>505.90600000000001</v>
      </c>
      <c r="F790" s="177"/>
      <c r="G790" s="178">
        <f>ROUND(E790*F790,2)</f>
        <v>0</v>
      </c>
      <c r="H790" s="177">
        <v>5.85</v>
      </c>
      <c r="I790" s="178">
        <f>ROUND(E790*H790,2)</f>
        <v>2959.55</v>
      </c>
      <c r="J790" s="177">
        <v>137.15</v>
      </c>
      <c r="K790" s="178">
        <f>ROUND(E790*J790,2)</f>
        <v>69385.009999999995</v>
      </c>
      <c r="L790" s="178">
        <v>21</v>
      </c>
      <c r="M790" s="178">
        <f>G790*(1+L790/100)</f>
        <v>0</v>
      </c>
      <c r="N790" s="178">
        <v>9.8999999999999999E-4</v>
      </c>
      <c r="O790" s="178">
        <f>ROUND(E790*N790,2)</f>
        <v>0.5</v>
      </c>
      <c r="P790" s="178">
        <v>0</v>
      </c>
      <c r="Q790" s="178">
        <f>ROUND(E790*P790,2)</f>
        <v>0</v>
      </c>
      <c r="R790" s="178" t="s">
        <v>1287</v>
      </c>
      <c r="S790" s="178" t="s">
        <v>330</v>
      </c>
      <c r="T790" s="179" t="s">
        <v>330</v>
      </c>
      <c r="U790" s="162">
        <v>0.26200000000000001</v>
      </c>
      <c r="V790" s="162">
        <f>ROUND(E790*U790,2)</f>
        <v>132.55000000000001</v>
      </c>
      <c r="W790" s="162"/>
      <c r="X790" s="151"/>
      <c r="Y790" s="151"/>
      <c r="Z790" s="151"/>
      <c r="AA790" s="151"/>
      <c r="AB790" s="151"/>
      <c r="AC790" s="151"/>
      <c r="AD790" s="151"/>
      <c r="AE790" s="151"/>
      <c r="AF790" s="151"/>
      <c r="AG790" s="151" t="s">
        <v>331</v>
      </c>
      <c r="AH790" s="151"/>
      <c r="AI790" s="151"/>
      <c r="AJ790" s="151"/>
      <c r="AK790" s="151"/>
      <c r="AL790" s="151"/>
      <c r="AM790" s="151"/>
      <c r="AN790" s="151"/>
      <c r="AO790" s="151"/>
      <c r="AP790" s="151"/>
      <c r="AQ790" s="151"/>
      <c r="AR790" s="151"/>
      <c r="AS790" s="151"/>
      <c r="AT790" s="151"/>
      <c r="AU790" s="151"/>
      <c r="AV790" s="151"/>
      <c r="AW790" s="151"/>
      <c r="AX790" s="151"/>
      <c r="AY790" s="151"/>
      <c r="AZ790" s="151"/>
      <c r="BA790" s="151"/>
      <c r="BB790" s="151"/>
      <c r="BC790" s="151"/>
      <c r="BD790" s="151"/>
      <c r="BE790" s="151"/>
      <c r="BF790" s="151"/>
      <c r="BG790" s="151"/>
      <c r="BH790" s="151"/>
    </row>
    <row r="791" spans="1:60" outlineLevel="1" x14ac:dyDescent="0.2">
      <c r="A791" s="158"/>
      <c r="B791" s="159"/>
      <c r="C791" s="199" t="s">
        <v>1288</v>
      </c>
      <c r="D791" s="195"/>
      <c r="E791" s="196">
        <v>90.14</v>
      </c>
      <c r="F791" s="162"/>
      <c r="G791" s="162"/>
      <c r="H791" s="162"/>
      <c r="I791" s="162"/>
      <c r="J791" s="162"/>
      <c r="K791" s="162"/>
      <c r="L791" s="162"/>
      <c r="M791" s="162"/>
      <c r="N791" s="162"/>
      <c r="O791" s="162"/>
      <c r="P791" s="162"/>
      <c r="Q791" s="162"/>
      <c r="R791" s="162"/>
      <c r="S791" s="162"/>
      <c r="T791" s="162"/>
      <c r="U791" s="162"/>
      <c r="V791" s="162"/>
      <c r="W791" s="162"/>
      <c r="X791" s="151"/>
      <c r="Y791" s="151"/>
      <c r="Z791" s="151"/>
      <c r="AA791" s="151"/>
      <c r="AB791" s="151"/>
      <c r="AC791" s="151"/>
      <c r="AD791" s="151"/>
      <c r="AE791" s="151"/>
      <c r="AF791" s="151"/>
      <c r="AG791" s="151" t="s">
        <v>346</v>
      </c>
      <c r="AH791" s="151">
        <v>0</v>
      </c>
      <c r="AI791" s="151"/>
      <c r="AJ791" s="151"/>
      <c r="AK791" s="151"/>
      <c r="AL791" s="151"/>
      <c r="AM791" s="151"/>
      <c r="AN791" s="151"/>
      <c r="AO791" s="151"/>
      <c r="AP791" s="151"/>
      <c r="AQ791" s="151"/>
      <c r="AR791" s="151"/>
      <c r="AS791" s="151"/>
      <c r="AT791" s="151"/>
      <c r="AU791" s="151"/>
      <c r="AV791" s="151"/>
      <c r="AW791" s="151"/>
      <c r="AX791" s="151"/>
      <c r="AY791" s="151"/>
      <c r="AZ791" s="151"/>
      <c r="BA791" s="151"/>
      <c r="BB791" s="151"/>
      <c r="BC791" s="151"/>
      <c r="BD791" s="151"/>
      <c r="BE791" s="151"/>
      <c r="BF791" s="151"/>
      <c r="BG791" s="151"/>
      <c r="BH791" s="151"/>
    </row>
    <row r="792" spans="1:60" outlineLevel="1" x14ac:dyDescent="0.2">
      <c r="A792" s="158"/>
      <c r="B792" s="159"/>
      <c r="C792" s="199" t="s">
        <v>1289</v>
      </c>
      <c r="D792" s="195"/>
      <c r="E792" s="196">
        <v>107.63</v>
      </c>
      <c r="F792" s="162"/>
      <c r="G792" s="162"/>
      <c r="H792" s="162"/>
      <c r="I792" s="162"/>
      <c r="J792" s="162"/>
      <c r="K792" s="162"/>
      <c r="L792" s="162"/>
      <c r="M792" s="162"/>
      <c r="N792" s="162"/>
      <c r="O792" s="162"/>
      <c r="P792" s="162"/>
      <c r="Q792" s="162"/>
      <c r="R792" s="162"/>
      <c r="S792" s="162"/>
      <c r="T792" s="162"/>
      <c r="U792" s="162"/>
      <c r="V792" s="162"/>
      <c r="W792" s="162"/>
      <c r="X792" s="151"/>
      <c r="Y792" s="151"/>
      <c r="Z792" s="151"/>
      <c r="AA792" s="151"/>
      <c r="AB792" s="151"/>
      <c r="AC792" s="151"/>
      <c r="AD792" s="151"/>
      <c r="AE792" s="151"/>
      <c r="AF792" s="151"/>
      <c r="AG792" s="151" t="s">
        <v>346</v>
      </c>
      <c r="AH792" s="151">
        <v>0</v>
      </c>
      <c r="AI792" s="151"/>
      <c r="AJ792" s="151"/>
      <c r="AK792" s="151"/>
      <c r="AL792" s="151"/>
      <c r="AM792" s="151"/>
      <c r="AN792" s="151"/>
      <c r="AO792" s="151"/>
      <c r="AP792" s="151"/>
      <c r="AQ792" s="151"/>
      <c r="AR792" s="151"/>
      <c r="AS792" s="151"/>
      <c r="AT792" s="151"/>
      <c r="AU792" s="151"/>
      <c r="AV792" s="151"/>
      <c r="AW792" s="151"/>
      <c r="AX792" s="151"/>
      <c r="AY792" s="151"/>
      <c r="AZ792" s="151"/>
      <c r="BA792" s="151"/>
      <c r="BB792" s="151"/>
      <c r="BC792" s="151"/>
      <c r="BD792" s="151"/>
      <c r="BE792" s="151"/>
      <c r="BF792" s="151"/>
      <c r="BG792" s="151"/>
      <c r="BH792" s="151"/>
    </row>
    <row r="793" spans="1:60" outlineLevel="1" x14ac:dyDescent="0.2">
      <c r="A793" s="158"/>
      <c r="B793" s="159"/>
      <c r="C793" s="199" t="s">
        <v>1290</v>
      </c>
      <c r="D793" s="195"/>
      <c r="E793" s="196">
        <v>297.36</v>
      </c>
      <c r="F793" s="162"/>
      <c r="G793" s="162"/>
      <c r="H793" s="162"/>
      <c r="I793" s="162"/>
      <c r="J793" s="162"/>
      <c r="K793" s="162"/>
      <c r="L793" s="162"/>
      <c r="M793" s="162"/>
      <c r="N793" s="162"/>
      <c r="O793" s="162"/>
      <c r="P793" s="162"/>
      <c r="Q793" s="162"/>
      <c r="R793" s="162"/>
      <c r="S793" s="162"/>
      <c r="T793" s="162"/>
      <c r="U793" s="162"/>
      <c r="V793" s="162"/>
      <c r="W793" s="162"/>
      <c r="X793" s="151"/>
      <c r="Y793" s="151"/>
      <c r="Z793" s="151"/>
      <c r="AA793" s="151"/>
      <c r="AB793" s="151"/>
      <c r="AC793" s="151"/>
      <c r="AD793" s="151"/>
      <c r="AE793" s="151"/>
      <c r="AF793" s="151"/>
      <c r="AG793" s="151" t="s">
        <v>346</v>
      </c>
      <c r="AH793" s="151">
        <v>0</v>
      </c>
      <c r="AI793" s="151"/>
      <c r="AJ793" s="151"/>
      <c r="AK793" s="151"/>
      <c r="AL793" s="151"/>
      <c r="AM793" s="151"/>
      <c r="AN793" s="151"/>
      <c r="AO793" s="151"/>
      <c r="AP793" s="151"/>
      <c r="AQ793" s="151"/>
      <c r="AR793" s="151"/>
      <c r="AS793" s="151"/>
      <c r="AT793" s="151"/>
      <c r="AU793" s="151"/>
      <c r="AV793" s="151"/>
      <c r="AW793" s="151"/>
      <c r="AX793" s="151"/>
      <c r="AY793" s="151"/>
      <c r="AZ793" s="151"/>
      <c r="BA793" s="151"/>
      <c r="BB793" s="151"/>
      <c r="BC793" s="151"/>
      <c r="BD793" s="151"/>
      <c r="BE793" s="151"/>
      <c r="BF793" s="151"/>
      <c r="BG793" s="151"/>
      <c r="BH793" s="151"/>
    </row>
    <row r="794" spans="1:60" outlineLevel="1" x14ac:dyDescent="0.2">
      <c r="A794" s="158"/>
      <c r="B794" s="159"/>
      <c r="C794" s="199" t="s">
        <v>1291</v>
      </c>
      <c r="D794" s="195"/>
      <c r="E794" s="196">
        <v>10.776</v>
      </c>
      <c r="F794" s="162"/>
      <c r="G794" s="162"/>
      <c r="H794" s="162"/>
      <c r="I794" s="162"/>
      <c r="J794" s="162"/>
      <c r="K794" s="162"/>
      <c r="L794" s="162"/>
      <c r="M794" s="162"/>
      <c r="N794" s="162"/>
      <c r="O794" s="162"/>
      <c r="P794" s="162"/>
      <c r="Q794" s="162"/>
      <c r="R794" s="162"/>
      <c r="S794" s="162"/>
      <c r="T794" s="162"/>
      <c r="U794" s="162"/>
      <c r="V794" s="162"/>
      <c r="W794" s="162"/>
      <c r="X794" s="151"/>
      <c r="Y794" s="151"/>
      <c r="Z794" s="151"/>
      <c r="AA794" s="151"/>
      <c r="AB794" s="151"/>
      <c r="AC794" s="151"/>
      <c r="AD794" s="151"/>
      <c r="AE794" s="151"/>
      <c r="AF794" s="151"/>
      <c r="AG794" s="151" t="s">
        <v>346</v>
      </c>
      <c r="AH794" s="151">
        <v>0</v>
      </c>
      <c r="AI794" s="151"/>
      <c r="AJ794" s="151"/>
      <c r="AK794" s="151"/>
      <c r="AL794" s="151"/>
      <c r="AM794" s="151"/>
      <c r="AN794" s="151"/>
      <c r="AO794" s="151"/>
      <c r="AP794" s="151"/>
      <c r="AQ794" s="151"/>
      <c r="AR794" s="151"/>
      <c r="AS794" s="151"/>
      <c r="AT794" s="151"/>
      <c r="AU794" s="151"/>
      <c r="AV794" s="151"/>
      <c r="AW794" s="151"/>
      <c r="AX794" s="151"/>
      <c r="AY794" s="151"/>
      <c r="AZ794" s="151"/>
      <c r="BA794" s="151"/>
      <c r="BB794" s="151"/>
      <c r="BC794" s="151"/>
      <c r="BD794" s="151"/>
      <c r="BE794" s="151"/>
      <c r="BF794" s="151"/>
      <c r="BG794" s="151"/>
      <c r="BH794" s="151"/>
    </row>
    <row r="795" spans="1:60" ht="33.75" outlineLevel="1" x14ac:dyDescent="0.2">
      <c r="A795" s="173">
        <v>258</v>
      </c>
      <c r="B795" s="174" t="s">
        <v>1292</v>
      </c>
      <c r="C795" s="191" t="s">
        <v>1293</v>
      </c>
      <c r="D795" s="175" t="s">
        <v>427</v>
      </c>
      <c r="E795" s="176">
        <v>700.24</v>
      </c>
      <c r="F795" s="177"/>
      <c r="G795" s="178">
        <f>ROUND(E795*F795,2)</f>
        <v>0</v>
      </c>
      <c r="H795" s="177">
        <v>5.85</v>
      </c>
      <c r="I795" s="178">
        <f>ROUND(E795*H795,2)</f>
        <v>4096.3999999999996</v>
      </c>
      <c r="J795" s="177">
        <v>181.65</v>
      </c>
      <c r="K795" s="178">
        <f>ROUND(E795*J795,2)</f>
        <v>127198.6</v>
      </c>
      <c r="L795" s="178">
        <v>21</v>
      </c>
      <c r="M795" s="178">
        <f>G795*(1+L795/100)</f>
        <v>0</v>
      </c>
      <c r="N795" s="178">
        <v>9.8999999999999999E-4</v>
      </c>
      <c r="O795" s="178">
        <f>ROUND(E795*N795,2)</f>
        <v>0.69</v>
      </c>
      <c r="P795" s="178">
        <v>0</v>
      </c>
      <c r="Q795" s="178">
        <f>ROUND(E795*P795,2)</f>
        <v>0</v>
      </c>
      <c r="R795" s="178" t="s">
        <v>1287</v>
      </c>
      <c r="S795" s="178" t="s">
        <v>330</v>
      </c>
      <c r="T795" s="179" t="s">
        <v>330</v>
      </c>
      <c r="U795" s="162">
        <v>0.36099999999999999</v>
      </c>
      <c r="V795" s="162">
        <f>ROUND(E795*U795,2)</f>
        <v>252.79</v>
      </c>
      <c r="W795" s="162"/>
      <c r="X795" s="151"/>
      <c r="Y795" s="151"/>
      <c r="Z795" s="151"/>
      <c r="AA795" s="151"/>
      <c r="AB795" s="151"/>
      <c r="AC795" s="151"/>
      <c r="AD795" s="151"/>
      <c r="AE795" s="151"/>
      <c r="AF795" s="151"/>
      <c r="AG795" s="151" t="s">
        <v>331</v>
      </c>
      <c r="AH795" s="151"/>
      <c r="AI795" s="151"/>
      <c r="AJ795" s="151"/>
      <c r="AK795" s="151"/>
      <c r="AL795" s="151"/>
      <c r="AM795" s="151"/>
      <c r="AN795" s="151"/>
      <c r="AO795" s="151"/>
      <c r="AP795" s="151"/>
      <c r="AQ795" s="151"/>
      <c r="AR795" s="151"/>
      <c r="AS795" s="151"/>
      <c r="AT795" s="151"/>
      <c r="AU795" s="151"/>
      <c r="AV795" s="151"/>
      <c r="AW795" s="151"/>
      <c r="AX795" s="151"/>
      <c r="AY795" s="151"/>
      <c r="AZ795" s="151"/>
      <c r="BA795" s="151"/>
      <c r="BB795" s="151"/>
      <c r="BC795" s="151"/>
      <c r="BD795" s="151"/>
      <c r="BE795" s="151"/>
      <c r="BF795" s="151"/>
      <c r="BG795" s="151"/>
      <c r="BH795" s="151"/>
    </row>
    <row r="796" spans="1:60" outlineLevel="1" x14ac:dyDescent="0.2">
      <c r="A796" s="158"/>
      <c r="B796" s="159"/>
      <c r="C796" s="199" t="s">
        <v>1294</v>
      </c>
      <c r="D796" s="195"/>
      <c r="E796" s="196">
        <v>588.66</v>
      </c>
      <c r="F796" s="162"/>
      <c r="G796" s="162"/>
      <c r="H796" s="162"/>
      <c r="I796" s="162"/>
      <c r="J796" s="162"/>
      <c r="K796" s="162"/>
      <c r="L796" s="162"/>
      <c r="M796" s="162"/>
      <c r="N796" s="162"/>
      <c r="O796" s="162"/>
      <c r="P796" s="162"/>
      <c r="Q796" s="162"/>
      <c r="R796" s="162"/>
      <c r="S796" s="162"/>
      <c r="T796" s="162"/>
      <c r="U796" s="162"/>
      <c r="V796" s="162"/>
      <c r="W796" s="162"/>
      <c r="X796" s="151"/>
      <c r="Y796" s="151"/>
      <c r="Z796" s="151"/>
      <c r="AA796" s="151"/>
      <c r="AB796" s="151"/>
      <c r="AC796" s="151"/>
      <c r="AD796" s="151"/>
      <c r="AE796" s="151"/>
      <c r="AF796" s="151"/>
      <c r="AG796" s="151" t="s">
        <v>346</v>
      </c>
      <c r="AH796" s="151">
        <v>0</v>
      </c>
      <c r="AI796" s="151"/>
      <c r="AJ796" s="151"/>
      <c r="AK796" s="151"/>
      <c r="AL796" s="151"/>
      <c r="AM796" s="151"/>
      <c r="AN796" s="151"/>
      <c r="AO796" s="151"/>
      <c r="AP796" s="151"/>
      <c r="AQ796" s="151"/>
      <c r="AR796" s="151"/>
      <c r="AS796" s="151"/>
      <c r="AT796" s="151"/>
      <c r="AU796" s="151"/>
      <c r="AV796" s="151"/>
      <c r="AW796" s="151"/>
      <c r="AX796" s="151"/>
      <c r="AY796" s="151"/>
      <c r="AZ796" s="151"/>
      <c r="BA796" s="151"/>
      <c r="BB796" s="151"/>
      <c r="BC796" s="151"/>
      <c r="BD796" s="151"/>
      <c r="BE796" s="151"/>
      <c r="BF796" s="151"/>
      <c r="BG796" s="151"/>
      <c r="BH796" s="151"/>
    </row>
    <row r="797" spans="1:60" outlineLevel="1" x14ac:dyDescent="0.2">
      <c r="A797" s="158"/>
      <c r="B797" s="159"/>
      <c r="C797" s="199" t="s">
        <v>1295</v>
      </c>
      <c r="D797" s="195"/>
      <c r="E797" s="196">
        <v>105.6</v>
      </c>
      <c r="F797" s="162"/>
      <c r="G797" s="162"/>
      <c r="H797" s="162"/>
      <c r="I797" s="162"/>
      <c r="J797" s="162"/>
      <c r="K797" s="162"/>
      <c r="L797" s="162"/>
      <c r="M797" s="162"/>
      <c r="N797" s="162"/>
      <c r="O797" s="162"/>
      <c r="P797" s="162"/>
      <c r="Q797" s="162"/>
      <c r="R797" s="162"/>
      <c r="S797" s="162"/>
      <c r="T797" s="162"/>
      <c r="U797" s="162"/>
      <c r="V797" s="162"/>
      <c r="W797" s="162"/>
      <c r="X797" s="151"/>
      <c r="Y797" s="151"/>
      <c r="Z797" s="151"/>
      <c r="AA797" s="151"/>
      <c r="AB797" s="151"/>
      <c r="AC797" s="151"/>
      <c r="AD797" s="151"/>
      <c r="AE797" s="151"/>
      <c r="AF797" s="151"/>
      <c r="AG797" s="151" t="s">
        <v>346</v>
      </c>
      <c r="AH797" s="151">
        <v>0</v>
      </c>
      <c r="AI797" s="151"/>
      <c r="AJ797" s="151"/>
      <c r="AK797" s="151"/>
      <c r="AL797" s="151"/>
      <c r="AM797" s="151"/>
      <c r="AN797" s="151"/>
      <c r="AO797" s="151"/>
      <c r="AP797" s="151"/>
      <c r="AQ797" s="151"/>
      <c r="AR797" s="151"/>
      <c r="AS797" s="151"/>
      <c r="AT797" s="151"/>
      <c r="AU797" s="151"/>
      <c r="AV797" s="151"/>
      <c r="AW797" s="151"/>
      <c r="AX797" s="151"/>
      <c r="AY797" s="151"/>
      <c r="AZ797" s="151"/>
      <c r="BA797" s="151"/>
      <c r="BB797" s="151"/>
      <c r="BC797" s="151"/>
      <c r="BD797" s="151"/>
      <c r="BE797" s="151"/>
      <c r="BF797" s="151"/>
      <c r="BG797" s="151"/>
      <c r="BH797" s="151"/>
    </row>
    <row r="798" spans="1:60" outlineLevel="1" x14ac:dyDescent="0.2">
      <c r="A798" s="158"/>
      <c r="B798" s="159"/>
      <c r="C798" s="199" t="s">
        <v>1296</v>
      </c>
      <c r="D798" s="195"/>
      <c r="E798" s="196">
        <v>5.98</v>
      </c>
      <c r="F798" s="162"/>
      <c r="G798" s="162"/>
      <c r="H798" s="162"/>
      <c r="I798" s="162"/>
      <c r="J798" s="162"/>
      <c r="K798" s="162"/>
      <c r="L798" s="162"/>
      <c r="M798" s="162"/>
      <c r="N798" s="162"/>
      <c r="O798" s="162"/>
      <c r="P798" s="162"/>
      <c r="Q798" s="162"/>
      <c r="R798" s="162"/>
      <c r="S798" s="162"/>
      <c r="T798" s="162"/>
      <c r="U798" s="162"/>
      <c r="V798" s="162"/>
      <c r="W798" s="162"/>
      <c r="X798" s="151"/>
      <c r="Y798" s="151"/>
      <c r="Z798" s="151"/>
      <c r="AA798" s="151"/>
      <c r="AB798" s="151"/>
      <c r="AC798" s="151"/>
      <c r="AD798" s="151"/>
      <c r="AE798" s="151"/>
      <c r="AF798" s="151"/>
      <c r="AG798" s="151" t="s">
        <v>346</v>
      </c>
      <c r="AH798" s="151">
        <v>0</v>
      </c>
      <c r="AI798" s="151"/>
      <c r="AJ798" s="151"/>
      <c r="AK798" s="151"/>
      <c r="AL798" s="151"/>
      <c r="AM798" s="151"/>
      <c r="AN798" s="151"/>
      <c r="AO798" s="151"/>
      <c r="AP798" s="151"/>
      <c r="AQ798" s="151"/>
      <c r="AR798" s="151"/>
      <c r="AS798" s="151"/>
      <c r="AT798" s="151"/>
      <c r="AU798" s="151"/>
      <c r="AV798" s="151"/>
      <c r="AW798" s="151"/>
      <c r="AX798" s="151"/>
      <c r="AY798" s="151"/>
      <c r="AZ798" s="151"/>
      <c r="BA798" s="151"/>
      <c r="BB798" s="151"/>
      <c r="BC798" s="151"/>
      <c r="BD798" s="151"/>
      <c r="BE798" s="151"/>
      <c r="BF798" s="151"/>
      <c r="BG798" s="151"/>
      <c r="BH798" s="151"/>
    </row>
    <row r="799" spans="1:60" ht="33.75" outlineLevel="1" x14ac:dyDescent="0.2">
      <c r="A799" s="173">
        <v>259</v>
      </c>
      <c r="B799" s="174" t="s">
        <v>1297</v>
      </c>
      <c r="C799" s="191" t="s">
        <v>1298</v>
      </c>
      <c r="D799" s="175" t="s">
        <v>427</v>
      </c>
      <c r="E799" s="176">
        <v>20.82</v>
      </c>
      <c r="F799" s="177"/>
      <c r="G799" s="178">
        <f>ROUND(E799*F799,2)</f>
        <v>0</v>
      </c>
      <c r="H799" s="177">
        <v>5.85</v>
      </c>
      <c r="I799" s="178">
        <f>ROUND(E799*H799,2)</f>
        <v>121.8</v>
      </c>
      <c r="J799" s="177">
        <v>243.15</v>
      </c>
      <c r="K799" s="178">
        <f>ROUND(E799*J799,2)</f>
        <v>5062.38</v>
      </c>
      <c r="L799" s="178">
        <v>21</v>
      </c>
      <c r="M799" s="178">
        <f>G799*(1+L799/100)</f>
        <v>0</v>
      </c>
      <c r="N799" s="178">
        <v>9.8999999999999999E-4</v>
      </c>
      <c r="O799" s="178">
        <f>ROUND(E799*N799,2)</f>
        <v>0.02</v>
      </c>
      <c r="P799" s="178">
        <v>0</v>
      </c>
      <c r="Q799" s="178">
        <f>ROUND(E799*P799,2)</f>
        <v>0</v>
      </c>
      <c r="R799" s="178" t="s">
        <v>1287</v>
      </c>
      <c r="S799" s="178" t="s">
        <v>330</v>
      </c>
      <c r="T799" s="179" t="s">
        <v>330</v>
      </c>
      <c r="U799" s="162">
        <v>0.45300000000000001</v>
      </c>
      <c r="V799" s="162">
        <f>ROUND(E799*U799,2)</f>
        <v>9.43</v>
      </c>
      <c r="W799" s="162"/>
      <c r="X799" s="151"/>
      <c r="Y799" s="151"/>
      <c r="Z799" s="151"/>
      <c r="AA799" s="151"/>
      <c r="AB799" s="151"/>
      <c r="AC799" s="151"/>
      <c r="AD799" s="151"/>
      <c r="AE799" s="151"/>
      <c r="AF799" s="151"/>
      <c r="AG799" s="151" t="s">
        <v>331</v>
      </c>
      <c r="AH799" s="151"/>
      <c r="AI799" s="151"/>
      <c r="AJ799" s="151"/>
      <c r="AK799" s="151"/>
      <c r="AL799" s="151"/>
      <c r="AM799" s="151"/>
      <c r="AN799" s="151"/>
      <c r="AO799" s="151"/>
      <c r="AP799" s="151"/>
      <c r="AQ799" s="151"/>
      <c r="AR799" s="151"/>
      <c r="AS799" s="151"/>
      <c r="AT799" s="151"/>
      <c r="AU799" s="151"/>
      <c r="AV799" s="151"/>
      <c r="AW799" s="151"/>
      <c r="AX799" s="151"/>
      <c r="AY799" s="151"/>
      <c r="AZ799" s="151"/>
      <c r="BA799" s="151"/>
      <c r="BB799" s="151"/>
      <c r="BC799" s="151"/>
      <c r="BD799" s="151"/>
      <c r="BE799" s="151"/>
      <c r="BF799" s="151"/>
      <c r="BG799" s="151"/>
      <c r="BH799" s="151"/>
    </row>
    <row r="800" spans="1:60" outlineLevel="1" x14ac:dyDescent="0.2">
      <c r="A800" s="158"/>
      <c r="B800" s="159"/>
      <c r="C800" s="199" t="s">
        <v>1299</v>
      </c>
      <c r="D800" s="195"/>
      <c r="E800" s="196">
        <v>20.82</v>
      </c>
      <c r="F800" s="162"/>
      <c r="G800" s="162"/>
      <c r="H800" s="162"/>
      <c r="I800" s="162"/>
      <c r="J800" s="162"/>
      <c r="K800" s="162"/>
      <c r="L800" s="162"/>
      <c r="M800" s="162"/>
      <c r="N800" s="162"/>
      <c r="O800" s="162"/>
      <c r="P800" s="162"/>
      <c r="Q800" s="162"/>
      <c r="R800" s="162"/>
      <c r="S800" s="162"/>
      <c r="T800" s="162"/>
      <c r="U800" s="162"/>
      <c r="V800" s="162"/>
      <c r="W800" s="162"/>
      <c r="X800" s="151"/>
      <c r="Y800" s="151"/>
      <c r="Z800" s="151"/>
      <c r="AA800" s="151"/>
      <c r="AB800" s="151"/>
      <c r="AC800" s="151"/>
      <c r="AD800" s="151"/>
      <c r="AE800" s="151"/>
      <c r="AF800" s="151"/>
      <c r="AG800" s="151" t="s">
        <v>346</v>
      </c>
      <c r="AH800" s="151">
        <v>0</v>
      </c>
      <c r="AI800" s="151"/>
      <c r="AJ800" s="151"/>
      <c r="AK800" s="151"/>
      <c r="AL800" s="151"/>
      <c r="AM800" s="151"/>
      <c r="AN800" s="151"/>
      <c r="AO800" s="151"/>
      <c r="AP800" s="151"/>
      <c r="AQ800" s="151"/>
      <c r="AR800" s="151"/>
      <c r="AS800" s="151"/>
      <c r="AT800" s="151"/>
      <c r="AU800" s="151"/>
      <c r="AV800" s="151"/>
      <c r="AW800" s="151"/>
      <c r="AX800" s="151"/>
      <c r="AY800" s="151"/>
      <c r="AZ800" s="151"/>
      <c r="BA800" s="151"/>
      <c r="BB800" s="151"/>
      <c r="BC800" s="151"/>
      <c r="BD800" s="151"/>
      <c r="BE800" s="151"/>
      <c r="BF800" s="151"/>
      <c r="BG800" s="151"/>
      <c r="BH800" s="151"/>
    </row>
    <row r="801" spans="1:60" ht="33.75" outlineLevel="1" x14ac:dyDescent="0.2">
      <c r="A801" s="173">
        <v>260</v>
      </c>
      <c r="B801" s="174" t="s">
        <v>1300</v>
      </c>
      <c r="C801" s="191" t="s">
        <v>1301</v>
      </c>
      <c r="D801" s="175" t="s">
        <v>427</v>
      </c>
      <c r="E801" s="176">
        <v>59.12</v>
      </c>
      <c r="F801" s="177"/>
      <c r="G801" s="178">
        <f>ROUND(E801*F801,2)</f>
        <v>0</v>
      </c>
      <c r="H801" s="177">
        <v>5.85</v>
      </c>
      <c r="I801" s="178">
        <f>ROUND(E801*H801,2)</f>
        <v>345.85</v>
      </c>
      <c r="J801" s="177">
        <v>263.64999999999998</v>
      </c>
      <c r="K801" s="178">
        <f>ROUND(E801*J801,2)</f>
        <v>15586.99</v>
      </c>
      <c r="L801" s="178">
        <v>21</v>
      </c>
      <c r="M801" s="178">
        <f>G801*(1+L801/100)</f>
        <v>0</v>
      </c>
      <c r="N801" s="178">
        <v>9.8999999999999999E-4</v>
      </c>
      <c r="O801" s="178">
        <f>ROUND(E801*N801,2)</f>
        <v>0.06</v>
      </c>
      <c r="P801" s="178">
        <v>0</v>
      </c>
      <c r="Q801" s="178">
        <f>ROUND(E801*P801,2)</f>
        <v>0</v>
      </c>
      <c r="R801" s="178" t="s">
        <v>1287</v>
      </c>
      <c r="S801" s="178" t="s">
        <v>330</v>
      </c>
      <c r="T801" s="179" t="s">
        <v>330</v>
      </c>
      <c r="U801" s="162">
        <v>0.48899999999999999</v>
      </c>
      <c r="V801" s="162">
        <f>ROUND(E801*U801,2)</f>
        <v>28.91</v>
      </c>
      <c r="W801" s="162"/>
      <c r="X801" s="151"/>
      <c r="Y801" s="151"/>
      <c r="Z801" s="151"/>
      <c r="AA801" s="151"/>
      <c r="AB801" s="151"/>
      <c r="AC801" s="151"/>
      <c r="AD801" s="151"/>
      <c r="AE801" s="151"/>
      <c r="AF801" s="151"/>
      <c r="AG801" s="151" t="s">
        <v>331</v>
      </c>
      <c r="AH801" s="151"/>
      <c r="AI801" s="151"/>
      <c r="AJ801" s="151"/>
      <c r="AK801" s="151"/>
      <c r="AL801" s="151"/>
      <c r="AM801" s="151"/>
      <c r="AN801" s="151"/>
      <c r="AO801" s="151"/>
      <c r="AP801" s="151"/>
      <c r="AQ801" s="151"/>
      <c r="AR801" s="151"/>
      <c r="AS801" s="151"/>
      <c r="AT801" s="151"/>
      <c r="AU801" s="151"/>
      <c r="AV801" s="151"/>
      <c r="AW801" s="151"/>
      <c r="AX801" s="151"/>
      <c r="AY801" s="151"/>
      <c r="AZ801" s="151"/>
      <c r="BA801" s="151"/>
      <c r="BB801" s="151"/>
      <c r="BC801" s="151"/>
      <c r="BD801" s="151"/>
      <c r="BE801" s="151"/>
      <c r="BF801" s="151"/>
      <c r="BG801" s="151"/>
      <c r="BH801" s="151"/>
    </row>
    <row r="802" spans="1:60" outlineLevel="1" x14ac:dyDescent="0.2">
      <c r="A802" s="158"/>
      <c r="B802" s="159"/>
      <c r="C802" s="199" t="s">
        <v>1302</v>
      </c>
      <c r="D802" s="195"/>
      <c r="E802" s="196">
        <v>22.48</v>
      </c>
      <c r="F802" s="162"/>
      <c r="G802" s="162"/>
      <c r="H802" s="162"/>
      <c r="I802" s="162"/>
      <c r="J802" s="162"/>
      <c r="K802" s="162"/>
      <c r="L802" s="162"/>
      <c r="M802" s="162"/>
      <c r="N802" s="162"/>
      <c r="O802" s="162"/>
      <c r="P802" s="162"/>
      <c r="Q802" s="162"/>
      <c r="R802" s="162"/>
      <c r="S802" s="162"/>
      <c r="T802" s="162"/>
      <c r="U802" s="162"/>
      <c r="V802" s="162"/>
      <c r="W802" s="162"/>
      <c r="X802" s="151"/>
      <c r="Y802" s="151"/>
      <c r="Z802" s="151"/>
      <c r="AA802" s="151"/>
      <c r="AB802" s="151"/>
      <c r="AC802" s="151"/>
      <c r="AD802" s="151"/>
      <c r="AE802" s="151"/>
      <c r="AF802" s="151"/>
      <c r="AG802" s="151" t="s">
        <v>346</v>
      </c>
      <c r="AH802" s="151">
        <v>0</v>
      </c>
      <c r="AI802" s="151"/>
      <c r="AJ802" s="151"/>
      <c r="AK802" s="151"/>
      <c r="AL802" s="151"/>
      <c r="AM802" s="151"/>
      <c r="AN802" s="151"/>
      <c r="AO802" s="151"/>
      <c r="AP802" s="151"/>
      <c r="AQ802" s="151"/>
      <c r="AR802" s="151"/>
      <c r="AS802" s="151"/>
      <c r="AT802" s="151"/>
      <c r="AU802" s="151"/>
      <c r="AV802" s="151"/>
      <c r="AW802" s="151"/>
      <c r="AX802" s="151"/>
      <c r="AY802" s="151"/>
      <c r="AZ802" s="151"/>
      <c r="BA802" s="151"/>
      <c r="BB802" s="151"/>
      <c r="BC802" s="151"/>
      <c r="BD802" s="151"/>
      <c r="BE802" s="151"/>
      <c r="BF802" s="151"/>
      <c r="BG802" s="151"/>
      <c r="BH802" s="151"/>
    </row>
    <row r="803" spans="1:60" outlineLevel="1" x14ac:dyDescent="0.2">
      <c r="A803" s="158"/>
      <c r="B803" s="159"/>
      <c r="C803" s="199" t="s">
        <v>1303</v>
      </c>
      <c r="D803" s="195"/>
      <c r="E803" s="196">
        <v>14.44</v>
      </c>
      <c r="F803" s="162"/>
      <c r="G803" s="162"/>
      <c r="H803" s="162"/>
      <c r="I803" s="162"/>
      <c r="J803" s="162"/>
      <c r="K803" s="162"/>
      <c r="L803" s="162"/>
      <c r="M803" s="162"/>
      <c r="N803" s="162"/>
      <c r="O803" s="162"/>
      <c r="P803" s="162"/>
      <c r="Q803" s="162"/>
      <c r="R803" s="162"/>
      <c r="S803" s="162"/>
      <c r="T803" s="162"/>
      <c r="U803" s="162"/>
      <c r="V803" s="162"/>
      <c r="W803" s="162"/>
      <c r="X803" s="151"/>
      <c r="Y803" s="151"/>
      <c r="Z803" s="151"/>
      <c r="AA803" s="151"/>
      <c r="AB803" s="151"/>
      <c r="AC803" s="151"/>
      <c r="AD803" s="151"/>
      <c r="AE803" s="151"/>
      <c r="AF803" s="151"/>
      <c r="AG803" s="151" t="s">
        <v>346</v>
      </c>
      <c r="AH803" s="151">
        <v>0</v>
      </c>
      <c r="AI803" s="151"/>
      <c r="AJ803" s="151"/>
      <c r="AK803" s="151"/>
      <c r="AL803" s="151"/>
      <c r="AM803" s="151"/>
      <c r="AN803" s="151"/>
      <c r="AO803" s="151"/>
      <c r="AP803" s="151"/>
      <c r="AQ803" s="151"/>
      <c r="AR803" s="151"/>
      <c r="AS803" s="151"/>
      <c r="AT803" s="151"/>
      <c r="AU803" s="151"/>
      <c r="AV803" s="151"/>
      <c r="AW803" s="151"/>
      <c r="AX803" s="151"/>
      <c r="AY803" s="151"/>
      <c r="AZ803" s="151"/>
      <c r="BA803" s="151"/>
      <c r="BB803" s="151"/>
      <c r="BC803" s="151"/>
      <c r="BD803" s="151"/>
      <c r="BE803" s="151"/>
      <c r="BF803" s="151"/>
      <c r="BG803" s="151"/>
      <c r="BH803" s="151"/>
    </row>
    <row r="804" spans="1:60" outlineLevel="1" x14ac:dyDescent="0.2">
      <c r="A804" s="158"/>
      <c r="B804" s="159"/>
      <c r="C804" s="199" t="s">
        <v>1304</v>
      </c>
      <c r="D804" s="195"/>
      <c r="E804" s="196">
        <v>22.2</v>
      </c>
      <c r="F804" s="162"/>
      <c r="G804" s="162"/>
      <c r="H804" s="162"/>
      <c r="I804" s="162"/>
      <c r="J804" s="162"/>
      <c r="K804" s="162"/>
      <c r="L804" s="162"/>
      <c r="M804" s="162"/>
      <c r="N804" s="162"/>
      <c r="O804" s="162"/>
      <c r="P804" s="162"/>
      <c r="Q804" s="162"/>
      <c r="R804" s="162"/>
      <c r="S804" s="162"/>
      <c r="T804" s="162"/>
      <c r="U804" s="162"/>
      <c r="V804" s="162"/>
      <c r="W804" s="162"/>
      <c r="X804" s="151"/>
      <c r="Y804" s="151"/>
      <c r="Z804" s="151"/>
      <c r="AA804" s="151"/>
      <c r="AB804" s="151"/>
      <c r="AC804" s="151"/>
      <c r="AD804" s="151"/>
      <c r="AE804" s="151"/>
      <c r="AF804" s="151"/>
      <c r="AG804" s="151" t="s">
        <v>346</v>
      </c>
      <c r="AH804" s="151">
        <v>0</v>
      </c>
      <c r="AI804" s="151"/>
      <c r="AJ804" s="151"/>
      <c r="AK804" s="151"/>
      <c r="AL804" s="151"/>
      <c r="AM804" s="151"/>
      <c r="AN804" s="151"/>
      <c r="AO804" s="151"/>
      <c r="AP804" s="151"/>
      <c r="AQ804" s="151"/>
      <c r="AR804" s="151"/>
      <c r="AS804" s="151"/>
      <c r="AT804" s="151"/>
      <c r="AU804" s="151"/>
      <c r="AV804" s="151"/>
      <c r="AW804" s="151"/>
      <c r="AX804" s="151"/>
      <c r="AY804" s="151"/>
      <c r="AZ804" s="151"/>
      <c r="BA804" s="151"/>
      <c r="BB804" s="151"/>
      <c r="BC804" s="151"/>
      <c r="BD804" s="151"/>
      <c r="BE804" s="151"/>
      <c r="BF804" s="151"/>
      <c r="BG804" s="151"/>
      <c r="BH804" s="151"/>
    </row>
    <row r="805" spans="1:60" outlineLevel="1" x14ac:dyDescent="0.2">
      <c r="A805" s="173">
        <v>261</v>
      </c>
      <c r="B805" s="174" t="s">
        <v>1305</v>
      </c>
      <c r="C805" s="191" t="s">
        <v>1306</v>
      </c>
      <c r="D805" s="175" t="s">
        <v>427</v>
      </c>
      <c r="E805" s="176">
        <v>36.395000000000003</v>
      </c>
      <c r="F805" s="177"/>
      <c r="G805" s="178">
        <f>ROUND(E805*F805,2)</f>
        <v>0</v>
      </c>
      <c r="H805" s="177">
        <v>5.87</v>
      </c>
      <c r="I805" s="178">
        <f>ROUND(E805*H805,2)</f>
        <v>213.64</v>
      </c>
      <c r="J805" s="177">
        <v>238.63</v>
      </c>
      <c r="K805" s="178">
        <f>ROUND(E805*J805,2)</f>
        <v>8684.94</v>
      </c>
      <c r="L805" s="178">
        <v>21</v>
      </c>
      <c r="M805" s="178">
        <f>G805*(1+L805/100)</f>
        <v>0</v>
      </c>
      <c r="N805" s="178">
        <v>1.2199999999999999E-3</v>
      </c>
      <c r="O805" s="178">
        <f>ROUND(E805*N805,2)</f>
        <v>0.04</v>
      </c>
      <c r="P805" s="178">
        <v>0</v>
      </c>
      <c r="Q805" s="178">
        <f>ROUND(E805*P805,2)</f>
        <v>0</v>
      </c>
      <c r="R805" s="178"/>
      <c r="S805" s="178" t="s">
        <v>228</v>
      </c>
      <c r="T805" s="179" t="s">
        <v>229</v>
      </c>
      <c r="U805" s="162">
        <v>0.501</v>
      </c>
      <c r="V805" s="162">
        <f>ROUND(E805*U805,2)</f>
        <v>18.23</v>
      </c>
      <c r="W805" s="162"/>
      <c r="X805" s="151"/>
      <c r="Y805" s="151"/>
      <c r="Z805" s="151"/>
      <c r="AA805" s="151"/>
      <c r="AB805" s="151"/>
      <c r="AC805" s="151"/>
      <c r="AD805" s="151"/>
      <c r="AE805" s="151"/>
      <c r="AF805" s="151"/>
      <c r="AG805" s="151" t="s">
        <v>331</v>
      </c>
      <c r="AH805" s="151"/>
      <c r="AI805" s="151"/>
      <c r="AJ805" s="151"/>
      <c r="AK805" s="151"/>
      <c r="AL805" s="151"/>
      <c r="AM805" s="151"/>
      <c r="AN805" s="151"/>
      <c r="AO805" s="151"/>
      <c r="AP805" s="151"/>
      <c r="AQ805" s="151"/>
      <c r="AR805" s="151"/>
      <c r="AS805" s="151"/>
      <c r="AT805" s="151"/>
      <c r="AU805" s="151"/>
      <c r="AV805" s="151"/>
      <c r="AW805" s="151"/>
      <c r="AX805" s="151"/>
      <c r="AY805" s="151"/>
      <c r="AZ805" s="151"/>
      <c r="BA805" s="151"/>
      <c r="BB805" s="151"/>
      <c r="BC805" s="151"/>
      <c r="BD805" s="151"/>
      <c r="BE805" s="151"/>
      <c r="BF805" s="151"/>
      <c r="BG805" s="151"/>
      <c r="BH805" s="151"/>
    </row>
    <row r="806" spans="1:60" outlineLevel="1" x14ac:dyDescent="0.2">
      <c r="A806" s="158"/>
      <c r="B806" s="159"/>
      <c r="C806" s="199" t="s">
        <v>1307</v>
      </c>
      <c r="D806" s="195"/>
      <c r="E806" s="196">
        <v>36.395000000000003</v>
      </c>
      <c r="F806" s="162"/>
      <c r="G806" s="162"/>
      <c r="H806" s="162"/>
      <c r="I806" s="162"/>
      <c r="J806" s="162"/>
      <c r="K806" s="162"/>
      <c r="L806" s="162"/>
      <c r="M806" s="162"/>
      <c r="N806" s="162"/>
      <c r="O806" s="162"/>
      <c r="P806" s="162"/>
      <c r="Q806" s="162"/>
      <c r="R806" s="162"/>
      <c r="S806" s="162"/>
      <c r="T806" s="162"/>
      <c r="U806" s="162"/>
      <c r="V806" s="162"/>
      <c r="W806" s="162"/>
      <c r="X806" s="151"/>
      <c r="Y806" s="151"/>
      <c r="Z806" s="151"/>
      <c r="AA806" s="151"/>
      <c r="AB806" s="151"/>
      <c r="AC806" s="151"/>
      <c r="AD806" s="151"/>
      <c r="AE806" s="151"/>
      <c r="AF806" s="151"/>
      <c r="AG806" s="151" t="s">
        <v>346</v>
      </c>
      <c r="AH806" s="151">
        <v>0</v>
      </c>
      <c r="AI806" s="151"/>
      <c r="AJ806" s="151"/>
      <c r="AK806" s="151"/>
      <c r="AL806" s="151"/>
      <c r="AM806" s="151"/>
      <c r="AN806" s="151"/>
      <c r="AO806" s="151"/>
      <c r="AP806" s="151"/>
      <c r="AQ806" s="151"/>
      <c r="AR806" s="151"/>
      <c r="AS806" s="151"/>
      <c r="AT806" s="151"/>
      <c r="AU806" s="151"/>
      <c r="AV806" s="151"/>
      <c r="AW806" s="151"/>
      <c r="AX806" s="151"/>
      <c r="AY806" s="151"/>
      <c r="AZ806" s="151"/>
      <c r="BA806" s="151"/>
      <c r="BB806" s="151"/>
      <c r="BC806" s="151"/>
      <c r="BD806" s="151"/>
      <c r="BE806" s="151"/>
      <c r="BF806" s="151"/>
      <c r="BG806" s="151"/>
      <c r="BH806" s="151"/>
    </row>
    <row r="807" spans="1:60" ht="22.5" outlineLevel="1" x14ac:dyDescent="0.2">
      <c r="A807" s="173">
        <v>262</v>
      </c>
      <c r="B807" s="174" t="s">
        <v>1308</v>
      </c>
      <c r="C807" s="191" t="s">
        <v>1309</v>
      </c>
      <c r="D807" s="175" t="s">
        <v>340</v>
      </c>
      <c r="E807" s="176">
        <v>20.75</v>
      </c>
      <c r="F807" s="177"/>
      <c r="G807" s="178">
        <f>ROUND(E807*F807,2)</f>
        <v>0</v>
      </c>
      <c r="H807" s="177">
        <v>850</v>
      </c>
      <c r="I807" s="178">
        <f>ROUND(E807*H807,2)</f>
        <v>17637.5</v>
      </c>
      <c r="J807" s="177">
        <v>0</v>
      </c>
      <c r="K807" s="178">
        <f>ROUND(E807*J807,2)</f>
        <v>0</v>
      </c>
      <c r="L807" s="178">
        <v>21</v>
      </c>
      <c r="M807" s="178">
        <f>G807*(1+L807/100)</f>
        <v>0</v>
      </c>
      <c r="N807" s="178">
        <v>2.3570000000000001E-2</v>
      </c>
      <c r="O807" s="178">
        <f>ROUND(E807*N807,2)</f>
        <v>0.49</v>
      </c>
      <c r="P807" s="178">
        <v>0</v>
      </c>
      <c r="Q807" s="178">
        <f>ROUND(E807*P807,2)</f>
        <v>0</v>
      </c>
      <c r="R807" s="178" t="s">
        <v>1287</v>
      </c>
      <c r="S807" s="178" t="s">
        <v>330</v>
      </c>
      <c r="T807" s="179" t="s">
        <v>229</v>
      </c>
      <c r="U807" s="162">
        <v>0</v>
      </c>
      <c r="V807" s="162">
        <f>ROUND(E807*U807,2)</f>
        <v>0</v>
      </c>
      <c r="W807" s="162"/>
      <c r="X807" s="151"/>
      <c r="Y807" s="151"/>
      <c r="Z807" s="151"/>
      <c r="AA807" s="151"/>
      <c r="AB807" s="151"/>
      <c r="AC807" s="151"/>
      <c r="AD807" s="151"/>
      <c r="AE807" s="151"/>
      <c r="AF807" s="151"/>
      <c r="AG807" s="151" t="s">
        <v>1096</v>
      </c>
      <c r="AH807" s="151"/>
      <c r="AI807" s="151"/>
      <c r="AJ807" s="151"/>
      <c r="AK807" s="151"/>
      <c r="AL807" s="151"/>
      <c r="AM807" s="151"/>
      <c r="AN807" s="151"/>
      <c r="AO807" s="151"/>
      <c r="AP807" s="151"/>
      <c r="AQ807" s="151"/>
      <c r="AR807" s="151"/>
      <c r="AS807" s="151"/>
      <c r="AT807" s="151"/>
      <c r="AU807" s="151"/>
      <c r="AV807" s="151"/>
      <c r="AW807" s="151"/>
      <c r="AX807" s="151"/>
      <c r="AY807" s="151"/>
      <c r="AZ807" s="151"/>
      <c r="BA807" s="151"/>
      <c r="BB807" s="151"/>
      <c r="BC807" s="151"/>
      <c r="BD807" s="151"/>
      <c r="BE807" s="151"/>
      <c r="BF807" s="151"/>
      <c r="BG807" s="151"/>
      <c r="BH807" s="151"/>
    </row>
    <row r="808" spans="1:60" ht="22.5" outlineLevel="1" x14ac:dyDescent="0.2">
      <c r="A808" s="158"/>
      <c r="B808" s="159"/>
      <c r="C808" s="364" t="s">
        <v>1310</v>
      </c>
      <c r="D808" s="365"/>
      <c r="E808" s="365"/>
      <c r="F808" s="365"/>
      <c r="G808" s="365"/>
      <c r="H808" s="162"/>
      <c r="I808" s="162"/>
      <c r="J808" s="162"/>
      <c r="K808" s="162"/>
      <c r="L808" s="162"/>
      <c r="M808" s="162"/>
      <c r="N808" s="162"/>
      <c r="O808" s="162"/>
      <c r="P808" s="162"/>
      <c r="Q808" s="162"/>
      <c r="R808" s="162"/>
      <c r="S808" s="162"/>
      <c r="T808" s="162"/>
      <c r="U808" s="162"/>
      <c r="V808" s="162"/>
      <c r="W808" s="162"/>
      <c r="X808" s="151"/>
      <c r="Y808" s="151"/>
      <c r="Z808" s="151"/>
      <c r="AA808" s="151"/>
      <c r="AB808" s="151"/>
      <c r="AC808" s="151"/>
      <c r="AD808" s="151"/>
      <c r="AE808" s="151"/>
      <c r="AF808" s="151"/>
      <c r="AG808" s="151" t="s">
        <v>236</v>
      </c>
      <c r="AH808" s="151"/>
      <c r="AI808" s="151"/>
      <c r="AJ808" s="151"/>
      <c r="AK808" s="151"/>
      <c r="AL808" s="151"/>
      <c r="AM808" s="151"/>
      <c r="AN808" s="151"/>
      <c r="AO808" s="151"/>
      <c r="AP808" s="151"/>
      <c r="AQ808" s="151"/>
      <c r="AR808" s="151"/>
      <c r="AS808" s="151"/>
      <c r="AT808" s="151"/>
      <c r="AU808" s="151"/>
      <c r="AV808" s="151"/>
      <c r="AW808" s="151"/>
      <c r="AX808" s="151"/>
      <c r="AY808" s="151"/>
      <c r="AZ808" s="151"/>
      <c r="BA808" s="187" t="str">
        <f>C808</f>
        <v>dodavatel zde uvede náklady za ostatní spojovací prostředky, neobsažené v ostatních jednotlivých položkách, s přihlédnutím na své zkušenosti a zvolené technologie pro realizaci prací</v>
      </c>
      <c r="BB808" s="151"/>
      <c r="BC808" s="151"/>
      <c r="BD808" s="151"/>
      <c r="BE808" s="151"/>
      <c r="BF808" s="151"/>
      <c r="BG808" s="151"/>
      <c r="BH808" s="151"/>
    </row>
    <row r="809" spans="1:60" outlineLevel="1" x14ac:dyDescent="0.2">
      <c r="A809" s="158"/>
      <c r="B809" s="159"/>
      <c r="C809" s="199" t="s">
        <v>1311</v>
      </c>
      <c r="D809" s="195"/>
      <c r="E809" s="196">
        <v>20.75</v>
      </c>
      <c r="F809" s="162"/>
      <c r="G809" s="162"/>
      <c r="H809" s="162"/>
      <c r="I809" s="162"/>
      <c r="J809" s="162"/>
      <c r="K809" s="162"/>
      <c r="L809" s="162"/>
      <c r="M809" s="162"/>
      <c r="N809" s="162"/>
      <c r="O809" s="162"/>
      <c r="P809" s="162"/>
      <c r="Q809" s="162"/>
      <c r="R809" s="162"/>
      <c r="S809" s="162"/>
      <c r="T809" s="162"/>
      <c r="U809" s="162"/>
      <c r="V809" s="162"/>
      <c r="W809" s="162"/>
      <c r="X809" s="151"/>
      <c r="Y809" s="151"/>
      <c r="Z809" s="151"/>
      <c r="AA809" s="151"/>
      <c r="AB809" s="151"/>
      <c r="AC809" s="151"/>
      <c r="AD809" s="151"/>
      <c r="AE809" s="151"/>
      <c r="AF809" s="151"/>
      <c r="AG809" s="151" t="s">
        <v>346</v>
      </c>
      <c r="AH809" s="151">
        <v>0</v>
      </c>
      <c r="AI809" s="151"/>
      <c r="AJ809" s="151"/>
      <c r="AK809" s="151"/>
      <c r="AL809" s="151"/>
      <c r="AM809" s="151"/>
      <c r="AN809" s="151"/>
      <c r="AO809" s="151"/>
      <c r="AP809" s="151"/>
      <c r="AQ809" s="151"/>
      <c r="AR809" s="151"/>
      <c r="AS809" s="151"/>
      <c r="AT809" s="151"/>
      <c r="AU809" s="151"/>
      <c r="AV809" s="151"/>
      <c r="AW809" s="151"/>
      <c r="AX809" s="151"/>
      <c r="AY809" s="151"/>
      <c r="AZ809" s="151"/>
      <c r="BA809" s="151"/>
      <c r="BB809" s="151"/>
      <c r="BC809" s="151"/>
      <c r="BD809" s="151"/>
      <c r="BE809" s="151"/>
      <c r="BF809" s="151"/>
      <c r="BG809" s="151"/>
      <c r="BH809" s="151"/>
    </row>
    <row r="810" spans="1:60" ht="22.5" outlineLevel="1" x14ac:dyDescent="0.2">
      <c r="A810" s="173">
        <v>263</v>
      </c>
      <c r="B810" s="174" t="s">
        <v>1312</v>
      </c>
      <c r="C810" s="191" t="s">
        <v>1313</v>
      </c>
      <c r="D810" s="175" t="s">
        <v>375</v>
      </c>
      <c r="E810" s="176">
        <v>3.6749999999999998</v>
      </c>
      <c r="F810" s="177"/>
      <c r="G810" s="178">
        <f>ROUND(E810*F810,2)</f>
        <v>0</v>
      </c>
      <c r="H810" s="177">
        <v>2010.46</v>
      </c>
      <c r="I810" s="178">
        <f>ROUND(E810*H810,2)</f>
        <v>7388.44</v>
      </c>
      <c r="J810" s="177">
        <v>939.54</v>
      </c>
      <c r="K810" s="178">
        <f>ROUND(E810*J810,2)</f>
        <v>3452.81</v>
      </c>
      <c r="L810" s="178">
        <v>21</v>
      </c>
      <c r="M810" s="178">
        <f>G810*(1+L810/100)</f>
        <v>0</v>
      </c>
      <c r="N810" s="178">
        <v>6.45E-3</v>
      </c>
      <c r="O810" s="178">
        <f>ROUND(E810*N810,2)</f>
        <v>0.02</v>
      </c>
      <c r="P810" s="178">
        <v>0</v>
      </c>
      <c r="Q810" s="178">
        <f>ROUND(E810*P810,2)</f>
        <v>0</v>
      </c>
      <c r="R810" s="178" t="s">
        <v>1287</v>
      </c>
      <c r="S810" s="178" t="s">
        <v>330</v>
      </c>
      <c r="T810" s="179" t="s">
        <v>229</v>
      </c>
      <c r="U810" s="162">
        <v>0.13500000000000001</v>
      </c>
      <c r="V810" s="162">
        <f>ROUND(E810*U810,2)</f>
        <v>0.5</v>
      </c>
      <c r="W810" s="162"/>
      <c r="X810" s="151"/>
      <c r="Y810" s="151"/>
      <c r="Z810" s="151"/>
      <c r="AA810" s="151"/>
      <c r="AB810" s="151"/>
      <c r="AC810" s="151"/>
      <c r="AD810" s="151"/>
      <c r="AE810" s="151"/>
      <c r="AF810" s="151"/>
      <c r="AG810" s="151" t="s">
        <v>331</v>
      </c>
      <c r="AH810" s="151"/>
      <c r="AI810" s="151"/>
      <c r="AJ810" s="151"/>
      <c r="AK810" s="151"/>
      <c r="AL810" s="151"/>
      <c r="AM810" s="151"/>
      <c r="AN810" s="151"/>
      <c r="AO810" s="151"/>
      <c r="AP810" s="151"/>
      <c r="AQ810" s="151"/>
      <c r="AR810" s="151"/>
      <c r="AS810" s="151"/>
      <c r="AT810" s="151"/>
      <c r="AU810" s="151"/>
      <c r="AV810" s="151"/>
      <c r="AW810" s="151"/>
      <c r="AX810" s="151"/>
      <c r="AY810" s="151"/>
      <c r="AZ810" s="151"/>
      <c r="BA810" s="151"/>
      <c r="BB810" s="151"/>
      <c r="BC810" s="151"/>
      <c r="BD810" s="151"/>
      <c r="BE810" s="151"/>
      <c r="BF810" s="151"/>
      <c r="BG810" s="151"/>
      <c r="BH810" s="151"/>
    </row>
    <row r="811" spans="1:60" outlineLevel="1" x14ac:dyDescent="0.2">
      <c r="A811" s="158"/>
      <c r="B811" s="159"/>
      <c r="C811" s="364" t="s">
        <v>1314</v>
      </c>
      <c r="D811" s="365"/>
      <c r="E811" s="365"/>
      <c r="F811" s="365"/>
      <c r="G811" s="365"/>
      <c r="H811" s="162"/>
      <c r="I811" s="162"/>
      <c r="J811" s="162"/>
      <c r="K811" s="162"/>
      <c r="L811" s="162"/>
      <c r="M811" s="162"/>
      <c r="N811" s="162"/>
      <c r="O811" s="162"/>
      <c r="P811" s="162"/>
      <c r="Q811" s="162"/>
      <c r="R811" s="162"/>
      <c r="S811" s="162"/>
      <c r="T811" s="162"/>
      <c r="U811" s="162"/>
      <c r="V811" s="162"/>
      <c r="W811" s="162"/>
      <c r="X811" s="151"/>
      <c r="Y811" s="151"/>
      <c r="Z811" s="151"/>
      <c r="AA811" s="151"/>
      <c r="AB811" s="151"/>
      <c r="AC811" s="151"/>
      <c r="AD811" s="151"/>
      <c r="AE811" s="151"/>
      <c r="AF811" s="151"/>
      <c r="AG811" s="151" t="s">
        <v>236</v>
      </c>
      <c r="AH811" s="151"/>
      <c r="AI811" s="151"/>
      <c r="AJ811" s="151"/>
      <c r="AK811" s="151"/>
      <c r="AL811" s="151"/>
      <c r="AM811" s="151"/>
      <c r="AN811" s="151"/>
      <c r="AO811" s="151"/>
      <c r="AP811" s="151"/>
      <c r="AQ811" s="151"/>
      <c r="AR811" s="151"/>
      <c r="AS811" s="151"/>
      <c r="AT811" s="151"/>
      <c r="AU811" s="151"/>
      <c r="AV811" s="151"/>
      <c r="AW811" s="151"/>
      <c r="AX811" s="151"/>
      <c r="AY811" s="151"/>
      <c r="AZ811" s="151"/>
      <c r="BA811" s="151"/>
      <c r="BB811" s="151"/>
      <c r="BC811" s="151"/>
      <c r="BD811" s="151"/>
      <c r="BE811" s="151"/>
      <c r="BF811" s="151"/>
      <c r="BG811" s="151"/>
      <c r="BH811" s="151"/>
    </row>
    <row r="812" spans="1:60" outlineLevel="1" x14ac:dyDescent="0.2">
      <c r="A812" s="158"/>
      <c r="B812" s="159"/>
      <c r="C812" s="199" t="s">
        <v>1315</v>
      </c>
      <c r="D812" s="195"/>
      <c r="E812" s="196">
        <v>3.6749999999999998</v>
      </c>
      <c r="F812" s="162"/>
      <c r="G812" s="162"/>
      <c r="H812" s="162"/>
      <c r="I812" s="162"/>
      <c r="J812" s="162"/>
      <c r="K812" s="162"/>
      <c r="L812" s="162"/>
      <c r="M812" s="162"/>
      <c r="N812" s="162"/>
      <c r="O812" s="162"/>
      <c r="P812" s="162"/>
      <c r="Q812" s="162"/>
      <c r="R812" s="162"/>
      <c r="S812" s="162"/>
      <c r="T812" s="162"/>
      <c r="U812" s="162"/>
      <c r="V812" s="162"/>
      <c r="W812" s="162"/>
      <c r="X812" s="151"/>
      <c r="Y812" s="151"/>
      <c r="Z812" s="151"/>
      <c r="AA812" s="151"/>
      <c r="AB812" s="151"/>
      <c r="AC812" s="151"/>
      <c r="AD812" s="151"/>
      <c r="AE812" s="151"/>
      <c r="AF812" s="151"/>
      <c r="AG812" s="151" t="s">
        <v>346</v>
      </c>
      <c r="AH812" s="151">
        <v>0</v>
      </c>
      <c r="AI812" s="151"/>
      <c r="AJ812" s="151"/>
      <c r="AK812" s="151"/>
      <c r="AL812" s="151"/>
      <c r="AM812" s="151"/>
      <c r="AN812" s="151"/>
      <c r="AO812" s="151"/>
      <c r="AP812" s="151"/>
      <c r="AQ812" s="151"/>
      <c r="AR812" s="151"/>
      <c r="AS812" s="151"/>
      <c r="AT812" s="151"/>
      <c r="AU812" s="151"/>
      <c r="AV812" s="151"/>
      <c r="AW812" s="151"/>
      <c r="AX812" s="151"/>
      <c r="AY812" s="151"/>
      <c r="AZ812" s="151"/>
      <c r="BA812" s="151"/>
      <c r="BB812" s="151"/>
      <c r="BC812" s="151"/>
      <c r="BD812" s="151"/>
      <c r="BE812" s="151"/>
      <c r="BF812" s="151"/>
      <c r="BG812" s="151"/>
      <c r="BH812" s="151"/>
    </row>
    <row r="813" spans="1:60" outlineLevel="1" x14ac:dyDescent="0.2">
      <c r="A813" s="173">
        <v>264</v>
      </c>
      <c r="B813" s="174" t="s">
        <v>1316</v>
      </c>
      <c r="C813" s="191" t="s">
        <v>1317</v>
      </c>
      <c r="D813" s="175" t="s">
        <v>375</v>
      </c>
      <c r="E813" s="176">
        <v>451.75</v>
      </c>
      <c r="F813" s="177"/>
      <c r="G813" s="178">
        <f>ROUND(E813*F813,2)</f>
        <v>0</v>
      </c>
      <c r="H813" s="177">
        <v>16.2</v>
      </c>
      <c r="I813" s="178">
        <f>ROUND(E813*H813,2)</f>
        <v>7318.35</v>
      </c>
      <c r="J813" s="177">
        <v>0</v>
      </c>
      <c r="K813" s="178">
        <f>ROUND(E813*J813,2)</f>
        <v>0</v>
      </c>
      <c r="L813" s="178">
        <v>21</v>
      </c>
      <c r="M813" s="178">
        <f>G813*(1+L813/100)</f>
        <v>0</v>
      </c>
      <c r="N813" s="178">
        <v>2.4000000000000001E-4</v>
      </c>
      <c r="O813" s="178">
        <f>ROUND(E813*N813,2)</f>
        <v>0.11</v>
      </c>
      <c r="P813" s="178">
        <v>0</v>
      </c>
      <c r="Q813" s="178">
        <f>ROUND(E813*P813,2)</f>
        <v>0</v>
      </c>
      <c r="R813" s="178" t="s">
        <v>1287</v>
      </c>
      <c r="S813" s="178" t="s">
        <v>330</v>
      </c>
      <c r="T813" s="179" t="s">
        <v>330</v>
      </c>
      <c r="U813" s="162">
        <v>0</v>
      </c>
      <c r="V813" s="162">
        <f>ROUND(E813*U813,2)</f>
        <v>0</v>
      </c>
      <c r="W813" s="162"/>
      <c r="X813" s="151"/>
      <c r="Y813" s="151"/>
      <c r="Z813" s="151"/>
      <c r="AA813" s="151"/>
      <c r="AB813" s="151"/>
      <c r="AC813" s="151"/>
      <c r="AD813" s="151"/>
      <c r="AE813" s="151"/>
      <c r="AF813" s="151"/>
      <c r="AG813" s="151" t="s">
        <v>331</v>
      </c>
      <c r="AH813" s="151"/>
      <c r="AI813" s="151"/>
      <c r="AJ813" s="151"/>
      <c r="AK813" s="151"/>
      <c r="AL813" s="151"/>
      <c r="AM813" s="151"/>
      <c r="AN813" s="151"/>
      <c r="AO813" s="151"/>
      <c r="AP813" s="151"/>
      <c r="AQ813" s="151"/>
      <c r="AR813" s="151"/>
      <c r="AS813" s="151"/>
      <c r="AT813" s="151"/>
      <c r="AU813" s="151"/>
      <c r="AV813" s="151"/>
      <c r="AW813" s="151"/>
      <c r="AX813" s="151"/>
      <c r="AY813" s="151"/>
      <c r="AZ813" s="151"/>
      <c r="BA813" s="151"/>
      <c r="BB813" s="151"/>
      <c r="BC813" s="151"/>
      <c r="BD813" s="151"/>
      <c r="BE813" s="151"/>
      <c r="BF813" s="151"/>
      <c r="BG813" s="151"/>
      <c r="BH813" s="151"/>
    </row>
    <row r="814" spans="1:60" outlineLevel="1" x14ac:dyDescent="0.2">
      <c r="A814" s="158"/>
      <c r="B814" s="159"/>
      <c r="C814" s="199" t="s">
        <v>1318</v>
      </c>
      <c r="D814" s="195"/>
      <c r="E814" s="196">
        <v>451.75</v>
      </c>
      <c r="F814" s="162"/>
      <c r="G814" s="162"/>
      <c r="H814" s="162"/>
      <c r="I814" s="162"/>
      <c r="J814" s="162"/>
      <c r="K814" s="162"/>
      <c r="L814" s="162"/>
      <c r="M814" s="162"/>
      <c r="N814" s="162"/>
      <c r="O814" s="162"/>
      <c r="P814" s="162"/>
      <c r="Q814" s="162"/>
      <c r="R814" s="162"/>
      <c r="S814" s="162"/>
      <c r="T814" s="162"/>
      <c r="U814" s="162"/>
      <c r="V814" s="162"/>
      <c r="W814" s="162"/>
      <c r="X814" s="151"/>
      <c r="Y814" s="151"/>
      <c r="Z814" s="151"/>
      <c r="AA814" s="151"/>
      <c r="AB814" s="151"/>
      <c r="AC814" s="151"/>
      <c r="AD814" s="151"/>
      <c r="AE814" s="151"/>
      <c r="AF814" s="151"/>
      <c r="AG814" s="151" t="s">
        <v>346</v>
      </c>
      <c r="AH814" s="151">
        <v>0</v>
      </c>
      <c r="AI814" s="151"/>
      <c r="AJ814" s="151"/>
      <c r="AK814" s="151"/>
      <c r="AL814" s="151"/>
      <c r="AM814" s="151"/>
      <c r="AN814" s="151"/>
      <c r="AO814" s="151"/>
      <c r="AP814" s="151"/>
      <c r="AQ814" s="151"/>
      <c r="AR814" s="151"/>
      <c r="AS814" s="151"/>
      <c r="AT814" s="151"/>
      <c r="AU814" s="151"/>
      <c r="AV814" s="151"/>
      <c r="AW814" s="151"/>
      <c r="AX814" s="151"/>
      <c r="AY814" s="151"/>
      <c r="AZ814" s="151"/>
      <c r="BA814" s="151"/>
      <c r="BB814" s="151"/>
      <c r="BC814" s="151"/>
      <c r="BD814" s="151"/>
      <c r="BE814" s="151"/>
      <c r="BF814" s="151"/>
      <c r="BG814" s="151"/>
      <c r="BH814" s="151"/>
    </row>
    <row r="815" spans="1:60" ht="22.5" outlineLevel="1" x14ac:dyDescent="0.2">
      <c r="A815" s="173">
        <v>265</v>
      </c>
      <c r="B815" s="174" t="s">
        <v>1319</v>
      </c>
      <c r="C815" s="191" t="s">
        <v>1320</v>
      </c>
      <c r="D815" s="175" t="s">
        <v>375</v>
      </c>
      <c r="E815" s="176">
        <v>168.4</v>
      </c>
      <c r="F815" s="177"/>
      <c r="G815" s="178">
        <f>ROUND(E815*F815,2)</f>
        <v>0</v>
      </c>
      <c r="H815" s="177">
        <v>1.39</v>
      </c>
      <c r="I815" s="178">
        <f>ROUND(E815*H815,2)</f>
        <v>234.08</v>
      </c>
      <c r="J815" s="177">
        <v>119.61</v>
      </c>
      <c r="K815" s="178">
        <f>ROUND(E815*J815,2)</f>
        <v>20142.32</v>
      </c>
      <c r="L815" s="178">
        <v>21</v>
      </c>
      <c r="M815" s="178">
        <f>G815*(1+L815/100)</f>
        <v>0</v>
      </c>
      <c r="N815" s="178">
        <v>1.0000000000000001E-5</v>
      </c>
      <c r="O815" s="178">
        <f>ROUND(E815*N815,2)</f>
        <v>0</v>
      </c>
      <c r="P815" s="178">
        <v>0</v>
      </c>
      <c r="Q815" s="178">
        <f>ROUND(E815*P815,2)</f>
        <v>0</v>
      </c>
      <c r="R815" s="178" t="s">
        <v>1287</v>
      </c>
      <c r="S815" s="178" t="s">
        <v>330</v>
      </c>
      <c r="T815" s="179" t="s">
        <v>330</v>
      </c>
      <c r="U815" s="162">
        <v>0.30299999999999999</v>
      </c>
      <c r="V815" s="162">
        <f>ROUND(E815*U815,2)</f>
        <v>51.03</v>
      </c>
      <c r="W815" s="162"/>
      <c r="X815" s="151"/>
      <c r="Y815" s="151"/>
      <c r="Z815" s="151"/>
      <c r="AA815" s="151"/>
      <c r="AB815" s="151"/>
      <c r="AC815" s="151"/>
      <c r="AD815" s="151"/>
      <c r="AE815" s="151"/>
      <c r="AF815" s="151"/>
      <c r="AG815" s="151" t="s">
        <v>331</v>
      </c>
      <c r="AH815" s="151"/>
      <c r="AI815" s="151"/>
      <c r="AJ815" s="151"/>
      <c r="AK815" s="151"/>
      <c r="AL815" s="151"/>
      <c r="AM815" s="151"/>
      <c r="AN815" s="151"/>
      <c r="AO815" s="151"/>
      <c r="AP815" s="151"/>
      <c r="AQ815" s="151"/>
      <c r="AR815" s="151"/>
      <c r="AS815" s="151"/>
      <c r="AT815" s="151"/>
      <c r="AU815" s="151"/>
      <c r="AV815" s="151"/>
      <c r="AW815" s="151"/>
      <c r="AX815" s="151"/>
      <c r="AY815" s="151"/>
      <c r="AZ815" s="151"/>
      <c r="BA815" s="151"/>
      <c r="BB815" s="151"/>
      <c r="BC815" s="151"/>
      <c r="BD815" s="151"/>
      <c r="BE815" s="151"/>
      <c r="BF815" s="151"/>
      <c r="BG815" s="151"/>
      <c r="BH815" s="151"/>
    </row>
    <row r="816" spans="1:60" outlineLevel="1" x14ac:dyDescent="0.2">
      <c r="A816" s="158"/>
      <c r="B816" s="159"/>
      <c r="C816" s="364" t="s">
        <v>1321</v>
      </c>
      <c r="D816" s="365"/>
      <c r="E816" s="365"/>
      <c r="F816" s="365"/>
      <c r="G816" s="365"/>
      <c r="H816" s="162"/>
      <c r="I816" s="162"/>
      <c r="J816" s="162"/>
      <c r="K816" s="162"/>
      <c r="L816" s="162"/>
      <c r="M816" s="162"/>
      <c r="N816" s="162"/>
      <c r="O816" s="162"/>
      <c r="P816" s="162"/>
      <c r="Q816" s="162"/>
      <c r="R816" s="162"/>
      <c r="S816" s="162"/>
      <c r="T816" s="162"/>
      <c r="U816" s="162"/>
      <c r="V816" s="162"/>
      <c r="W816" s="162"/>
      <c r="X816" s="151"/>
      <c r="Y816" s="151"/>
      <c r="Z816" s="151"/>
      <c r="AA816" s="151"/>
      <c r="AB816" s="151"/>
      <c r="AC816" s="151"/>
      <c r="AD816" s="151"/>
      <c r="AE816" s="151"/>
      <c r="AF816" s="151"/>
      <c r="AG816" s="151" t="s">
        <v>236</v>
      </c>
      <c r="AH816" s="151"/>
      <c r="AI816" s="151"/>
      <c r="AJ816" s="151"/>
      <c r="AK816" s="151"/>
      <c r="AL816" s="151"/>
      <c r="AM816" s="151"/>
      <c r="AN816" s="151"/>
      <c r="AO816" s="151"/>
      <c r="AP816" s="151"/>
      <c r="AQ816" s="151"/>
      <c r="AR816" s="151"/>
      <c r="AS816" s="151"/>
      <c r="AT816" s="151"/>
      <c r="AU816" s="151"/>
      <c r="AV816" s="151"/>
      <c r="AW816" s="151"/>
      <c r="AX816" s="151"/>
      <c r="AY816" s="151"/>
      <c r="AZ816" s="151"/>
      <c r="BA816" s="151"/>
      <c r="BB816" s="151"/>
      <c r="BC816" s="151"/>
      <c r="BD816" s="151"/>
      <c r="BE816" s="151"/>
      <c r="BF816" s="151"/>
      <c r="BG816" s="151"/>
      <c r="BH816" s="151"/>
    </row>
    <row r="817" spans="1:60" outlineLevel="1" x14ac:dyDescent="0.2">
      <c r="A817" s="158"/>
      <c r="B817" s="159"/>
      <c r="C817" s="199" t="s">
        <v>1217</v>
      </c>
      <c r="D817" s="195"/>
      <c r="E817" s="196">
        <v>168.4</v>
      </c>
      <c r="F817" s="162"/>
      <c r="G817" s="162"/>
      <c r="H817" s="162"/>
      <c r="I817" s="162"/>
      <c r="J817" s="162"/>
      <c r="K817" s="162"/>
      <c r="L817" s="162"/>
      <c r="M817" s="162"/>
      <c r="N817" s="162"/>
      <c r="O817" s="162"/>
      <c r="P817" s="162"/>
      <c r="Q817" s="162"/>
      <c r="R817" s="162"/>
      <c r="S817" s="162"/>
      <c r="T817" s="162"/>
      <c r="U817" s="162"/>
      <c r="V817" s="162"/>
      <c r="W817" s="162"/>
      <c r="X817" s="151"/>
      <c r="Y817" s="151"/>
      <c r="Z817" s="151"/>
      <c r="AA817" s="151"/>
      <c r="AB817" s="151"/>
      <c r="AC817" s="151"/>
      <c r="AD817" s="151"/>
      <c r="AE817" s="151"/>
      <c r="AF817" s="151"/>
      <c r="AG817" s="151" t="s">
        <v>346</v>
      </c>
      <c r="AH817" s="151">
        <v>0</v>
      </c>
      <c r="AI817" s="151"/>
      <c r="AJ817" s="151"/>
      <c r="AK817" s="151"/>
      <c r="AL817" s="151"/>
      <c r="AM817" s="151"/>
      <c r="AN817" s="151"/>
      <c r="AO817" s="151"/>
      <c r="AP817" s="151"/>
      <c r="AQ817" s="151"/>
      <c r="AR817" s="151"/>
      <c r="AS817" s="151"/>
      <c r="AT817" s="151"/>
      <c r="AU817" s="151"/>
      <c r="AV817" s="151"/>
      <c r="AW817" s="151"/>
      <c r="AX817" s="151"/>
      <c r="AY817" s="151"/>
      <c r="AZ817" s="151"/>
      <c r="BA817" s="151"/>
      <c r="BB817" s="151"/>
      <c r="BC817" s="151"/>
      <c r="BD817" s="151"/>
      <c r="BE817" s="151"/>
      <c r="BF817" s="151"/>
      <c r="BG817" s="151"/>
      <c r="BH817" s="151"/>
    </row>
    <row r="818" spans="1:60" outlineLevel="1" x14ac:dyDescent="0.2">
      <c r="A818" s="180">
        <v>266</v>
      </c>
      <c r="B818" s="181" t="s">
        <v>1322</v>
      </c>
      <c r="C818" s="190" t="s">
        <v>1323</v>
      </c>
      <c r="D818" s="182" t="s">
        <v>340</v>
      </c>
      <c r="E818" s="183">
        <v>3.7</v>
      </c>
      <c r="F818" s="184"/>
      <c r="G818" s="185">
        <f>ROUND(E818*F818,2)</f>
        <v>0</v>
      </c>
      <c r="H818" s="184">
        <v>192.5</v>
      </c>
      <c r="I818" s="185">
        <f>ROUND(E818*H818,2)</f>
        <v>712.25</v>
      </c>
      <c r="J818" s="184">
        <v>0</v>
      </c>
      <c r="K818" s="185">
        <f>ROUND(E818*J818,2)</f>
        <v>0</v>
      </c>
      <c r="L818" s="185">
        <v>21</v>
      </c>
      <c r="M818" s="185">
        <f>G818*(1+L818/100)</f>
        <v>0</v>
      </c>
      <c r="N818" s="185">
        <v>2.9499999999999999E-3</v>
      </c>
      <c r="O818" s="185">
        <f>ROUND(E818*N818,2)</f>
        <v>0.01</v>
      </c>
      <c r="P818" s="185">
        <v>0</v>
      </c>
      <c r="Q818" s="185">
        <f>ROUND(E818*P818,2)</f>
        <v>0</v>
      </c>
      <c r="R818" s="185" t="s">
        <v>1287</v>
      </c>
      <c r="S818" s="185" t="s">
        <v>330</v>
      </c>
      <c r="T818" s="186" t="s">
        <v>1190</v>
      </c>
      <c r="U818" s="162">
        <v>0</v>
      </c>
      <c r="V818" s="162">
        <f>ROUND(E818*U818,2)</f>
        <v>0</v>
      </c>
      <c r="W818" s="162"/>
      <c r="X818" s="151"/>
      <c r="Y818" s="151"/>
      <c r="Z818" s="151"/>
      <c r="AA818" s="151"/>
      <c r="AB818" s="151"/>
      <c r="AC818" s="151"/>
      <c r="AD818" s="151"/>
      <c r="AE818" s="151"/>
      <c r="AF818" s="151"/>
      <c r="AG818" s="151" t="s">
        <v>331</v>
      </c>
      <c r="AH818" s="151"/>
      <c r="AI818" s="151"/>
      <c r="AJ818" s="151"/>
      <c r="AK818" s="151"/>
      <c r="AL818" s="151"/>
      <c r="AM818" s="151"/>
      <c r="AN818" s="151"/>
      <c r="AO818" s="151"/>
      <c r="AP818" s="151"/>
      <c r="AQ818" s="151"/>
      <c r="AR818" s="151"/>
      <c r="AS818" s="151"/>
      <c r="AT818" s="151"/>
      <c r="AU818" s="151"/>
      <c r="AV818" s="151"/>
      <c r="AW818" s="151"/>
      <c r="AX818" s="151"/>
      <c r="AY818" s="151"/>
      <c r="AZ818" s="151"/>
      <c r="BA818" s="151"/>
      <c r="BB818" s="151"/>
      <c r="BC818" s="151"/>
      <c r="BD818" s="151"/>
      <c r="BE818" s="151"/>
      <c r="BF818" s="151"/>
      <c r="BG818" s="151"/>
      <c r="BH818" s="151"/>
    </row>
    <row r="819" spans="1:60" ht="22.5" outlineLevel="1" x14ac:dyDescent="0.2">
      <c r="A819" s="173">
        <v>267</v>
      </c>
      <c r="B819" s="174" t="s">
        <v>1324</v>
      </c>
      <c r="C819" s="191" t="s">
        <v>1325</v>
      </c>
      <c r="D819" s="175" t="s">
        <v>375</v>
      </c>
      <c r="E819" s="176">
        <v>1076.3309999999999</v>
      </c>
      <c r="F819" s="177"/>
      <c r="G819" s="178">
        <f>ROUND(E819*F819,2)</f>
        <v>0</v>
      </c>
      <c r="H819" s="177">
        <v>0</v>
      </c>
      <c r="I819" s="178">
        <f>ROUND(E819*H819,2)</f>
        <v>0</v>
      </c>
      <c r="J819" s="177">
        <v>420</v>
      </c>
      <c r="K819" s="178">
        <f>ROUND(E819*J819,2)</f>
        <v>452059.02</v>
      </c>
      <c r="L819" s="178">
        <v>21</v>
      </c>
      <c r="M819" s="178">
        <f>G819*(1+L819/100)</f>
        <v>0</v>
      </c>
      <c r="N819" s="178">
        <v>0</v>
      </c>
      <c r="O819" s="178">
        <f>ROUND(E819*N819,2)</f>
        <v>0</v>
      </c>
      <c r="P819" s="178">
        <v>0</v>
      </c>
      <c r="Q819" s="178">
        <f>ROUND(E819*P819,2)</f>
        <v>0</v>
      </c>
      <c r="R819" s="178"/>
      <c r="S819" s="178" t="s">
        <v>228</v>
      </c>
      <c r="T819" s="179" t="s">
        <v>229</v>
      </c>
      <c r="U819" s="162">
        <v>0</v>
      </c>
      <c r="V819" s="162">
        <f>ROUND(E819*U819,2)</f>
        <v>0</v>
      </c>
      <c r="W819" s="162"/>
      <c r="X819" s="151"/>
      <c r="Y819" s="151"/>
      <c r="Z819" s="151"/>
      <c r="AA819" s="151"/>
      <c r="AB819" s="151"/>
      <c r="AC819" s="151"/>
      <c r="AD819" s="151"/>
      <c r="AE819" s="151"/>
      <c r="AF819" s="151"/>
      <c r="AG819" s="151" t="s">
        <v>331</v>
      </c>
      <c r="AH819" s="151"/>
      <c r="AI819" s="151"/>
      <c r="AJ819" s="151"/>
      <c r="AK819" s="151"/>
      <c r="AL819" s="151"/>
      <c r="AM819" s="151"/>
      <c r="AN819" s="151"/>
      <c r="AO819" s="151"/>
      <c r="AP819" s="151"/>
      <c r="AQ819" s="151"/>
      <c r="AR819" s="151"/>
      <c r="AS819" s="151"/>
      <c r="AT819" s="151"/>
      <c r="AU819" s="151"/>
      <c r="AV819" s="151"/>
      <c r="AW819" s="151"/>
      <c r="AX819" s="151"/>
      <c r="AY819" s="151"/>
      <c r="AZ819" s="151"/>
      <c r="BA819" s="151"/>
      <c r="BB819" s="151"/>
      <c r="BC819" s="151"/>
      <c r="BD819" s="151"/>
      <c r="BE819" s="151"/>
      <c r="BF819" s="151"/>
      <c r="BG819" s="151"/>
      <c r="BH819" s="151"/>
    </row>
    <row r="820" spans="1:60" outlineLevel="1" x14ac:dyDescent="0.2">
      <c r="A820" s="158"/>
      <c r="B820" s="159"/>
      <c r="C820" s="199" t="s">
        <v>1326</v>
      </c>
      <c r="D820" s="195"/>
      <c r="E820" s="196">
        <v>609.4</v>
      </c>
      <c r="F820" s="162"/>
      <c r="G820" s="162"/>
      <c r="H820" s="162"/>
      <c r="I820" s="162"/>
      <c r="J820" s="162"/>
      <c r="K820" s="162"/>
      <c r="L820" s="162"/>
      <c r="M820" s="162"/>
      <c r="N820" s="162"/>
      <c r="O820" s="162"/>
      <c r="P820" s="162"/>
      <c r="Q820" s="162"/>
      <c r="R820" s="162"/>
      <c r="S820" s="162"/>
      <c r="T820" s="162"/>
      <c r="U820" s="162"/>
      <c r="V820" s="162"/>
      <c r="W820" s="162"/>
      <c r="X820" s="151"/>
      <c r="Y820" s="151"/>
      <c r="Z820" s="151"/>
      <c r="AA820" s="151"/>
      <c r="AB820" s="151"/>
      <c r="AC820" s="151"/>
      <c r="AD820" s="151"/>
      <c r="AE820" s="151"/>
      <c r="AF820" s="151"/>
      <c r="AG820" s="151" t="s">
        <v>346</v>
      </c>
      <c r="AH820" s="151">
        <v>0</v>
      </c>
      <c r="AI820" s="151"/>
      <c r="AJ820" s="151"/>
      <c r="AK820" s="151"/>
      <c r="AL820" s="151"/>
      <c r="AM820" s="151"/>
      <c r="AN820" s="151"/>
      <c r="AO820" s="151"/>
      <c r="AP820" s="151"/>
      <c r="AQ820" s="151"/>
      <c r="AR820" s="151"/>
      <c r="AS820" s="151"/>
      <c r="AT820" s="151"/>
      <c r="AU820" s="151"/>
      <c r="AV820" s="151"/>
      <c r="AW820" s="151"/>
      <c r="AX820" s="151"/>
      <c r="AY820" s="151"/>
      <c r="AZ820" s="151"/>
      <c r="BA820" s="151"/>
      <c r="BB820" s="151"/>
      <c r="BC820" s="151"/>
      <c r="BD820" s="151"/>
      <c r="BE820" s="151"/>
      <c r="BF820" s="151"/>
      <c r="BG820" s="151"/>
      <c r="BH820" s="151"/>
    </row>
    <row r="821" spans="1:60" outlineLevel="1" x14ac:dyDescent="0.2">
      <c r="A821" s="158"/>
      <c r="B821" s="159"/>
      <c r="C821" s="199" t="s">
        <v>1327</v>
      </c>
      <c r="D821" s="195"/>
      <c r="E821" s="196"/>
      <c r="F821" s="162"/>
      <c r="G821" s="162"/>
      <c r="H821" s="162"/>
      <c r="I821" s="162"/>
      <c r="J821" s="162"/>
      <c r="K821" s="162"/>
      <c r="L821" s="162"/>
      <c r="M821" s="162"/>
      <c r="N821" s="162"/>
      <c r="O821" s="162"/>
      <c r="P821" s="162"/>
      <c r="Q821" s="162"/>
      <c r="R821" s="162"/>
      <c r="S821" s="162"/>
      <c r="T821" s="162"/>
      <c r="U821" s="162"/>
      <c r="V821" s="162"/>
      <c r="W821" s="162"/>
      <c r="X821" s="151"/>
      <c r="Y821" s="151"/>
      <c r="Z821" s="151"/>
      <c r="AA821" s="151"/>
      <c r="AB821" s="151"/>
      <c r="AC821" s="151"/>
      <c r="AD821" s="151"/>
      <c r="AE821" s="151"/>
      <c r="AF821" s="151"/>
      <c r="AG821" s="151" t="s">
        <v>346</v>
      </c>
      <c r="AH821" s="151">
        <v>0</v>
      </c>
      <c r="AI821" s="151"/>
      <c r="AJ821" s="151"/>
      <c r="AK821" s="151"/>
      <c r="AL821" s="151"/>
      <c r="AM821" s="151"/>
      <c r="AN821" s="151"/>
      <c r="AO821" s="151"/>
      <c r="AP821" s="151"/>
      <c r="AQ821" s="151"/>
      <c r="AR821" s="151"/>
      <c r="AS821" s="151"/>
      <c r="AT821" s="151"/>
      <c r="AU821" s="151"/>
      <c r="AV821" s="151"/>
      <c r="AW821" s="151"/>
      <c r="AX821" s="151"/>
      <c r="AY821" s="151"/>
      <c r="AZ821" s="151"/>
      <c r="BA821" s="151"/>
      <c r="BB821" s="151"/>
      <c r="BC821" s="151"/>
      <c r="BD821" s="151"/>
      <c r="BE821" s="151"/>
      <c r="BF821" s="151"/>
      <c r="BG821" s="151"/>
      <c r="BH821" s="151"/>
    </row>
    <row r="822" spans="1:60" outlineLevel="1" x14ac:dyDescent="0.2">
      <c r="A822" s="158"/>
      <c r="B822" s="159"/>
      <c r="C822" s="199" t="s">
        <v>1328</v>
      </c>
      <c r="D822" s="195"/>
      <c r="E822" s="196">
        <v>71.900000000000006</v>
      </c>
      <c r="F822" s="162"/>
      <c r="G822" s="162"/>
      <c r="H822" s="162"/>
      <c r="I822" s="162"/>
      <c r="J822" s="162"/>
      <c r="K822" s="162"/>
      <c r="L822" s="162"/>
      <c r="M822" s="162"/>
      <c r="N822" s="162"/>
      <c r="O822" s="162"/>
      <c r="P822" s="162"/>
      <c r="Q822" s="162"/>
      <c r="R822" s="162"/>
      <c r="S822" s="162"/>
      <c r="T822" s="162"/>
      <c r="U822" s="162"/>
      <c r="V822" s="162"/>
      <c r="W822" s="162"/>
      <c r="X822" s="151"/>
      <c r="Y822" s="151"/>
      <c r="Z822" s="151"/>
      <c r="AA822" s="151"/>
      <c r="AB822" s="151"/>
      <c r="AC822" s="151"/>
      <c r="AD822" s="151"/>
      <c r="AE822" s="151"/>
      <c r="AF822" s="151"/>
      <c r="AG822" s="151" t="s">
        <v>346</v>
      </c>
      <c r="AH822" s="151">
        <v>0</v>
      </c>
      <c r="AI822" s="151"/>
      <c r="AJ822" s="151"/>
      <c r="AK822" s="151"/>
      <c r="AL822" s="151"/>
      <c r="AM822" s="151"/>
      <c r="AN822" s="151"/>
      <c r="AO822" s="151"/>
      <c r="AP822" s="151"/>
      <c r="AQ822" s="151"/>
      <c r="AR822" s="151"/>
      <c r="AS822" s="151"/>
      <c r="AT822" s="151"/>
      <c r="AU822" s="151"/>
      <c r="AV822" s="151"/>
      <c r="AW822" s="151"/>
      <c r="AX822" s="151"/>
      <c r="AY822" s="151"/>
      <c r="AZ822" s="151"/>
      <c r="BA822" s="151"/>
      <c r="BB822" s="151"/>
      <c r="BC822" s="151"/>
      <c r="BD822" s="151"/>
      <c r="BE822" s="151"/>
      <c r="BF822" s="151"/>
      <c r="BG822" s="151"/>
      <c r="BH822" s="151"/>
    </row>
    <row r="823" spans="1:60" outlineLevel="1" x14ac:dyDescent="0.2">
      <c r="A823" s="158"/>
      <c r="B823" s="159"/>
      <c r="C823" s="199" t="s">
        <v>1329</v>
      </c>
      <c r="D823" s="195"/>
      <c r="E823" s="196">
        <v>58.2</v>
      </c>
      <c r="F823" s="162"/>
      <c r="G823" s="162"/>
      <c r="H823" s="162"/>
      <c r="I823" s="162"/>
      <c r="J823" s="162"/>
      <c r="K823" s="162"/>
      <c r="L823" s="162"/>
      <c r="M823" s="162"/>
      <c r="N823" s="162"/>
      <c r="O823" s="162"/>
      <c r="P823" s="162"/>
      <c r="Q823" s="162"/>
      <c r="R823" s="162"/>
      <c r="S823" s="162"/>
      <c r="T823" s="162"/>
      <c r="U823" s="162"/>
      <c r="V823" s="162"/>
      <c r="W823" s="162"/>
      <c r="X823" s="151"/>
      <c r="Y823" s="151"/>
      <c r="Z823" s="151"/>
      <c r="AA823" s="151"/>
      <c r="AB823" s="151"/>
      <c r="AC823" s="151"/>
      <c r="AD823" s="151"/>
      <c r="AE823" s="151"/>
      <c r="AF823" s="151"/>
      <c r="AG823" s="151" t="s">
        <v>346</v>
      </c>
      <c r="AH823" s="151">
        <v>0</v>
      </c>
      <c r="AI823" s="151"/>
      <c r="AJ823" s="151"/>
      <c r="AK823" s="151"/>
      <c r="AL823" s="151"/>
      <c r="AM823" s="151"/>
      <c r="AN823" s="151"/>
      <c r="AO823" s="151"/>
      <c r="AP823" s="151"/>
      <c r="AQ823" s="151"/>
      <c r="AR823" s="151"/>
      <c r="AS823" s="151"/>
      <c r="AT823" s="151"/>
      <c r="AU823" s="151"/>
      <c r="AV823" s="151"/>
      <c r="AW823" s="151"/>
      <c r="AX823" s="151"/>
      <c r="AY823" s="151"/>
      <c r="AZ823" s="151"/>
      <c r="BA823" s="151"/>
      <c r="BB823" s="151"/>
      <c r="BC823" s="151"/>
      <c r="BD823" s="151"/>
      <c r="BE823" s="151"/>
      <c r="BF823" s="151"/>
      <c r="BG823" s="151"/>
      <c r="BH823" s="151"/>
    </row>
    <row r="824" spans="1:60" outlineLevel="1" x14ac:dyDescent="0.2">
      <c r="A824" s="158"/>
      <c r="B824" s="159"/>
      <c r="C824" s="199" t="s">
        <v>1330</v>
      </c>
      <c r="D824" s="195"/>
      <c r="E824" s="196">
        <v>90.3</v>
      </c>
      <c r="F824" s="162"/>
      <c r="G824" s="162"/>
      <c r="H824" s="162"/>
      <c r="I824" s="162"/>
      <c r="J824" s="162"/>
      <c r="K824" s="162"/>
      <c r="L824" s="162"/>
      <c r="M824" s="162"/>
      <c r="N824" s="162"/>
      <c r="O824" s="162"/>
      <c r="P824" s="162"/>
      <c r="Q824" s="162"/>
      <c r="R824" s="162"/>
      <c r="S824" s="162"/>
      <c r="T824" s="162"/>
      <c r="U824" s="162"/>
      <c r="V824" s="162"/>
      <c r="W824" s="162"/>
      <c r="X824" s="151"/>
      <c r="Y824" s="151"/>
      <c r="Z824" s="151"/>
      <c r="AA824" s="151"/>
      <c r="AB824" s="151"/>
      <c r="AC824" s="151"/>
      <c r="AD824" s="151"/>
      <c r="AE824" s="151"/>
      <c r="AF824" s="151"/>
      <c r="AG824" s="151" t="s">
        <v>346</v>
      </c>
      <c r="AH824" s="151">
        <v>0</v>
      </c>
      <c r="AI824" s="151"/>
      <c r="AJ824" s="151"/>
      <c r="AK824" s="151"/>
      <c r="AL824" s="151"/>
      <c r="AM824" s="151"/>
      <c r="AN824" s="151"/>
      <c r="AO824" s="151"/>
      <c r="AP824" s="151"/>
      <c r="AQ824" s="151"/>
      <c r="AR824" s="151"/>
      <c r="AS824" s="151"/>
      <c r="AT824" s="151"/>
      <c r="AU824" s="151"/>
      <c r="AV824" s="151"/>
      <c r="AW824" s="151"/>
      <c r="AX824" s="151"/>
      <c r="AY824" s="151"/>
      <c r="AZ824" s="151"/>
      <c r="BA824" s="151"/>
      <c r="BB824" s="151"/>
      <c r="BC824" s="151"/>
      <c r="BD824" s="151"/>
      <c r="BE824" s="151"/>
      <c r="BF824" s="151"/>
      <c r="BG824" s="151"/>
      <c r="BH824" s="151"/>
    </row>
    <row r="825" spans="1:60" outlineLevel="1" x14ac:dyDescent="0.2">
      <c r="A825" s="158"/>
      <c r="B825" s="159"/>
      <c r="C825" s="199" t="s">
        <v>1331</v>
      </c>
      <c r="D825" s="195"/>
      <c r="E825" s="196">
        <v>31.3</v>
      </c>
      <c r="F825" s="162"/>
      <c r="G825" s="162"/>
      <c r="H825" s="162"/>
      <c r="I825" s="162"/>
      <c r="J825" s="162"/>
      <c r="K825" s="162"/>
      <c r="L825" s="162"/>
      <c r="M825" s="162"/>
      <c r="N825" s="162"/>
      <c r="O825" s="162"/>
      <c r="P825" s="162"/>
      <c r="Q825" s="162"/>
      <c r="R825" s="162"/>
      <c r="S825" s="162"/>
      <c r="T825" s="162"/>
      <c r="U825" s="162"/>
      <c r="V825" s="162"/>
      <c r="W825" s="162"/>
      <c r="X825" s="151"/>
      <c r="Y825" s="151"/>
      <c r="Z825" s="151"/>
      <c r="AA825" s="151"/>
      <c r="AB825" s="151"/>
      <c r="AC825" s="151"/>
      <c r="AD825" s="151"/>
      <c r="AE825" s="151"/>
      <c r="AF825" s="151"/>
      <c r="AG825" s="151" t="s">
        <v>346</v>
      </c>
      <c r="AH825" s="151">
        <v>0</v>
      </c>
      <c r="AI825" s="151"/>
      <c r="AJ825" s="151"/>
      <c r="AK825" s="151"/>
      <c r="AL825" s="151"/>
      <c r="AM825" s="151"/>
      <c r="AN825" s="151"/>
      <c r="AO825" s="151"/>
      <c r="AP825" s="151"/>
      <c r="AQ825" s="151"/>
      <c r="AR825" s="151"/>
      <c r="AS825" s="151"/>
      <c r="AT825" s="151"/>
      <c r="AU825" s="151"/>
      <c r="AV825" s="151"/>
      <c r="AW825" s="151"/>
      <c r="AX825" s="151"/>
      <c r="AY825" s="151"/>
      <c r="AZ825" s="151"/>
      <c r="BA825" s="151"/>
      <c r="BB825" s="151"/>
      <c r="BC825" s="151"/>
      <c r="BD825" s="151"/>
      <c r="BE825" s="151"/>
      <c r="BF825" s="151"/>
      <c r="BG825" s="151"/>
      <c r="BH825" s="151"/>
    </row>
    <row r="826" spans="1:60" outlineLevel="1" x14ac:dyDescent="0.2">
      <c r="A826" s="158"/>
      <c r="B826" s="159"/>
      <c r="C826" s="199" t="s">
        <v>1332</v>
      </c>
      <c r="D826" s="195"/>
      <c r="E826" s="196">
        <v>45.06</v>
      </c>
      <c r="F826" s="162"/>
      <c r="G826" s="162"/>
      <c r="H826" s="162"/>
      <c r="I826" s="162"/>
      <c r="J826" s="162"/>
      <c r="K826" s="162"/>
      <c r="L826" s="162"/>
      <c r="M826" s="162"/>
      <c r="N826" s="162"/>
      <c r="O826" s="162"/>
      <c r="P826" s="162"/>
      <c r="Q826" s="162"/>
      <c r="R826" s="162"/>
      <c r="S826" s="162"/>
      <c r="T826" s="162"/>
      <c r="U826" s="162"/>
      <c r="V826" s="162"/>
      <c r="W826" s="162"/>
      <c r="X826" s="151"/>
      <c r="Y826" s="151"/>
      <c r="Z826" s="151"/>
      <c r="AA826" s="151"/>
      <c r="AB826" s="151"/>
      <c r="AC826" s="151"/>
      <c r="AD826" s="151"/>
      <c r="AE826" s="151"/>
      <c r="AF826" s="151"/>
      <c r="AG826" s="151" t="s">
        <v>346</v>
      </c>
      <c r="AH826" s="151">
        <v>0</v>
      </c>
      <c r="AI826" s="151"/>
      <c r="AJ826" s="151"/>
      <c r="AK826" s="151"/>
      <c r="AL826" s="151"/>
      <c r="AM826" s="151"/>
      <c r="AN826" s="151"/>
      <c r="AO826" s="151"/>
      <c r="AP826" s="151"/>
      <c r="AQ826" s="151"/>
      <c r="AR826" s="151"/>
      <c r="AS826" s="151"/>
      <c r="AT826" s="151"/>
      <c r="AU826" s="151"/>
      <c r="AV826" s="151"/>
      <c r="AW826" s="151"/>
      <c r="AX826" s="151"/>
      <c r="AY826" s="151"/>
      <c r="AZ826" s="151"/>
      <c r="BA826" s="151"/>
      <c r="BB826" s="151"/>
      <c r="BC826" s="151"/>
      <c r="BD826" s="151"/>
      <c r="BE826" s="151"/>
      <c r="BF826" s="151"/>
      <c r="BG826" s="151"/>
      <c r="BH826" s="151"/>
    </row>
    <row r="827" spans="1:60" outlineLevel="1" x14ac:dyDescent="0.2">
      <c r="A827" s="158"/>
      <c r="B827" s="159"/>
      <c r="C827" s="199" t="s">
        <v>1333</v>
      </c>
      <c r="D827" s="195"/>
      <c r="E827" s="196">
        <v>7</v>
      </c>
      <c r="F827" s="162"/>
      <c r="G827" s="162"/>
      <c r="H827" s="162"/>
      <c r="I827" s="162"/>
      <c r="J827" s="162"/>
      <c r="K827" s="162"/>
      <c r="L827" s="162"/>
      <c r="M827" s="162"/>
      <c r="N827" s="162"/>
      <c r="O827" s="162"/>
      <c r="P827" s="162"/>
      <c r="Q827" s="162"/>
      <c r="R827" s="162"/>
      <c r="S827" s="162"/>
      <c r="T827" s="162"/>
      <c r="U827" s="162"/>
      <c r="V827" s="162"/>
      <c r="W827" s="162"/>
      <c r="X827" s="151"/>
      <c r="Y827" s="151"/>
      <c r="Z827" s="151"/>
      <c r="AA827" s="151"/>
      <c r="AB827" s="151"/>
      <c r="AC827" s="151"/>
      <c r="AD827" s="151"/>
      <c r="AE827" s="151"/>
      <c r="AF827" s="151"/>
      <c r="AG827" s="151" t="s">
        <v>346</v>
      </c>
      <c r="AH827" s="151">
        <v>0</v>
      </c>
      <c r="AI827" s="151"/>
      <c r="AJ827" s="151"/>
      <c r="AK827" s="151"/>
      <c r="AL827" s="151"/>
      <c r="AM827" s="151"/>
      <c r="AN827" s="151"/>
      <c r="AO827" s="151"/>
      <c r="AP827" s="151"/>
      <c r="AQ827" s="151"/>
      <c r="AR827" s="151"/>
      <c r="AS827" s="151"/>
      <c r="AT827" s="151"/>
      <c r="AU827" s="151"/>
      <c r="AV827" s="151"/>
      <c r="AW827" s="151"/>
      <c r="AX827" s="151"/>
      <c r="AY827" s="151"/>
      <c r="AZ827" s="151"/>
      <c r="BA827" s="151"/>
      <c r="BB827" s="151"/>
      <c r="BC827" s="151"/>
      <c r="BD827" s="151"/>
      <c r="BE827" s="151"/>
      <c r="BF827" s="151"/>
      <c r="BG827" s="151"/>
      <c r="BH827" s="151"/>
    </row>
    <row r="828" spans="1:60" outlineLevel="1" x14ac:dyDescent="0.2">
      <c r="A828" s="158"/>
      <c r="B828" s="159"/>
      <c r="C828" s="199" t="s">
        <v>1334</v>
      </c>
      <c r="D828" s="195"/>
      <c r="E828" s="196">
        <v>10.170999999999999</v>
      </c>
      <c r="F828" s="162"/>
      <c r="G828" s="162"/>
      <c r="H828" s="162"/>
      <c r="I828" s="162"/>
      <c r="J828" s="162"/>
      <c r="K828" s="162"/>
      <c r="L828" s="162"/>
      <c r="M828" s="162"/>
      <c r="N828" s="162"/>
      <c r="O828" s="162"/>
      <c r="P828" s="162"/>
      <c r="Q828" s="162"/>
      <c r="R828" s="162"/>
      <c r="S828" s="162"/>
      <c r="T828" s="162"/>
      <c r="U828" s="162"/>
      <c r="V828" s="162"/>
      <c r="W828" s="162"/>
      <c r="X828" s="151"/>
      <c r="Y828" s="151"/>
      <c r="Z828" s="151"/>
      <c r="AA828" s="151"/>
      <c r="AB828" s="151"/>
      <c r="AC828" s="151"/>
      <c r="AD828" s="151"/>
      <c r="AE828" s="151"/>
      <c r="AF828" s="151"/>
      <c r="AG828" s="151" t="s">
        <v>346</v>
      </c>
      <c r="AH828" s="151">
        <v>0</v>
      </c>
      <c r="AI828" s="151"/>
      <c r="AJ828" s="151"/>
      <c r="AK828" s="151"/>
      <c r="AL828" s="151"/>
      <c r="AM828" s="151"/>
      <c r="AN828" s="151"/>
      <c r="AO828" s="151"/>
      <c r="AP828" s="151"/>
      <c r="AQ828" s="151"/>
      <c r="AR828" s="151"/>
      <c r="AS828" s="151"/>
      <c r="AT828" s="151"/>
      <c r="AU828" s="151"/>
      <c r="AV828" s="151"/>
      <c r="AW828" s="151"/>
      <c r="AX828" s="151"/>
      <c r="AY828" s="151"/>
      <c r="AZ828" s="151"/>
      <c r="BA828" s="151"/>
      <c r="BB828" s="151"/>
      <c r="BC828" s="151"/>
      <c r="BD828" s="151"/>
      <c r="BE828" s="151"/>
      <c r="BF828" s="151"/>
      <c r="BG828" s="151"/>
      <c r="BH828" s="151"/>
    </row>
    <row r="829" spans="1:60" outlineLevel="1" x14ac:dyDescent="0.2">
      <c r="A829" s="158"/>
      <c r="B829" s="159"/>
      <c r="C829" s="199" t="s">
        <v>1335</v>
      </c>
      <c r="D829" s="195"/>
      <c r="E829" s="196">
        <v>69.2</v>
      </c>
      <c r="F829" s="162"/>
      <c r="G829" s="162"/>
      <c r="H829" s="162"/>
      <c r="I829" s="162"/>
      <c r="J829" s="162"/>
      <c r="K829" s="162"/>
      <c r="L829" s="162"/>
      <c r="M829" s="162"/>
      <c r="N829" s="162"/>
      <c r="O829" s="162"/>
      <c r="P829" s="162"/>
      <c r="Q829" s="162"/>
      <c r="R829" s="162"/>
      <c r="S829" s="162"/>
      <c r="T829" s="162"/>
      <c r="U829" s="162"/>
      <c r="V829" s="162"/>
      <c r="W829" s="162"/>
      <c r="X829" s="151"/>
      <c r="Y829" s="151"/>
      <c r="Z829" s="151"/>
      <c r="AA829" s="151"/>
      <c r="AB829" s="151"/>
      <c r="AC829" s="151"/>
      <c r="AD829" s="151"/>
      <c r="AE829" s="151"/>
      <c r="AF829" s="151"/>
      <c r="AG829" s="151" t="s">
        <v>346</v>
      </c>
      <c r="AH829" s="151">
        <v>0</v>
      </c>
      <c r="AI829" s="151"/>
      <c r="AJ829" s="151"/>
      <c r="AK829" s="151"/>
      <c r="AL829" s="151"/>
      <c r="AM829" s="151"/>
      <c r="AN829" s="151"/>
      <c r="AO829" s="151"/>
      <c r="AP829" s="151"/>
      <c r="AQ829" s="151"/>
      <c r="AR829" s="151"/>
      <c r="AS829" s="151"/>
      <c r="AT829" s="151"/>
      <c r="AU829" s="151"/>
      <c r="AV829" s="151"/>
      <c r="AW829" s="151"/>
      <c r="AX829" s="151"/>
      <c r="AY829" s="151"/>
      <c r="AZ829" s="151"/>
      <c r="BA829" s="151"/>
      <c r="BB829" s="151"/>
      <c r="BC829" s="151"/>
      <c r="BD829" s="151"/>
      <c r="BE829" s="151"/>
      <c r="BF829" s="151"/>
      <c r="BG829" s="151"/>
      <c r="BH829" s="151"/>
    </row>
    <row r="830" spans="1:60" outlineLevel="1" x14ac:dyDescent="0.2">
      <c r="A830" s="158"/>
      <c r="B830" s="159"/>
      <c r="C830" s="199" t="s">
        <v>1336</v>
      </c>
      <c r="D830" s="195"/>
      <c r="E830" s="196">
        <v>32</v>
      </c>
      <c r="F830" s="162"/>
      <c r="G830" s="162"/>
      <c r="H830" s="162"/>
      <c r="I830" s="162"/>
      <c r="J830" s="162"/>
      <c r="K830" s="162"/>
      <c r="L830" s="162"/>
      <c r="M830" s="162"/>
      <c r="N830" s="162"/>
      <c r="O830" s="162"/>
      <c r="P830" s="162"/>
      <c r="Q830" s="162"/>
      <c r="R830" s="162"/>
      <c r="S830" s="162"/>
      <c r="T830" s="162"/>
      <c r="U830" s="162"/>
      <c r="V830" s="162"/>
      <c r="W830" s="162"/>
      <c r="X830" s="151"/>
      <c r="Y830" s="151"/>
      <c r="Z830" s="151"/>
      <c r="AA830" s="151"/>
      <c r="AB830" s="151"/>
      <c r="AC830" s="151"/>
      <c r="AD830" s="151"/>
      <c r="AE830" s="151"/>
      <c r="AF830" s="151"/>
      <c r="AG830" s="151" t="s">
        <v>346</v>
      </c>
      <c r="AH830" s="151">
        <v>0</v>
      </c>
      <c r="AI830" s="151"/>
      <c r="AJ830" s="151"/>
      <c r="AK830" s="151"/>
      <c r="AL830" s="151"/>
      <c r="AM830" s="151"/>
      <c r="AN830" s="151"/>
      <c r="AO830" s="151"/>
      <c r="AP830" s="151"/>
      <c r="AQ830" s="151"/>
      <c r="AR830" s="151"/>
      <c r="AS830" s="151"/>
      <c r="AT830" s="151"/>
      <c r="AU830" s="151"/>
      <c r="AV830" s="151"/>
      <c r="AW830" s="151"/>
      <c r="AX830" s="151"/>
      <c r="AY830" s="151"/>
      <c r="AZ830" s="151"/>
      <c r="BA830" s="151"/>
      <c r="BB830" s="151"/>
      <c r="BC830" s="151"/>
      <c r="BD830" s="151"/>
      <c r="BE830" s="151"/>
      <c r="BF830" s="151"/>
      <c r="BG830" s="151"/>
      <c r="BH830" s="151"/>
    </row>
    <row r="831" spans="1:60" outlineLevel="1" x14ac:dyDescent="0.2">
      <c r="A831" s="158"/>
      <c r="B831" s="159"/>
      <c r="C831" s="199" t="s">
        <v>1337</v>
      </c>
      <c r="D831" s="195"/>
      <c r="E831" s="196">
        <v>51.8</v>
      </c>
      <c r="F831" s="162"/>
      <c r="G831" s="162"/>
      <c r="H831" s="162"/>
      <c r="I831" s="162"/>
      <c r="J831" s="162"/>
      <c r="K831" s="162"/>
      <c r="L831" s="162"/>
      <c r="M831" s="162"/>
      <c r="N831" s="162"/>
      <c r="O831" s="162"/>
      <c r="P831" s="162"/>
      <c r="Q831" s="162"/>
      <c r="R831" s="162"/>
      <c r="S831" s="162"/>
      <c r="T831" s="162"/>
      <c r="U831" s="162"/>
      <c r="V831" s="162"/>
      <c r="W831" s="162"/>
      <c r="X831" s="151"/>
      <c r="Y831" s="151"/>
      <c r="Z831" s="151"/>
      <c r="AA831" s="151"/>
      <c r="AB831" s="151"/>
      <c r="AC831" s="151"/>
      <c r="AD831" s="151"/>
      <c r="AE831" s="151"/>
      <c r="AF831" s="151"/>
      <c r="AG831" s="151" t="s">
        <v>346</v>
      </c>
      <c r="AH831" s="151">
        <v>0</v>
      </c>
      <c r="AI831" s="151"/>
      <c r="AJ831" s="151"/>
      <c r="AK831" s="151"/>
      <c r="AL831" s="151"/>
      <c r="AM831" s="151"/>
      <c r="AN831" s="151"/>
      <c r="AO831" s="151"/>
      <c r="AP831" s="151"/>
      <c r="AQ831" s="151"/>
      <c r="AR831" s="151"/>
      <c r="AS831" s="151"/>
      <c r="AT831" s="151"/>
      <c r="AU831" s="151"/>
      <c r="AV831" s="151"/>
      <c r="AW831" s="151"/>
      <c r="AX831" s="151"/>
      <c r="AY831" s="151"/>
      <c r="AZ831" s="151"/>
      <c r="BA831" s="151"/>
      <c r="BB831" s="151"/>
      <c r="BC831" s="151"/>
      <c r="BD831" s="151"/>
      <c r="BE831" s="151"/>
      <c r="BF831" s="151"/>
      <c r="BG831" s="151"/>
      <c r="BH831" s="151"/>
    </row>
    <row r="832" spans="1:60" ht="22.5" outlineLevel="1" x14ac:dyDescent="0.2">
      <c r="A832" s="173">
        <v>268</v>
      </c>
      <c r="B832" s="174" t="s">
        <v>1338</v>
      </c>
      <c r="C832" s="191" t="s">
        <v>1325</v>
      </c>
      <c r="D832" s="175" t="s">
        <v>375</v>
      </c>
      <c r="E832" s="176">
        <v>23.432500000000001</v>
      </c>
      <c r="F832" s="177"/>
      <c r="G832" s="178">
        <f>ROUND(E832*F832,2)</f>
        <v>0</v>
      </c>
      <c r="H832" s="177">
        <v>0</v>
      </c>
      <c r="I832" s="178">
        <f>ROUND(E832*H832,2)</f>
        <v>0</v>
      </c>
      <c r="J832" s="177">
        <v>365</v>
      </c>
      <c r="K832" s="178">
        <f>ROUND(E832*J832,2)</f>
        <v>8552.86</v>
      </c>
      <c r="L832" s="178">
        <v>21</v>
      </c>
      <c r="M832" s="178">
        <f>G832*(1+L832/100)</f>
        <v>0</v>
      </c>
      <c r="N832" s="178">
        <v>0</v>
      </c>
      <c r="O832" s="178">
        <f>ROUND(E832*N832,2)</f>
        <v>0</v>
      </c>
      <c r="P832" s="178">
        <v>0</v>
      </c>
      <c r="Q832" s="178">
        <f>ROUND(E832*P832,2)</f>
        <v>0</v>
      </c>
      <c r="R832" s="178"/>
      <c r="S832" s="178" t="s">
        <v>228</v>
      </c>
      <c r="T832" s="179" t="s">
        <v>229</v>
      </c>
      <c r="U832" s="162">
        <v>0</v>
      </c>
      <c r="V832" s="162">
        <f>ROUND(E832*U832,2)</f>
        <v>0</v>
      </c>
      <c r="W832" s="162"/>
      <c r="X832" s="151"/>
      <c r="Y832" s="151"/>
      <c r="Z832" s="151"/>
      <c r="AA832" s="151"/>
      <c r="AB832" s="151"/>
      <c r="AC832" s="151"/>
      <c r="AD832" s="151"/>
      <c r="AE832" s="151"/>
      <c r="AF832" s="151"/>
      <c r="AG832" s="151" t="s">
        <v>331</v>
      </c>
      <c r="AH832" s="151"/>
      <c r="AI832" s="151"/>
      <c r="AJ832" s="151"/>
      <c r="AK832" s="151"/>
      <c r="AL832" s="151"/>
      <c r="AM832" s="151"/>
      <c r="AN832" s="151"/>
      <c r="AO832" s="151"/>
      <c r="AP832" s="151"/>
      <c r="AQ832" s="151"/>
      <c r="AR832" s="151"/>
      <c r="AS832" s="151"/>
      <c r="AT832" s="151"/>
      <c r="AU832" s="151"/>
      <c r="AV832" s="151"/>
      <c r="AW832" s="151"/>
      <c r="AX832" s="151"/>
      <c r="AY832" s="151"/>
      <c r="AZ832" s="151"/>
      <c r="BA832" s="151"/>
      <c r="BB832" s="151"/>
      <c r="BC832" s="151"/>
      <c r="BD832" s="151"/>
      <c r="BE832" s="151"/>
      <c r="BF832" s="151"/>
      <c r="BG832" s="151"/>
      <c r="BH832" s="151"/>
    </row>
    <row r="833" spans="1:60" outlineLevel="1" x14ac:dyDescent="0.2">
      <c r="A833" s="158"/>
      <c r="B833" s="159"/>
      <c r="C833" s="364" t="s">
        <v>1339</v>
      </c>
      <c r="D833" s="365"/>
      <c r="E833" s="365"/>
      <c r="F833" s="365"/>
      <c r="G833" s="365"/>
      <c r="H833" s="162"/>
      <c r="I833" s="162"/>
      <c r="J833" s="162"/>
      <c r="K833" s="162"/>
      <c r="L833" s="162"/>
      <c r="M833" s="162"/>
      <c r="N833" s="162"/>
      <c r="O833" s="162"/>
      <c r="P833" s="162"/>
      <c r="Q833" s="162"/>
      <c r="R833" s="162"/>
      <c r="S833" s="162"/>
      <c r="T833" s="162"/>
      <c r="U833" s="162"/>
      <c r="V833" s="162"/>
      <c r="W833" s="162"/>
      <c r="X833" s="151"/>
      <c r="Y833" s="151"/>
      <c r="Z833" s="151"/>
      <c r="AA833" s="151"/>
      <c r="AB833" s="151"/>
      <c r="AC833" s="151"/>
      <c r="AD833" s="151"/>
      <c r="AE833" s="151"/>
      <c r="AF833" s="151"/>
      <c r="AG833" s="151" t="s">
        <v>236</v>
      </c>
      <c r="AH833" s="151"/>
      <c r="AI833" s="151"/>
      <c r="AJ833" s="151"/>
      <c r="AK833" s="151"/>
      <c r="AL833" s="151"/>
      <c r="AM833" s="151"/>
      <c r="AN833" s="151"/>
      <c r="AO833" s="151"/>
      <c r="AP833" s="151"/>
      <c r="AQ833" s="151"/>
      <c r="AR833" s="151"/>
      <c r="AS833" s="151"/>
      <c r="AT833" s="151"/>
      <c r="AU833" s="151"/>
      <c r="AV833" s="151"/>
      <c r="AW833" s="151"/>
      <c r="AX833" s="151"/>
      <c r="AY833" s="151"/>
      <c r="AZ833" s="151"/>
      <c r="BA833" s="151"/>
      <c r="BB833" s="151"/>
      <c r="BC833" s="151"/>
      <c r="BD833" s="151"/>
      <c r="BE833" s="151"/>
      <c r="BF833" s="151"/>
      <c r="BG833" s="151"/>
      <c r="BH833" s="151"/>
    </row>
    <row r="834" spans="1:60" outlineLevel="1" x14ac:dyDescent="0.2">
      <c r="A834" s="158"/>
      <c r="B834" s="159"/>
      <c r="C834" s="199" t="s">
        <v>1340</v>
      </c>
      <c r="D834" s="195"/>
      <c r="E834" s="196">
        <v>23.432500000000001</v>
      </c>
      <c r="F834" s="162"/>
      <c r="G834" s="162"/>
      <c r="H834" s="162"/>
      <c r="I834" s="162"/>
      <c r="J834" s="162"/>
      <c r="K834" s="162"/>
      <c r="L834" s="162"/>
      <c r="M834" s="162"/>
      <c r="N834" s="162"/>
      <c r="O834" s="162"/>
      <c r="P834" s="162"/>
      <c r="Q834" s="162"/>
      <c r="R834" s="162"/>
      <c r="S834" s="162"/>
      <c r="T834" s="162"/>
      <c r="U834" s="162"/>
      <c r="V834" s="162"/>
      <c r="W834" s="162"/>
      <c r="X834" s="151"/>
      <c r="Y834" s="151"/>
      <c r="Z834" s="151"/>
      <c r="AA834" s="151"/>
      <c r="AB834" s="151"/>
      <c r="AC834" s="151"/>
      <c r="AD834" s="151"/>
      <c r="AE834" s="151"/>
      <c r="AF834" s="151"/>
      <c r="AG834" s="151" t="s">
        <v>346</v>
      </c>
      <c r="AH834" s="151">
        <v>0</v>
      </c>
      <c r="AI834" s="151"/>
      <c r="AJ834" s="151"/>
      <c r="AK834" s="151"/>
      <c r="AL834" s="151"/>
      <c r="AM834" s="151"/>
      <c r="AN834" s="151"/>
      <c r="AO834" s="151"/>
      <c r="AP834" s="151"/>
      <c r="AQ834" s="151"/>
      <c r="AR834" s="151"/>
      <c r="AS834" s="151"/>
      <c r="AT834" s="151"/>
      <c r="AU834" s="151"/>
      <c r="AV834" s="151"/>
      <c r="AW834" s="151"/>
      <c r="AX834" s="151"/>
      <c r="AY834" s="151"/>
      <c r="AZ834" s="151"/>
      <c r="BA834" s="151"/>
      <c r="BB834" s="151"/>
      <c r="BC834" s="151"/>
      <c r="BD834" s="151"/>
      <c r="BE834" s="151"/>
      <c r="BF834" s="151"/>
      <c r="BG834" s="151"/>
      <c r="BH834" s="151"/>
    </row>
    <row r="835" spans="1:60" outlineLevel="1" x14ac:dyDescent="0.2">
      <c r="A835" s="173">
        <v>269</v>
      </c>
      <c r="B835" s="174" t="s">
        <v>1341</v>
      </c>
      <c r="C835" s="191" t="s">
        <v>1342</v>
      </c>
      <c r="D835" s="175" t="s">
        <v>227</v>
      </c>
      <c r="E835" s="176">
        <v>60</v>
      </c>
      <c r="F835" s="177"/>
      <c r="G835" s="178">
        <f>ROUND(E835*F835,2)</f>
        <v>0</v>
      </c>
      <c r="H835" s="177">
        <v>18.23</v>
      </c>
      <c r="I835" s="178">
        <f>ROUND(E835*H835,2)</f>
        <v>1093.8</v>
      </c>
      <c r="J835" s="177">
        <v>248.77</v>
      </c>
      <c r="K835" s="178">
        <f>ROUND(E835*J835,2)</f>
        <v>14926.2</v>
      </c>
      <c r="L835" s="178">
        <v>21</v>
      </c>
      <c r="M835" s="178">
        <f>G835*(1+L835/100)</f>
        <v>0</v>
      </c>
      <c r="N835" s="178">
        <v>3.32E-3</v>
      </c>
      <c r="O835" s="178">
        <f>ROUND(E835*N835,2)</f>
        <v>0.2</v>
      </c>
      <c r="P835" s="178">
        <v>0</v>
      </c>
      <c r="Q835" s="178">
        <f>ROUND(E835*P835,2)</f>
        <v>0</v>
      </c>
      <c r="R835" s="178"/>
      <c r="S835" s="178" t="s">
        <v>228</v>
      </c>
      <c r="T835" s="179" t="s">
        <v>229</v>
      </c>
      <c r="U835" s="162">
        <v>0.377</v>
      </c>
      <c r="V835" s="162">
        <f>ROUND(E835*U835,2)</f>
        <v>22.62</v>
      </c>
      <c r="W835" s="162"/>
      <c r="X835" s="151"/>
      <c r="Y835" s="151"/>
      <c r="Z835" s="151"/>
      <c r="AA835" s="151"/>
      <c r="AB835" s="151"/>
      <c r="AC835" s="151"/>
      <c r="AD835" s="151"/>
      <c r="AE835" s="151"/>
      <c r="AF835" s="151"/>
      <c r="AG835" s="151" t="s">
        <v>1096</v>
      </c>
      <c r="AH835" s="151"/>
      <c r="AI835" s="151"/>
      <c r="AJ835" s="151"/>
      <c r="AK835" s="151"/>
      <c r="AL835" s="151"/>
      <c r="AM835" s="151"/>
      <c r="AN835" s="151"/>
      <c r="AO835" s="151"/>
      <c r="AP835" s="151"/>
      <c r="AQ835" s="151"/>
      <c r="AR835" s="151"/>
      <c r="AS835" s="151"/>
      <c r="AT835" s="151"/>
      <c r="AU835" s="151"/>
      <c r="AV835" s="151"/>
      <c r="AW835" s="151"/>
      <c r="AX835" s="151"/>
      <c r="AY835" s="151"/>
      <c r="AZ835" s="151"/>
      <c r="BA835" s="151"/>
      <c r="BB835" s="151"/>
      <c r="BC835" s="151"/>
      <c r="BD835" s="151"/>
      <c r="BE835" s="151"/>
      <c r="BF835" s="151"/>
      <c r="BG835" s="151"/>
      <c r="BH835" s="151"/>
    </row>
    <row r="836" spans="1:60" outlineLevel="1" x14ac:dyDescent="0.2">
      <c r="A836" s="158"/>
      <c r="B836" s="159"/>
      <c r="C836" s="199" t="s">
        <v>1343</v>
      </c>
      <c r="D836" s="195"/>
      <c r="E836" s="196">
        <v>60</v>
      </c>
      <c r="F836" s="162"/>
      <c r="G836" s="162"/>
      <c r="H836" s="162"/>
      <c r="I836" s="162"/>
      <c r="J836" s="162"/>
      <c r="K836" s="162"/>
      <c r="L836" s="162"/>
      <c r="M836" s="162"/>
      <c r="N836" s="162"/>
      <c r="O836" s="162"/>
      <c r="P836" s="162"/>
      <c r="Q836" s="162"/>
      <c r="R836" s="162"/>
      <c r="S836" s="162"/>
      <c r="T836" s="162"/>
      <c r="U836" s="162"/>
      <c r="V836" s="162"/>
      <c r="W836" s="162"/>
      <c r="X836" s="151"/>
      <c r="Y836" s="151"/>
      <c r="Z836" s="151"/>
      <c r="AA836" s="151"/>
      <c r="AB836" s="151"/>
      <c r="AC836" s="151"/>
      <c r="AD836" s="151"/>
      <c r="AE836" s="151"/>
      <c r="AF836" s="151"/>
      <c r="AG836" s="151" t="s">
        <v>346</v>
      </c>
      <c r="AH836" s="151">
        <v>0</v>
      </c>
      <c r="AI836" s="151"/>
      <c r="AJ836" s="151"/>
      <c r="AK836" s="151"/>
      <c r="AL836" s="151"/>
      <c r="AM836" s="151"/>
      <c r="AN836" s="151"/>
      <c r="AO836" s="151"/>
      <c r="AP836" s="151"/>
      <c r="AQ836" s="151"/>
      <c r="AR836" s="151"/>
      <c r="AS836" s="151"/>
      <c r="AT836" s="151"/>
      <c r="AU836" s="151"/>
      <c r="AV836" s="151"/>
      <c r="AW836" s="151"/>
      <c r="AX836" s="151"/>
      <c r="AY836" s="151"/>
      <c r="AZ836" s="151"/>
      <c r="BA836" s="151"/>
      <c r="BB836" s="151"/>
      <c r="BC836" s="151"/>
      <c r="BD836" s="151"/>
      <c r="BE836" s="151"/>
      <c r="BF836" s="151"/>
      <c r="BG836" s="151"/>
      <c r="BH836" s="151"/>
    </row>
    <row r="837" spans="1:60" ht="22.5" outlineLevel="1" x14ac:dyDescent="0.2">
      <c r="A837" s="173">
        <v>270</v>
      </c>
      <c r="B837" s="174" t="s">
        <v>1344</v>
      </c>
      <c r="C837" s="191" t="s">
        <v>1345</v>
      </c>
      <c r="D837" s="175" t="s">
        <v>427</v>
      </c>
      <c r="E837" s="176">
        <v>608.65</v>
      </c>
      <c r="F837" s="177"/>
      <c r="G837" s="178">
        <f>ROUND(E837*F837,2)</f>
        <v>0</v>
      </c>
      <c r="H837" s="177">
        <v>103.57</v>
      </c>
      <c r="I837" s="178">
        <f>ROUND(E837*H837,2)</f>
        <v>63037.88</v>
      </c>
      <c r="J837" s="177">
        <v>23.43</v>
      </c>
      <c r="K837" s="178">
        <f>ROUND(E837*J837,2)</f>
        <v>14260.67</v>
      </c>
      <c r="L837" s="178">
        <v>21</v>
      </c>
      <c r="M837" s="178">
        <f>G837*(1+L837/100)</f>
        <v>0</v>
      </c>
      <c r="N837" s="178">
        <v>1.4E-3</v>
      </c>
      <c r="O837" s="178">
        <f>ROUND(E837*N837,2)</f>
        <v>0.85</v>
      </c>
      <c r="P837" s="178">
        <v>0</v>
      </c>
      <c r="Q837" s="178">
        <f>ROUND(E837*P837,2)</f>
        <v>0</v>
      </c>
      <c r="R837" s="178"/>
      <c r="S837" s="178" t="s">
        <v>228</v>
      </c>
      <c r="T837" s="179" t="s">
        <v>229</v>
      </c>
      <c r="U837" s="162">
        <v>0.06</v>
      </c>
      <c r="V837" s="162">
        <f>ROUND(E837*U837,2)</f>
        <v>36.520000000000003</v>
      </c>
      <c r="W837" s="162"/>
      <c r="X837" s="151"/>
      <c r="Y837" s="151"/>
      <c r="Z837" s="151"/>
      <c r="AA837" s="151"/>
      <c r="AB837" s="151"/>
      <c r="AC837" s="151"/>
      <c r="AD837" s="151"/>
      <c r="AE837" s="151"/>
      <c r="AF837" s="151"/>
      <c r="AG837" s="151" t="s">
        <v>331</v>
      </c>
      <c r="AH837" s="151"/>
      <c r="AI837" s="151"/>
      <c r="AJ837" s="151"/>
      <c r="AK837" s="151"/>
      <c r="AL837" s="151"/>
      <c r="AM837" s="151"/>
      <c r="AN837" s="151"/>
      <c r="AO837" s="151"/>
      <c r="AP837" s="151"/>
      <c r="AQ837" s="151"/>
      <c r="AR837" s="151"/>
      <c r="AS837" s="151"/>
      <c r="AT837" s="151"/>
      <c r="AU837" s="151"/>
      <c r="AV837" s="151"/>
      <c r="AW837" s="151"/>
      <c r="AX837" s="151"/>
      <c r="AY837" s="151"/>
      <c r="AZ837" s="151"/>
      <c r="BA837" s="151"/>
      <c r="BB837" s="151"/>
      <c r="BC837" s="151"/>
      <c r="BD837" s="151"/>
      <c r="BE837" s="151"/>
      <c r="BF837" s="151"/>
      <c r="BG837" s="151"/>
      <c r="BH837" s="151"/>
    </row>
    <row r="838" spans="1:60" outlineLevel="1" x14ac:dyDescent="0.2">
      <c r="A838" s="158"/>
      <c r="B838" s="159"/>
      <c r="C838" s="364" t="s">
        <v>1706</v>
      </c>
      <c r="D838" s="365"/>
      <c r="E838" s="365"/>
      <c r="F838" s="365"/>
      <c r="G838" s="365"/>
      <c r="H838" s="162"/>
      <c r="I838" s="162"/>
      <c r="J838" s="162"/>
      <c r="K838" s="162"/>
      <c r="L838" s="162"/>
      <c r="M838" s="162"/>
      <c r="N838" s="162"/>
      <c r="O838" s="162"/>
      <c r="P838" s="162"/>
      <c r="Q838" s="162"/>
      <c r="R838" s="162"/>
      <c r="S838" s="162"/>
      <c r="T838" s="162"/>
      <c r="U838" s="162"/>
      <c r="V838" s="162"/>
      <c r="W838" s="162"/>
      <c r="X838" s="151"/>
      <c r="Y838" s="151"/>
      <c r="Z838" s="151"/>
      <c r="AA838" s="151"/>
      <c r="AB838" s="151"/>
      <c r="AC838" s="151"/>
      <c r="AD838" s="151"/>
      <c r="AE838" s="151"/>
      <c r="AF838" s="151"/>
      <c r="AG838" s="151" t="s">
        <v>236</v>
      </c>
      <c r="AH838" s="151"/>
      <c r="AI838" s="151"/>
      <c r="AJ838" s="151"/>
      <c r="AK838" s="151"/>
      <c r="AL838" s="151"/>
      <c r="AM838" s="151"/>
      <c r="AN838" s="151"/>
      <c r="AO838" s="151"/>
      <c r="AP838" s="151"/>
      <c r="AQ838" s="151"/>
      <c r="AR838" s="151"/>
      <c r="AS838" s="151"/>
      <c r="AT838" s="151"/>
      <c r="AU838" s="151"/>
      <c r="AV838" s="151"/>
      <c r="AW838" s="151"/>
      <c r="AX838" s="151"/>
      <c r="AY838" s="151"/>
      <c r="AZ838" s="151"/>
      <c r="BA838" s="151"/>
      <c r="BB838" s="151"/>
      <c r="BC838" s="151"/>
      <c r="BD838" s="151"/>
      <c r="BE838" s="151"/>
      <c r="BF838" s="151"/>
      <c r="BG838" s="151"/>
      <c r="BH838" s="151"/>
    </row>
    <row r="839" spans="1:60" outlineLevel="1" x14ac:dyDescent="0.2">
      <c r="A839" s="158"/>
      <c r="B839" s="159"/>
      <c r="C839" s="366" t="s">
        <v>1346</v>
      </c>
      <c r="D839" s="367"/>
      <c r="E839" s="367"/>
      <c r="F839" s="367"/>
      <c r="G839" s="367"/>
      <c r="H839" s="162"/>
      <c r="I839" s="162"/>
      <c r="J839" s="162"/>
      <c r="K839" s="162"/>
      <c r="L839" s="162"/>
      <c r="M839" s="162"/>
      <c r="N839" s="162"/>
      <c r="O839" s="162"/>
      <c r="P839" s="162"/>
      <c r="Q839" s="162"/>
      <c r="R839" s="162"/>
      <c r="S839" s="162"/>
      <c r="T839" s="162"/>
      <c r="U839" s="162"/>
      <c r="V839" s="162"/>
      <c r="W839" s="162"/>
      <c r="X839" s="151"/>
      <c r="Y839" s="151"/>
      <c r="Z839" s="151"/>
      <c r="AA839" s="151"/>
      <c r="AB839" s="151"/>
      <c r="AC839" s="151"/>
      <c r="AD839" s="151"/>
      <c r="AE839" s="151"/>
      <c r="AF839" s="151"/>
      <c r="AG839" s="151" t="s">
        <v>236</v>
      </c>
      <c r="AH839" s="151"/>
      <c r="AI839" s="151"/>
      <c r="AJ839" s="151"/>
      <c r="AK839" s="151"/>
      <c r="AL839" s="151"/>
      <c r="AM839" s="151"/>
      <c r="AN839" s="151"/>
      <c r="AO839" s="151"/>
      <c r="AP839" s="151"/>
      <c r="AQ839" s="151"/>
      <c r="AR839" s="151"/>
      <c r="AS839" s="151"/>
      <c r="AT839" s="151"/>
      <c r="AU839" s="151"/>
      <c r="AV839" s="151"/>
      <c r="AW839" s="151"/>
      <c r="AX839" s="151"/>
      <c r="AY839" s="151"/>
      <c r="AZ839" s="151"/>
      <c r="BA839" s="151"/>
      <c r="BB839" s="151"/>
      <c r="BC839" s="151"/>
      <c r="BD839" s="151"/>
      <c r="BE839" s="151"/>
      <c r="BF839" s="151"/>
      <c r="BG839" s="151"/>
      <c r="BH839" s="151"/>
    </row>
    <row r="840" spans="1:60" outlineLevel="1" x14ac:dyDescent="0.2">
      <c r="A840" s="158"/>
      <c r="B840" s="159"/>
      <c r="C840" s="199" t="s">
        <v>1347</v>
      </c>
      <c r="D840" s="195"/>
      <c r="E840" s="196">
        <v>608.65</v>
      </c>
      <c r="F840" s="162"/>
      <c r="G840" s="162"/>
      <c r="H840" s="162"/>
      <c r="I840" s="162"/>
      <c r="J840" s="162"/>
      <c r="K840" s="162"/>
      <c r="L840" s="162"/>
      <c r="M840" s="162"/>
      <c r="N840" s="162"/>
      <c r="O840" s="162"/>
      <c r="P840" s="162"/>
      <c r="Q840" s="162"/>
      <c r="R840" s="162"/>
      <c r="S840" s="162"/>
      <c r="T840" s="162"/>
      <c r="U840" s="162"/>
      <c r="V840" s="162"/>
      <c r="W840" s="162"/>
      <c r="X840" s="151"/>
      <c r="Y840" s="151"/>
      <c r="Z840" s="151"/>
      <c r="AA840" s="151"/>
      <c r="AB840" s="151"/>
      <c r="AC840" s="151"/>
      <c r="AD840" s="151"/>
      <c r="AE840" s="151"/>
      <c r="AF840" s="151"/>
      <c r="AG840" s="151" t="s">
        <v>346</v>
      </c>
      <c r="AH840" s="151">
        <v>0</v>
      </c>
      <c r="AI840" s="151"/>
      <c r="AJ840" s="151"/>
      <c r="AK840" s="151"/>
      <c r="AL840" s="151"/>
      <c r="AM840" s="151"/>
      <c r="AN840" s="151"/>
      <c r="AO840" s="151"/>
      <c r="AP840" s="151"/>
      <c r="AQ840" s="151"/>
      <c r="AR840" s="151"/>
      <c r="AS840" s="151"/>
      <c r="AT840" s="151"/>
      <c r="AU840" s="151"/>
      <c r="AV840" s="151"/>
      <c r="AW840" s="151"/>
      <c r="AX840" s="151"/>
      <c r="AY840" s="151"/>
      <c r="AZ840" s="151"/>
      <c r="BA840" s="151"/>
      <c r="BB840" s="151"/>
      <c r="BC840" s="151"/>
      <c r="BD840" s="151"/>
      <c r="BE840" s="151"/>
      <c r="BF840" s="151"/>
      <c r="BG840" s="151"/>
      <c r="BH840" s="151"/>
    </row>
    <row r="841" spans="1:60" ht="22.5" outlineLevel="1" x14ac:dyDescent="0.2">
      <c r="A841" s="173">
        <v>271</v>
      </c>
      <c r="B841" s="174" t="s">
        <v>1348</v>
      </c>
      <c r="C841" s="191" t="s">
        <v>1349</v>
      </c>
      <c r="D841" s="175" t="s">
        <v>375</v>
      </c>
      <c r="E841" s="176">
        <v>168.4</v>
      </c>
      <c r="F841" s="177"/>
      <c r="G841" s="178">
        <f>ROUND(E841*F841,2)</f>
        <v>0</v>
      </c>
      <c r="H841" s="177">
        <v>266</v>
      </c>
      <c r="I841" s="178">
        <f>ROUND(E841*H841,2)</f>
        <v>44794.400000000001</v>
      </c>
      <c r="J841" s="177">
        <v>106</v>
      </c>
      <c r="K841" s="178">
        <f>ROUND(E841*J841,2)</f>
        <v>17850.400000000001</v>
      </c>
      <c r="L841" s="178">
        <v>21</v>
      </c>
      <c r="M841" s="178">
        <f>G841*(1+L841/100)</f>
        <v>0</v>
      </c>
      <c r="N841" s="178">
        <v>1.426E-2</v>
      </c>
      <c r="O841" s="178">
        <f>ROUND(E841*N841,2)</f>
        <v>2.4</v>
      </c>
      <c r="P841" s="178">
        <v>0</v>
      </c>
      <c r="Q841" s="178">
        <f>ROUND(E841*P841,2)</f>
        <v>0</v>
      </c>
      <c r="R841" s="178"/>
      <c r="S841" s="178" t="s">
        <v>228</v>
      </c>
      <c r="T841" s="179" t="s">
        <v>229</v>
      </c>
      <c r="U841" s="162">
        <v>0.30099999999999999</v>
      </c>
      <c r="V841" s="162">
        <f>ROUND(E841*U841,2)</f>
        <v>50.69</v>
      </c>
      <c r="W841" s="162"/>
      <c r="X841" s="151"/>
      <c r="Y841" s="151"/>
      <c r="Z841" s="151"/>
      <c r="AA841" s="151"/>
      <c r="AB841" s="151"/>
      <c r="AC841" s="151"/>
      <c r="AD841" s="151"/>
      <c r="AE841" s="151"/>
      <c r="AF841" s="151"/>
      <c r="AG841" s="151" t="s">
        <v>331</v>
      </c>
      <c r="AH841" s="151"/>
      <c r="AI841" s="151"/>
      <c r="AJ841" s="151"/>
      <c r="AK841" s="151"/>
      <c r="AL841" s="151"/>
      <c r="AM841" s="151"/>
      <c r="AN841" s="151"/>
      <c r="AO841" s="151"/>
      <c r="AP841" s="151"/>
      <c r="AQ841" s="151"/>
      <c r="AR841" s="151"/>
      <c r="AS841" s="151"/>
      <c r="AT841" s="151"/>
      <c r="AU841" s="151"/>
      <c r="AV841" s="151"/>
      <c r="AW841" s="151"/>
      <c r="AX841" s="151"/>
      <c r="AY841" s="151"/>
      <c r="AZ841" s="151"/>
      <c r="BA841" s="151"/>
      <c r="BB841" s="151"/>
      <c r="BC841" s="151"/>
      <c r="BD841" s="151"/>
      <c r="BE841" s="151"/>
      <c r="BF841" s="151"/>
      <c r="BG841" s="151"/>
      <c r="BH841" s="151"/>
    </row>
    <row r="842" spans="1:60" outlineLevel="1" x14ac:dyDescent="0.2">
      <c r="A842" s="158"/>
      <c r="B842" s="159"/>
      <c r="C842" s="199" t="s">
        <v>1350</v>
      </c>
      <c r="D842" s="195"/>
      <c r="E842" s="196">
        <v>168.4</v>
      </c>
      <c r="F842" s="162"/>
      <c r="G842" s="162"/>
      <c r="H842" s="162"/>
      <c r="I842" s="162"/>
      <c r="J842" s="162"/>
      <c r="K842" s="162"/>
      <c r="L842" s="162"/>
      <c r="M842" s="162"/>
      <c r="N842" s="162"/>
      <c r="O842" s="162"/>
      <c r="P842" s="162"/>
      <c r="Q842" s="162"/>
      <c r="R842" s="162"/>
      <c r="S842" s="162"/>
      <c r="T842" s="162"/>
      <c r="U842" s="162"/>
      <c r="V842" s="162"/>
      <c r="W842" s="162"/>
      <c r="X842" s="151"/>
      <c r="Y842" s="151"/>
      <c r="Z842" s="151"/>
      <c r="AA842" s="151"/>
      <c r="AB842" s="151"/>
      <c r="AC842" s="151"/>
      <c r="AD842" s="151"/>
      <c r="AE842" s="151"/>
      <c r="AF842" s="151"/>
      <c r="AG842" s="151" t="s">
        <v>346</v>
      </c>
      <c r="AH842" s="151">
        <v>0</v>
      </c>
      <c r="AI842" s="151"/>
      <c r="AJ842" s="151"/>
      <c r="AK842" s="151"/>
      <c r="AL842" s="151"/>
      <c r="AM842" s="151"/>
      <c r="AN842" s="151"/>
      <c r="AO842" s="151"/>
      <c r="AP842" s="151"/>
      <c r="AQ842" s="151"/>
      <c r="AR842" s="151"/>
      <c r="AS842" s="151"/>
      <c r="AT842" s="151"/>
      <c r="AU842" s="151"/>
      <c r="AV842" s="151"/>
      <c r="AW842" s="151"/>
      <c r="AX842" s="151"/>
      <c r="AY842" s="151"/>
      <c r="AZ842" s="151"/>
      <c r="BA842" s="151"/>
      <c r="BB842" s="151"/>
      <c r="BC842" s="151"/>
      <c r="BD842" s="151"/>
      <c r="BE842" s="151"/>
      <c r="BF842" s="151"/>
      <c r="BG842" s="151"/>
      <c r="BH842" s="151"/>
    </row>
    <row r="843" spans="1:60" outlineLevel="1" x14ac:dyDescent="0.2">
      <c r="A843" s="173">
        <v>272</v>
      </c>
      <c r="B843" s="174" t="s">
        <v>1351</v>
      </c>
      <c r="C843" s="191" t="s">
        <v>1352</v>
      </c>
      <c r="D843" s="175" t="s">
        <v>427</v>
      </c>
      <c r="E843" s="176">
        <v>1535.38</v>
      </c>
      <c r="F843" s="177"/>
      <c r="G843" s="178">
        <f>ROUND(E843*F843,2)</f>
        <v>0</v>
      </c>
      <c r="H843" s="177">
        <v>6.44</v>
      </c>
      <c r="I843" s="178">
        <f>ROUND(E843*H843,2)</f>
        <v>9887.85</v>
      </c>
      <c r="J843" s="177">
        <v>57.06</v>
      </c>
      <c r="K843" s="178">
        <f>ROUND(E843*J843,2)</f>
        <v>87608.78</v>
      </c>
      <c r="L843" s="178">
        <v>21</v>
      </c>
      <c r="M843" s="178">
        <f>G843*(1+L843/100)</f>
        <v>0</v>
      </c>
      <c r="N843" s="178">
        <v>1.8000000000000001E-4</v>
      </c>
      <c r="O843" s="178">
        <f>ROUND(E843*N843,2)</f>
        <v>0.28000000000000003</v>
      </c>
      <c r="P843" s="178">
        <v>0</v>
      </c>
      <c r="Q843" s="178">
        <f>ROUND(E843*P843,2)</f>
        <v>0</v>
      </c>
      <c r="R843" s="178"/>
      <c r="S843" s="178" t="s">
        <v>228</v>
      </c>
      <c r="T843" s="179" t="s">
        <v>229</v>
      </c>
      <c r="U843" s="162">
        <v>0.17249999999999999</v>
      </c>
      <c r="V843" s="162">
        <f>ROUND(E843*U843,2)</f>
        <v>264.85000000000002</v>
      </c>
      <c r="W843" s="162"/>
      <c r="X843" s="151"/>
      <c r="Y843" s="151"/>
      <c r="Z843" s="151"/>
      <c r="AA843" s="151"/>
      <c r="AB843" s="151"/>
      <c r="AC843" s="151"/>
      <c r="AD843" s="151"/>
      <c r="AE843" s="151"/>
      <c r="AF843" s="151"/>
      <c r="AG843" s="151" t="s">
        <v>331</v>
      </c>
      <c r="AH843" s="151"/>
      <c r="AI843" s="151"/>
      <c r="AJ843" s="151"/>
      <c r="AK843" s="151"/>
      <c r="AL843" s="151"/>
      <c r="AM843" s="151"/>
      <c r="AN843" s="151"/>
      <c r="AO843" s="151"/>
      <c r="AP843" s="151"/>
      <c r="AQ843" s="151"/>
      <c r="AR843" s="151"/>
      <c r="AS843" s="151"/>
      <c r="AT843" s="151"/>
      <c r="AU843" s="151"/>
      <c r="AV843" s="151"/>
      <c r="AW843" s="151"/>
      <c r="AX843" s="151"/>
      <c r="AY843" s="151"/>
      <c r="AZ843" s="151"/>
      <c r="BA843" s="151"/>
      <c r="BB843" s="151"/>
      <c r="BC843" s="151"/>
      <c r="BD843" s="151"/>
      <c r="BE843" s="151"/>
      <c r="BF843" s="151"/>
      <c r="BG843" s="151"/>
      <c r="BH843" s="151"/>
    </row>
    <row r="844" spans="1:60" outlineLevel="1" x14ac:dyDescent="0.2">
      <c r="A844" s="158"/>
      <c r="B844" s="159"/>
      <c r="C844" s="199" t="s">
        <v>1353</v>
      </c>
      <c r="D844" s="195"/>
      <c r="E844" s="196">
        <v>1521.625</v>
      </c>
      <c r="F844" s="162"/>
      <c r="G844" s="162"/>
      <c r="H844" s="162"/>
      <c r="I844" s="162"/>
      <c r="J844" s="162"/>
      <c r="K844" s="162"/>
      <c r="L844" s="162"/>
      <c r="M844" s="162"/>
      <c r="N844" s="162"/>
      <c r="O844" s="162"/>
      <c r="P844" s="162"/>
      <c r="Q844" s="162"/>
      <c r="R844" s="162"/>
      <c r="S844" s="162"/>
      <c r="T844" s="162"/>
      <c r="U844" s="162"/>
      <c r="V844" s="162"/>
      <c r="W844" s="162"/>
      <c r="X844" s="151"/>
      <c r="Y844" s="151"/>
      <c r="Z844" s="151"/>
      <c r="AA844" s="151"/>
      <c r="AB844" s="151"/>
      <c r="AC844" s="151"/>
      <c r="AD844" s="151"/>
      <c r="AE844" s="151"/>
      <c r="AF844" s="151"/>
      <c r="AG844" s="151" t="s">
        <v>346</v>
      </c>
      <c r="AH844" s="151">
        <v>0</v>
      </c>
      <c r="AI844" s="151"/>
      <c r="AJ844" s="151"/>
      <c r="AK844" s="151"/>
      <c r="AL844" s="151"/>
      <c r="AM844" s="151"/>
      <c r="AN844" s="151"/>
      <c r="AO844" s="151"/>
      <c r="AP844" s="151"/>
      <c r="AQ844" s="151"/>
      <c r="AR844" s="151"/>
      <c r="AS844" s="151"/>
      <c r="AT844" s="151"/>
      <c r="AU844" s="151"/>
      <c r="AV844" s="151"/>
      <c r="AW844" s="151"/>
      <c r="AX844" s="151"/>
      <c r="AY844" s="151"/>
      <c r="AZ844" s="151"/>
      <c r="BA844" s="151"/>
      <c r="BB844" s="151"/>
      <c r="BC844" s="151"/>
      <c r="BD844" s="151"/>
      <c r="BE844" s="151"/>
      <c r="BF844" s="151"/>
      <c r="BG844" s="151"/>
      <c r="BH844" s="151"/>
    </row>
    <row r="845" spans="1:60" outlineLevel="1" x14ac:dyDescent="0.2">
      <c r="A845" s="158"/>
      <c r="B845" s="159"/>
      <c r="C845" s="199" t="s">
        <v>1354</v>
      </c>
      <c r="D845" s="195"/>
      <c r="E845" s="196">
        <v>13.755000000000001</v>
      </c>
      <c r="F845" s="162"/>
      <c r="G845" s="162"/>
      <c r="H845" s="162"/>
      <c r="I845" s="162"/>
      <c r="J845" s="162"/>
      <c r="K845" s="162"/>
      <c r="L845" s="162"/>
      <c r="M845" s="162"/>
      <c r="N845" s="162"/>
      <c r="O845" s="162"/>
      <c r="P845" s="162"/>
      <c r="Q845" s="162"/>
      <c r="R845" s="162"/>
      <c r="S845" s="162"/>
      <c r="T845" s="162"/>
      <c r="U845" s="162"/>
      <c r="V845" s="162"/>
      <c r="W845" s="162"/>
      <c r="X845" s="151"/>
      <c r="Y845" s="151"/>
      <c r="Z845" s="151"/>
      <c r="AA845" s="151"/>
      <c r="AB845" s="151"/>
      <c r="AC845" s="151"/>
      <c r="AD845" s="151"/>
      <c r="AE845" s="151"/>
      <c r="AF845" s="151"/>
      <c r="AG845" s="151" t="s">
        <v>346</v>
      </c>
      <c r="AH845" s="151">
        <v>0</v>
      </c>
      <c r="AI845" s="151"/>
      <c r="AJ845" s="151"/>
      <c r="AK845" s="151"/>
      <c r="AL845" s="151"/>
      <c r="AM845" s="151"/>
      <c r="AN845" s="151"/>
      <c r="AO845" s="151"/>
      <c r="AP845" s="151"/>
      <c r="AQ845" s="151"/>
      <c r="AR845" s="151"/>
      <c r="AS845" s="151"/>
      <c r="AT845" s="151"/>
      <c r="AU845" s="151"/>
      <c r="AV845" s="151"/>
      <c r="AW845" s="151"/>
      <c r="AX845" s="151"/>
      <c r="AY845" s="151"/>
      <c r="AZ845" s="151"/>
      <c r="BA845" s="151"/>
      <c r="BB845" s="151"/>
      <c r="BC845" s="151"/>
      <c r="BD845" s="151"/>
      <c r="BE845" s="151"/>
      <c r="BF845" s="151"/>
      <c r="BG845" s="151"/>
      <c r="BH845" s="151"/>
    </row>
    <row r="846" spans="1:60" outlineLevel="1" x14ac:dyDescent="0.2">
      <c r="A846" s="173">
        <v>273</v>
      </c>
      <c r="B846" s="174" t="s">
        <v>1355</v>
      </c>
      <c r="C846" s="191" t="s">
        <v>1356</v>
      </c>
      <c r="D846" s="175" t="s">
        <v>227</v>
      </c>
      <c r="E846" s="176">
        <v>426.63636000000002</v>
      </c>
      <c r="F846" s="177"/>
      <c r="G846" s="178">
        <f>ROUND(E846*F846,2)</f>
        <v>0</v>
      </c>
      <c r="H846" s="177">
        <v>66.3</v>
      </c>
      <c r="I846" s="178">
        <f>ROUND(E846*H846,2)</f>
        <v>28285.99</v>
      </c>
      <c r="J846" s="177">
        <v>0</v>
      </c>
      <c r="K846" s="178">
        <f>ROUND(E846*J846,2)</f>
        <v>0</v>
      </c>
      <c r="L846" s="178">
        <v>21</v>
      </c>
      <c r="M846" s="178">
        <f>G846*(1+L846/100)</f>
        <v>0</v>
      </c>
      <c r="N846" s="178">
        <v>1.1E-4</v>
      </c>
      <c r="O846" s="178">
        <f>ROUND(E846*N846,2)</f>
        <v>0.05</v>
      </c>
      <c r="P846" s="178">
        <v>0</v>
      </c>
      <c r="Q846" s="178">
        <f>ROUND(E846*P846,2)</f>
        <v>0</v>
      </c>
      <c r="R846" s="178" t="s">
        <v>438</v>
      </c>
      <c r="S846" s="178" t="s">
        <v>330</v>
      </c>
      <c r="T846" s="179" t="s">
        <v>330</v>
      </c>
      <c r="U846" s="162">
        <v>0</v>
      </c>
      <c r="V846" s="162">
        <f>ROUND(E846*U846,2)</f>
        <v>0</v>
      </c>
      <c r="W846" s="162"/>
      <c r="X846" s="151"/>
      <c r="Y846" s="151"/>
      <c r="Z846" s="151"/>
      <c r="AA846" s="151"/>
      <c r="AB846" s="151"/>
      <c r="AC846" s="151"/>
      <c r="AD846" s="151"/>
      <c r="AE846" s="151"/>
      <c r="AF846" s="151"/>
      <c r="AG846" s="151" t="s">
        <v>439</v>
      </c>
      <c r="AH846" s="151"/>
      <c r="AI846" s="151"/>
      <c r="AJ846" s="151"/>
      <c r="AK846" s="151"/>
      <c r="AL846" s="151"/>
      <c r="AM846" s="151"/>
      <c r="AN846" s="151"/>
      <c r="AO846" s="151"/>
      <c r="AP846" s="151"/>
      <c r="AQ846" s="151"/>
      <c r="AR846" s="151"/>
      <c r="AS846" s="151"/>
      <c r="AT846" s="151"/>
      <c r="AU846" s="151"/>
      <c r="AV846" s="151"/>
      <c r="AW846" s="151"/>
      <c r="AX846" s="151"/>
      <c r="AY846" s="151"/>
      <c r="AZ846" s="151"/>
      <c r="BA846" s="151"/>
      <c r="BB846" s="151"/>
      <c r="BC846" s="151"/>
      <c r="BD846" s="151"/>
      <c r="BE846" s="151"/>
      <c r="BF846" s="151"/>
      <c r="BG846" s="151"/>
      <c r="BH846" s="151"/>
    </row>
    <row r="847" spans="1:60" outlineLevel="1" x14ac:dyDescent="0.2">
      <c r="A847" s="158"/>
      <c r="B847" s="159"/>
      <c r="C847" s="199" t="s">
        <v>1357</v>
      </c>
      <c r="D847" s="195"/>
      <c r="E847" s="196">
        <v>426.63636000000002</v>
      </c>
      <c r="F847" s="162"/>
      <c r="G847" s="162"/>
      <c r="H847" s="162"/>
      <c r="I847" s="162"/>
      <c r="J847" s="162"/>
      <c r="K847" s="162"/>
      <c r="L847" s="162"/>
      <c r="M847" s="162"/>
      <c r="N847" s="162"/>
      <c r="O847" s="162"/>
      <c r="P847" s="162"/>
      <c r="Q847" s="162"/>
      <c r="R847" s="162"/>
      <c r="S847" s="162"/>
      <c r="T847" s="162"/>
      <c r="U847" s="162"/>
      <c r="V847" s="162"/>
      <c r="W847" s="162"/>
      <c r="X847" s="151"/>
      <c r="Y847" s="151"/>
      <c r="Z847" s="151"/>
      <c r="AA847" s="151"/>
      <c r="AB847" s="151"/>
      <c r="AC847" s="151"/>
      <c r="AD847" s="151"/>
      <c r="AE847" s="151"/>
      <c r="AF847" s="151"/>
      <c r="AG847" s="151" t="s">
        <v>346</v>
      </c>
      <c r="AH847" s="151">
        <v>0</v>
      </c>
      <c r="AI847" s="151"/>
      <c r="AJ847" s="151"/>
      <c r="AK847" s="151"/>
      <c r="AL847" s="151"/>
      <c r="AM847" s="151"/>
      <c r="AN847" s="151"/>
      <c r="AO847" s="151"/>
      <c r="AP847" s="151"/>
      <c r="AQ847" s="151"/>
      <c r="AR847" s="151"/>
      <c r="AS847" s="151"/>
      <c r="AT847" s="151"/>
      <c r="AU847" s="151"/>
      <c r="AV847" s="151"/>
      <c r="AW847" s="151"/>
      <c r="AX847" s="151"/>
      <c r="AY847" s="151"/>
      <c r="AZ847" s="151"/>
      <c r="BA847" s="151"/>
      <c r="BB847" s="151"/>
      <c r="BC847" s="151"/>
      <c r="BD847" s="151"/>
      <c r="BE847" s="151"/>
      <c r="BF847" s="151"/>
      <c r="BG847" s="151"/>
      <c r="BH847" s="151"/>
    </row>
    <row r="848" spans="1:60" outlineLevel="1" x14ac:dyDescent="0.2">
      <c r="A848" s="173">
        <v>274</v>
      </c>
      <c r="B848" s="174" t="s">
        <v>1358</v>
      </c>
      <c r="C848" s="191" t="s">
        <v>1359</v>
      </c>
      <c r="D848" s="175" t="s">
        <v>427</v>
      </c>
      <c r="E848" s="176">
        <v>669.51499999999999</v>
      </c>
      <c r="F848" s="177"/>
      <c r="G848" s="178">
        <f>ROUND(E848*F848,2)</f>
        <v>0</v>
      </c>
      <c r="H848" s="177">
        <v>29.8</v>
      </c>
      <c r="I848" s="178">
        <f>ROUND(E848*H848,2)</f>
        <v>19951.55</v>
      </c>
      <c r="J848" s="177">
        <v>0</v>
      </c>
      <c r="K848" s="178">
        <f>ROUND(E848*J848,2)</f>
        <v>0</v>
      </c>
      <c r="L848" s="178">
        <v>21</v>
      </c>
      <c r="M848" s="178">
        <f>G848*(1+L848/100)</f>
        <v>0</v>
      </c>
      <c r="N848" s="178">
        <v>2.64E-3</v>
      </c>
      <c r="O848" s="178">
        <f>ROUND(E848*N848,2)</f>
        <v>1.77</v>
      </c>
      <c r="P848" s="178">
        <v>0</v>
      </c>
      <c r="Q848" s="178">
        <f>ROUND(E848*P848,2)</f>
        <v>0</v>
      </c>
      <c r="R848" s="178"/>
      <c r="S848" s="178" t="s">
        <v>228</v>
      </c>
      <c r="T848" s="179" t="s">
        <v>229</v>
      </c>
      <c r="U848" s="162">
        <v>0</v>
      </c>
      <c r="V848" s="162">
        <f>ROUND(E848*U848,2)</f>
        <v>0</v>
      </c>
      <c r="W848" s="162"/>
      <c r="X848" s="151"/>
      <c r="Y848" s="151"/>
      <c r="Z848" s="151"/>
      <c r="AA848" s="151"/>
      <c r="AB848" s="151"/>
      <c r="AC848" s="151"/>
      <c r="AD848" s="151"/>
      <c r="AE848" s="151"/>
      <c r="AF848" s="151"/>
      <c r="AG848" s="151" t="s">
        <v>439</v>
      </c>
      <c r="AH848" s="151"/>
      <c r="AI848" s="151"/>
      <c r="AJ848" s="151"/>
      <c r="AK848" s="151"/>
      <c r="AL848" s="151"/>
      <c r="AM848" s="151"/>
      <c r="AN848" s="151"/>
      <c r="AO848" s="151"/>
      <c r="AP848" s="151"/>
      <c r="AQ848" s="151"/>
      <c r="AR848" s="151"/>
      <c r="AS848" s="151"/>
      <c r="AT848" s="151"/>
      <c r="AU848" s="151"/>
      <c r="AV848" s="151"/>
      <c r="AW848" s="151"/>
      <c r="AX848" s="151"/>
      <c r="AY848" s="151"/>
      <c r="AZ848" s="151"/>
      <c r="BA848" s="151"/>
      <c r="BB848" s="151"/>
      <c r="BC848" s="151"/>
      <c r="BD848" s="151"/>
      <c r="BE848" s="151"/>
      <c r="BF848" s="151"/>
      <c r="BG848" s="151"/>
      <c r="BH848" s="151"/>
    </row>
    <row r="849" spans="1:60" outlineLevel="1" x14ac:dyDescent="0.2">
      <c r="A849" s="158"/>
      <c r="B849" s="159"/>
      <c r="C849" s="199" t="s">
        <v>1360</v>
      </c>
      <c r="D849" s="195"/>
      <c r="E849" s="196">
        <v>669.51499999999999</v>
      </c>
      <c r="F849" s="162"/>
      <c r="G849" s="162"/>
      <c r="H849" s="162"/>
      <c r="I849" s="162"/>
      <c r="J849" s="162"/>
      <c r="K849" s="162"/>
      <c r="L849" s="162"/>
      <c r="M849" s="162"/>
      <c r="N849" s="162"/>
      <c r="O849" s="162"/>
      <c r="P849" s="162"/>
      <c r="Q849" s="162"/>
      <c r="R849" s="162"/>
      <c r="S849" s="162"/>
      <c r="T849" s="162"/>
      <c r="U849" s="162"/>
      <c r="V849" s="162"/>
      <c r="W849" s="162"/>
      <c r="X849" s="151"/>
      <c r="Y849" s="151"/>
      <c r="Z849" s="151"/>
      <c r="AA849" s="151"/>
      <c r="AB849" s="151"/>
      <c r="AC849" s="151"/>
      <c r="AD849" s="151"/>
      <c r="AE849" s="151"/>
      <c r="AF849" s="151"/>
      <c r="AG849" s="151" t="s">
        <v>346</v>
      </c>
      <c r="AH849" s="151">
        <v>0</v>
      </c>
      <c r="AI849" s="151"/>
      <c r="AJ849" s="151"/>
      <c r="AK849" s="151"/>
      <c r="AL849" s="151"/>
      <c r="AM849" s="151"/>
      <c r="AN849" s="151"/>
      <c r="AO849" s="151"/>
      <c r="AP849" s="151"/>
      <c r="AQ849" s="151"/>
      <c r="AR849" s="151"/>
      <c r="AS849" s="151"/>
      <c r="AT849" s="151"/>
      <c r="AU849" s="151"/>
      <c r="AV849" s="151"/>
      <c r="AW849" s="151"/>
      <c r="AX849" s="151"/>
      <c r="AY849" s="151"/>
      <c r="AZ849" s="151"/>
      <c r="BA849" s="151"/>
      <c r="BB849" s="151"/>
      <c r="BC849" s="151"/>
      <c r="BD849" s="151"/>
      <c r="BE849" s="151"/>
      <c r="BF849" s="151"/>
      <c r="BG849" s="151"/>
      <c r="BH849" s="151"/>
    </row>
    <row r="850" spans="1:60" ht="22.5" outlineLevel="1" x14ac:dyDescent="0.2">
      <c r="A850" s="173">
        <v>275</v>
      </c>
      <c r="B850" s="174" t="s">
        <v>1361</v>
      </c>
      <c r="C850" s="191" t="s">
        <v>1362</v>
      </c>
      <c r="D850" s="175" t="s">
        <v>375</v>
      </c>
      <c r="E850" s="176">
        <v>885.55499999999995</v>
      </c>
      <c r="F850" s="177"/>
      <c r="G850" s="178">
        <f>ROUND(E850*F850,2)</f>
        <v>0</v>
      </c>
      <c r="H850" s="177">
        <v>217</v>
      </c>
      <c r="I850" s="178">
        <f>ROUND(E850*H850,2)</f>
        <v>192165.44</v>
      </c>
      <c r="J850" s="177">
        <v>0</v>
      </c>
      <c r="K850" s="178">
        <f>ROUND(E850*J850,2)</f>
        <v>0</v>
      </c>
      <c r="L850" s="178">
        <v>21</v>
      </c>
      <c r="M850" s="178">
        <f>G850*(1+L850/100)</f>
        <v>0</v>
      </c>
      <c r="N850" s="178">
        <v>1.1299999999999999E-2</v>
      </c>
      <c r="O850" s="178">
        <f>ROUND(E850*N850,2)</f>
        <v>10.01</v>
      </c>
      <c r="P850" s="178">
        <v>0</v>
      </c>
      <c r="Q850" s="178">
        <f>ROUND(E850*P850,2)</f>
        <v>0</v>
      </c>
      <c r="R850" s="178" t="s">
        <v>438</v>
      </c>
      <c r="S850" s="178" t="s">
        <v>330</v>
      </c>
      <c r="T850" s="179" t="s">
        <v>330</v>
      </c>
      <c r="U850" s="162">
        <v>0</v>
      </c>
      <c r="V850" s="162">
        <f>ROUND(E850*U850,2)</f>
        <v>0</v>
      </c>
      <c r="W850" s="162"/>
      <c r="X850" s="151"/>
      <c r="Y850" s="151"/>
      <c r="Z850" s="151"/>
      <c r="AA850" s="151"/>
      <c r="AB850" s="151"/>
      <c r="AC850" s="151"/>
      <c r="AD850" s="151"/>
      <c r="AE850" s="151"/>
      <c r="AF850" s="151"/>
      <c r="AG850" s="151" t="s">
        <v>439</v>
      </c>
      <c r="AH850" s="151"/>
      <c r="AI850" s="151"/>
      <c r="AJ850" s="151"/>
      <c r="AK850" s="151"/>
      <c r="AL850" s="151"/>
      <c r="AM850" s="151"/>
      <c r="AN850" s="151"/>
      <c r="AO850" s="151"/>
      <c r="AP850" s="151"/>
      <c r="AQ850" s="151"/>
      <c r="AR850" s="151"/>
      <c r="AS850" s="151"/>
      <c r="AT850" s="151"/>
      <c r="AU850" s="151"/>
      <c r="AV850" s="151"/>
      <c r="AW850" s="151"/>
      <c r="AX850" s="151"/>
      <c r="AY850" s="151"/>
      <c r="AZ850" s="151"/>
      <c r="BA850" s="151"/>
      <c r="BB850" s="151"/>
      <c r="BC850" s="151"/>
      <c r="BD850" s="151"/>
      <c r="BE850" s="151"/>
      <c r="BF850" s="151"/>
      <c r="BG850" s="151"/>
      <c r="BH850" s="151"/>
    </row>
    <row r="851" spans="1:60" outlineLevel="1" x14ac:dyDescent="0.2">
      <c r="A851" s="158"/>
      <c r="B851" s="159"/>
      <c r="C851" s="199" t="s">
        <v>1363</v>
      </c>
      <c r="D851" s="195"/>
      <c r="E851" s="196">
        <v>185.24</v>
      </c>
      <c r="F851" s="162"/>
      <c r="G851" s="162"/>
      <c r="H851" s="162"/>
      <c r="I851" s="162"/>
      <c r="J851" s="162"/>
      <c r="K851" s="162"/>
      <c r="L851" s="162"/>
      <c r="M851" s="162"/>
      <c r="N851" s="162"/>
      <c r="O851" s="162"/>
      <c r="P851" s="162"/>
      <c r="Q851" s="162"/>
      <c r="R851" s="162"/>
      <c r="S851" s="162"/>
      <c r="T851" s="162"/>
      <c r="U851" s="162"/>
      <c r="V851" s="162"/>
      <c r="W851" s="162"/>
      <c r="X851" s="151"/>
      <c r="Y851" s="151"/>
      <c r="Z851" s="151"/>
      <c r="AA851" s="151"/>
      <c r="AB851" s="151"/>
      <c r="AC851" s="151"/>
      <c r="AD851" s="151"/>
      <c r="AE851" s="151"/>
      <c r="AF851" s="151"/>
      <c r="AG851" s="151" t="s">
        <v>346</v>
      </c>
      <c r="AH851" s="151">
        <v>0</v>
      </c>
      <c r="AI851" s="151"/>
      <c r="AJ851" s="151"/>
      <c r="AK851" s="151"/>
      <c r="AL851" s="151"/>
      <c r="AM851" s="151"/>
      <c r="AN851" s="151"/>
      <c r="AO851" s="151"/>
      <c r="AP851" s="151"/>
      <c r="AQ851" s="151"/>
      <c r="AR851" s="151"/>
      <c r="AS851" s="151"/>
      <c r="AT851" s="151"/>
      <c r="AU851" s="151"/>
      <c r="AV851" s="151"/>
      <c r="AW851" s="151"/>
      <c r="AX851" s="151"/>
      <c r="AY851" s="151"/>
      <c r="AZ851" s="151"/>
      <c r="BA851" s="151"/>
      <c r="BB851" s="151"/>
      <c r="BC851" s="151"/>
      <c r="BD851" s="151"/>
      <c r="BE851" s="151"/>
      <c r="BF851" s="151"/>
      <c r="BG851" s="151"/>
      <c r="BH851" s="151"/>
    </row>
    <row r="852" spans="1:60" outlineLevel="1" x14ac:dyDescent="0.2">
      <c r="A852" s="158"/>
      <c r="B852" s="159"/>
      <c r="C852" s="199" t="s">
        <v>1364</v>
      </c>
      <c r="D852" s="195"/>
      <c r="E852" s="196">
        <v>700.31500000000005</v>
      </c>
      <c r="F852" s="162"/>
      <c r="G852" s="162"/>
      <c r="H852" s="162"/>
      <c r="I852" s="162"/>
      <c r="J852" s="162"/>
      <c r="K852" s="162"/>
      <c r="L852" s="162"/>
      <c r="M852" s="162"/>
      <c r="N852" s="162"/>
      <c r="O852" s="162"/>
      <c r="P852" s="162"/>
      <c r="Q852" s="162"/>
      <c r="R852" s="162"/>
      <c r="S852" s="162"/>
      <c r="T852" s="162"/>
      <c r="U852" s="162"/>
      <c r="V852" s="162"/>
      <c r="W852" s="162"/>
      <c r="X852" s="151"/>
      <c r="Y852" s="151"/>
      <c r="Z852" s="151"/>
      <c r="AA852" s="151"/>
      <c r="AB852" s="151"/>
      <c r="AC852" s="151"/>
      <c r="AD852" s="151"/>
      <c r="AE852" s="151"/>
      <c r="AF852" s="151"/>
      <c r="AG852" s="151" t="s">
        <v>346</v>
      </c>
      <c r="AH852" s="151">
        <v>0</v>
      </c>
      <c r="AI852" s="151"/>
      <c r="AJ852" s="151"/>
      <c r="AK852" s="151"/>
      <c r="AL852" s="151"/>
      <c r="AM852" s="151"/>
      <c r="AN852" s="151"/>
      <c r="AO852" s="151"/>
      <c r="AP852" s="151"/>
      <c r="AQ852" s="151"/>
      <c r="AR852" s="151"/>
      <c r="AS852" s="151"/>
      <c r="AT852" s="151"/>
      <c r="AU852" s="151"/>
      <c r="AV852" s="151"/>
      <c r="AW852" s="151"/>
      <c r="AX852" s="151"/>
      <c r="AY852" s="151"/>
      <c r="AZ852" s="151"/>
      <c r="BA852" s="151"/>
      <c r="BB852" s="151"/>
      <c r="BC852" s="151"/>
      <c r="BD852" s="151"/>
      <c r="BE852" s="151"/>
      <c r="BF852" s="151"/>
      <c r="BG852" s="151"/>
      <c r="BH852" s="151"/>
    </row>
    <row r="853" spans="1:60" ht="22.5" outlineLevel="1" x14ac:dyDescent="0.2">
      <c r="A853" s="173">
        <v>276</v>
      </c>
      <c r="B853" s="174" t="s">
        <v>1365</v>
      </c>
      <c r="C853" s="191" t="s">
        <v>1366</v>
      </c>
      <c r="D853" s="175" t="s">
        <v>375</v>
      </c>
      <c r="E853" s="176">
        <v>545.32692999999995</v>
      </c>
      <c r="F853" s="177"/>
      <c r="G853" s="178">
        <f>ROUND(E853*F853,2)</f>
        <v>0</v>
      </c>
      <c r="H853" s="177">
        <v>47.6</v>
      </c>
      <c r="I853" s="178">
        <f>ROUND(E853*H853,2)</f>
        <v>25957.56</v>
      </c>
      <c r="J853" s="177">
        <v>0</v>
      </c>
      <c r="K853" s="178">
        <f>ROUND(E853*J853,2)</f>
        <v>0</v>
      </c>
      <c r="L853" s="178">
        <v>21</v>
      </c>
      <c r="M853" s="178">
        <f>G853*(1+L853/100)</f>
        <v>0</v>
      </c>
      <c r="N853" s="178">
        <v>8.0000000000000007E-5</v>
      </c>
      <c r="O853" s="178">
        <f>ROUND(E853*N853,2)</f>
        <v>0.04</v>
      </c>
      <c r="P853" s="178">
        <v>0</v>
      </c>
      <c r="Q853" s="178">
        <f>ROUND(E853*P853,2)</f>
        <v>0</v>
      </c>
      <c r="R853" s="178" t="s">
        <v>438</v>
      </c>
      <c r="S853" s="178" t="s">
        <v>330</v>
      </c>
      <c r="T853" s="179" t="s">
        <v>330</v>
      </c>
      <c r="U853" s="162">
        <v>0</v>
      </c>
      <c r="V853" s="162">
        <f>ROUND(E853*U853,2)</f>
        <v>0</v>
      </c>
      <c r="W853" s="162"/>
      <c r="X853" s="151"/>
      <c r="Y853" s="151"/>
      <c r="Z853" s="151"/>
      <c r="AA853" s="151"/>
      <c r="AB853" s="151"/>
      <c r="AC853" s="151"/>
      <c r="AD853" s="151"/>
      <c r="AE853" s="151"/>
      <c r="AF853" s="151"/>
      <c r="AG853" s="151" t="s">
        <v>439</v>
      </c>
      <c r="AH853" s="151"/>
      <c r="AI853" s="151"/>
      <c r="AJ853" s="151"/>
      <c r="AK853" s="151"/>
      <c r="AL853" s="151"/>
      <c r="AM853" s="151"/>
      <c r="AN853" s="151"/>
      <c r="AO853" s="151"/>
      <c r="AP853" s="151"/>
      <c r="AQ853" s="151"/>
      <c r="AR853" s="151"/>
      <c r="AS853" s="151"/>
      <c r="AT853" s="151"/>
      <c r="AU853" s="151"/>
      <c r="AV853" s="151"/>
      <c r="AW853" s="151"/>
      <c r="AX853" s="151"/>
      <c r="AY853" s="151"/>
      <c r="AZ853" s="151"/>
      <c r="BA853" s="151"/>
      <c r="BB853" s="151"/>
      <c r="BC853" s="151"/>
      <c r="BD853" s="151"/>
      <c r="BE853" s="151"/>
      <c r="BF853" s="151"/>
      <c r="BG853" s="151"/>
      <c r="BH853" s="151"/>
    </row>
    <row r="854" spans="1:60" outlineLevel="1" x14ac:dyDescent="0.2">
      <c r="A854" s="158"/>
      <c r="B854" s="159"/>
      <c r="C854" s="199" t="s">
        <v>1367</v>
      </c>
      <c r="D854" s="195"/>
      <c r="E854" s="196">
        <v>70.357500000000002</v>
      </c>
      <c r="F854" s="162"/>
      <c r="G854" s="162"/>
      <c r="H854" s="162"/>
      <c r="I854" s="162"/>
      <c r="J854" s="162"/>
      <c r="K854" s="162"/>
      <c r="L854" s="162"/>
      <c r="M854" s="162"/>
      <c r="N854" s="162"/>
      <c r="O854" s="162"/>
      <c r="P854" s="162"/>
      <c r="Q854" s="162"/>
      <c r="R854" s="162"/>
      <c r="S854" s="162"/>
      <c r="T854" s="162"/>
      <c r="U854" s="162"/>
      <c r="V854" s="162"/>
      <c r="W854" s="162"/>
      <c r="X854" s="151"/>
      <c r="Y854" s="151"/>
      <c r="Z854" s="151"/>
      <c r="AA854" s="151"/>
      <c r="AB854" s="151"/>
      <c r="AC854" s="151"/>
      <c r="AD854" s="151"/>
      <c r="AE854" s="151"/>
      <c r="AF854" s="151"/>
      <c r="AG854" s="151" t="s">
        <v>346</v>
      </c>
      <c r="AH854" s="151">
        <v>0</v>
      </c>
      <c r="AI854" s="151"/>
      <c r="AJ854" s="151"/>
      <c r="AK854" s="151"/>
      <c r="AL854" s="151"/>
      <c r="AM854" s="151"/>
      <c r="AN854" s="151"/>
      <c r="AO854" s="151"/>
      <c r="AP854" s="151"/>
      <c r="AQ854" s="151"/>
      <c r="AR854" s="151"/>
      <c r="AS854" s="151"/>
      <c r="AT854" s="151"/>
      <c r="AU854" s="151"/>
      <c r="AV854" s="151"/>
      <c r="AW854" s="151"/>
      <c r="AX854" s="151"/>
      <c r="AY854" s="151"/>
      <c r="AZ854" s="151"/>
      <c r="BA854" s="151"/>
      <c r="BB854" s="151"/>
      <c r="BC854" s="151"/>
      <c r="BD854" s="151"/>
      <c r="BE854" s="151"/>
      <c r="BF854" s="151"/>
      <c r="BG854" s="151"/>
      <c r="BH854" s="151"/>
    </row>
    <row r="855" spans="1:60" outlineLevel="1" x14ac:dyDescent="0.2">
      <c r="A855" s="158"/>
      <c r="B855" s="159"/>
      <c r="C855" s="199" t="s">
        <v>1368</v>
      </c>
      <c r="D855" s="195"/>
      <c r="E855" s="196">
        <v>52.217500000000001</v>
      </c>
      <c r="F855" s="162"/>
      <c r="G855" s="162"/>
      <c r="H855" s="162"/>
      <c r="I855" s="162"/>
      <c r="J855" s="162"/>
      <c r="K855" s="162"/>
      <c r="L855" s="162"/>
      <c r="M855" s="162"/>
      <c r="N855" s="162"/>
      <c r="O855" s="162"/>
      <c r="P855" s="162"/>
      <c r="Q855" s="162"/>
      <c r="R855" s="162"/>
      <c r="S855" s="162"/>
      <c r="T855" s="162"/>
      <c r="U855" s="162"/>
      <c r="V855" s="162"/>
      <c r="W855" s="162"/>
      <c r="X855" s="151"/>
      <c r="Y855" s="151"/>
      <c r="Z855" s="151"/>
      <c r="AA855" s="151"/>
      <c r="AB855" s="151"/>
      <c r="AC855" s="151"/>
      <c r="AD855" s="151"/>
      <c r="AE855" s="151"/>
      <c r="AF855" s="151"/>
      <c r="AG855" s="151" t="s">
        <v>346</v>
      </c>
      <c r="AH855" s="151">
        <v>0</v>
      </c>
      <c r="AI855" s="151"/>
      <c r="AJ855" s="151"/>
      <c r="AK855" s="151"/>
      <c r="AL855" s="151"/>
      <c r="AM855" s="151"/>
      <c r="AN855" s="151"/>
      <c r="AO855" s="151"/>
      <c r="AP855" s="151"/>
      <c r="AQ855" s="151"/>
      <c r="AR855" s="151"/>
      <c r="AS855" s="151"/>
      <c r="AT855" s="151"/>
      <c r="AU855" s="151"/>
      <c r="AV855" s="151"/>
      <c r="AW855" s="151"/>
      <c r="AX855" s="151"/>
      <c r="AY855" s="151"/>
      <c r="AZ855" s="151"/>
      <c r="BA855" s="151"/>
      <c r="BB855" s="151"/>
      <c r="BC855" s="151"/>
      <c r="BD855" s="151"/>
      <c r="BE855" s="151"/>
      <c r="BF855" s="151"/>
      <c r="BG855" s="151"/>
      <c r="BH855" s="151"/>
    </row>
    <row r="856" spans="1:60" outlineLevel="1" x14ac:dyDescent="0.2">
      <c r="A856" s="158"/>
      <c r="B856" s="159"/>
      <c r="C856" s="199" t="s">
        <v>1369</v>
      </c>
      <c r="D856" s="195"/>
      <c r="E856" s="196">
        <v>92.237250000000003</v>
      </c>
      <c r="F856" s="162"/>
      <c r="G856" s="162"/>
      <c r="H856" s="162"/>
      <c r="I856" s="162"/>
      <c r="J856" s="162"/>
      <c r="K856" s="162"/>
      <c r="L856" s="162"/>
      <c r="M856" s="162"/>
      <c r="N856" s="162"/>
      <c r="O856" s="162"/>
      <c r="P856" s="162"/>
      <c r="Q856" s="162"/>
      <c r="R856" s="162"/>
      <c r="S856" s="162"/>
      <c r="T856" s="162"/>
      <c r="U856" s="162"/>
      <c r="V856" s="162"/>
      <c r="W856" s="162"/>
      <c r="X856" s="151"/>
      <c r="Y856" s="151"/>
      <c r="Z856" s="151"/>
      <c r="AA856" s="151"/>
      <c r="AB856" s="151"/>
      <c r="AC856" s="151"/>
      <c r="AD856" s="151"/>
      <c r="AE856" s="151"/>
      <c r="AF856" s="151"/>
      <c r="AG856" s="151" t="s">
        <v>346</v>
      </c>
      <c r="AH856" s="151">
        <v>0</v>
      </c>
      <c r="AI856" s="151"/>
      <c r="AJ856" s="151"/>
      <c r="AK856" s="151"/>
      <c r="AL856" s="151"/>
      <c r="AM856" s="151"/>
      <c r="AN856" s="151"/>
      <c r="AO856" s="151"/>
      <c r="AP856" s="151"/>
      <c r="AQ856" s="151"/>
      <c r="AR856" s="151"/>
      <c r="AS856" s="151"/>
      <c r="AT856" s="151"/>
      <c r="AU856" s="151"/>
      <c r="AV856" s="151"/>
      <c r="AW856" s="151"/>
      <c r="AX856" s="151"/>
      <c r="AY856" s="151"/>
      <c r="AZ856" s="151"/>
      <c r="BA856" s="151"/>
      <c r="BB856" s="151"/>
      <c r="BC856" s="151"/>
      <c r="BD856" s="151"/>
      <c r="BE856" s="151"/>
      <c r="BF856" s="151"/>
      <c r="BG856" s="151"/>
      <c r="BH856" s="151"/>
    </row>
    <row r="857" spans="1:60" outlineLevel="1" x14ac:dyDescent="0.2">
      <c r="A857" s="158"/>
      <c r="B857" s="159"/>
      <c r="C857" s="199" t="s">
        <v>1370</v>
      </c>
      <c r="D857" s="195"/>
      <c r="E857" s="196">
        <v>34.234180000000002</v>
      </c>
      <c r="F857" s="162"/>
      <c r="G857" s="162"/>
      <c r="H857" s="162"/>
      <c r="I857" s="162"/>
      <c r="J857" s="162"/>
      <c r="K857" s="162"/>
      <c r="L857" s="162"/>
      <c r="M857" s="162"/>
      <c r="N857" s="162"/>
      <c r="O857" s="162"/>
      <c r="P857" s="162"/>
      <c r="Q857" s="162"/>
      <c r="R857" s="162"/>
      <c r="S857" s="162"/>
      <c r="T857" s="162"/>
      <c r="U857" s="162"/>
      <c r="V857" s="162"/>
      <c r="W857" s="162"/>
      <c r="X857" s="151"/>
      <c r="Y857" s="151"/>
      <c r="Z857" s="151"/>
      <c r="AA857" s="151"/>
      <c r="AB857" s="151"/>
      <c r="AC857" s="151"/>
      <c r="AD857" s="151"/>
      <c r="AE857" s="151"/>
      <c r="AF857" s="151"/>
      <c r="AG857" s="151" t="s">
        <v>346</v>
      </c>
      <c r="AH857" s="151">
        <v>0</v>
      </c>
      <c r="AI857" s="151"/>
      <c r="AJ857" s="151"/>
      <c r="AK857" s="151"/>
      <c r="AL857" s="151"/>
      <c r="AM857" s="151"/>
      <c r="AN857" s="151"/>
      <c r="AO857" s="151"/>
      <c r="AP857" s="151"/>
      <c r="AQ857" s="151"/>
      <c r="AR857" s="151"/>
      <c r="AS857" s="151"/>
      <c r="AT857" s="151"/>
      <c r="AU857" s="151"/>
      <c r="AV857" s="151"/>
      <c r="AW857" s="151"/>
      <c r="AX857" s="151"/>
      <c r="AY857" s="151"/>
      <c r="AZ857" s="151"/>
      <c r="BA857" s="151"/>
      <c r="BB857" s="151"/>
      <c r="BC857" s="151"/>
      <c r="BD857" s="151"/>
      <c r="BE857" s="151"/>
      <c r="BF857" s="151"/>
      <c r="BG857" s="151"/>
      <c r="BH857" s="151"/>
    </row>
    <row r="858" spans="1:60" outlineLevel="1" x14ac:dyDescent="0.2">
      <c r="A858" s="158"/>
      <c r="B858" s="159"/>
      <c r="C858" s="199" t="s">
        <v>1371</v>
      </c>
      <c r="D858" s="195"/>
      <c r="E858" s="196">
        <v>24.550999999999998</v>
      </c>
      <c r="F858" s="162"/>
      <c r="G858" s="162"/>
      <c r="H858" s="162"/>
      <c r="I858" s="162"/>
      <c r="J858" s="162"/>
      <c r="K858" s="162"/>
      <c r="L858" s="162"/>
      <c r="M858" s="162"/>
      <c r="N858" s="162"/>
      <c r="O858" s="162"/>
      <c r="P858" s="162"/>
      <c r="Q858" s="162"/>
      <c r="R858" s="162"/>
      <c r="S858" s="162"/>
      <c r="T858" s="162"/>
      <c r="U858" s="162"/>
      <c r="V858" s="162"/>
      <c r="W858" s="162"/>
      <c r="X858" s="151"/>
      <c r="Y858" s="151"/>
      <c r="Z858" s="151"/>
      <c r="AA858" s="151"/>
      <c r="AB858" s="151"/>
      <c r="AC858" s="151"/>
      <c r="AD858" s="151"/>
      <c r="AE858" s="151"/>
      <c r="AF858" s="151"/>
      <c r="AG858" s="151" t="s">
        <v>346</v>
      </c>
      <c r="AH858" s="151">
        <v>0</v>
      </c>
      <c r="AI858" s="151"/>
      <c r="AJ858" s="151"/>
      <c r="AK858" s="151"/>
      <c r="AL858" s="151"/>
      <c r="AM858" s="151"/>
      <c r="AN858" s="151"/>
      <c r="AO858" s="151"/>
      <c r="AP858" s="151"/>
      <c r="AQ858" s="151"/>
      <c r="AR858" s="151"/>
      <c r="AS858" s="151"/>
      <c r="AT858" s="151"/>
      <c r="AU858" s="151"/>
      <c r="AV858" s="151"/>
      <c r="AW858" s="151"/>
      <c r="AX858" s="151"/>
      <c r="AY858" s="151"/>
      <c r="AZ858" s="151"/>
      <c r="BA858" s="151"/>
      <c r="BB858" s="151"/>
      <c r="BC858" s="151"/>
      <c r="BD858" s="151"/>
      <c r="BE858" s="151"/>
      <c r="BF858" s="151"/>
      <c r="BG858" s="151"/>
      <c r="BH858" s="151"/>
    </row>
    <row r="859" spans="1:60" outlineLevel="1" x14ac:dyDescent="0.2">
      <c r="A859" s="158"/>
      <c r="B859" s="159"/>
      <c r="C859" s="199" t="s">
        <v>1372</v>
      </c>
      <c r="D859" s="195"/>
      <c r="E859" s="196">
        <v>56.2</v>
      </c>
      <c r="F859" s="162"/>
      <c r="G859" s="162"/>
      <c r="H859" s="162"/>
      <c r="I859" s="162"/>
      <c r="J859" s="162"/>
      <c r="K859" s="162"/>
      <c r="L859" s="162"/>
      <c r="M859" s="162"/>
      <c r="N859" s="162"/>
      <c r="O859" s="162"/>
      <c r="P859" s="162"/>
      <c r="Q859" s="162"/>
      <c r="R859" s="162"/>
      <c r="S859" s="162"/>
      <c r="T859" s="162"/>
      <c r="U859" s="162"/>
      <c r="V859" s="162"/>
      <c r="W859" s="162"/>
      <c r="X859" s="151"/>
      <c r="Y859" s="151"/>
      <c r="Z859" s="151"/>
      <c r="AA859" s="151"/>
      <c r="AB859" s="151"/>
      <c r="AC859" s="151"/>
      <c r="AD859" s="151"/>
      <c r="AE859" s="151"/>
      <c r="AF859" s="151"/>
      <c r="AG859" s="151" t="s">
        <v>346</v>
      </c>
      <c r="AH859" s="151">
        <v>0</v>
      </c>
      <c r="AI859" s="151"/>
      <c r="AJ859" s="151"/>
      <c r="AK859" s="151"/>
      <c r="AL859" s="151"/>
      <c r="AM859" s="151"/>
      <c r="AN859" s="151"/>
      <c r="AO859" s="151"/>
      <c r="AP859" s="151"/>
      <c r="AQ859" s="151"/>
      <c r="AR859" s="151"/>
      <c r="AS859" s="151"/>
      <c r="AT859" s="151"/>
      <c r="AU859" s="151"/>
      <c r="AV859" s="151"/>
      <c r="AW859" s="151"/>
      <c r="AX859" s="151"/>
      <c r="AY859" s="151"/>
      <c r="AZ859" s="151"/>
      <c r="BA859" s="151"/>
      <c r="BB859" s="151"/>
      <c r="BC859" s="151"/>
      <c r="BD859" s="151"/>
      <c r="BE859" s="151"/>
      <c r="BF859" s="151"/>
      <c r="BG859" s="151"/>
      <c r="BH859" s="151"/>
    </row>
    <row r="860" spans="1:60" outlineLevel="1" x14ac:dyDescent="0.2">
      <c r="A860" s="158"/>
      <c r="B860" s="159"/>
      <c r="C860" s="199" t="s">
        <v>1373</v>
      </c>
      <c r="D860" s="195"/>
      <c r="E860" s="196">
        <v>87.7</v>
      </c>
      <c r="F860" s="162"/>
      <c r="G860" s="162"/>
      <c r="H860" s="162"/>
      <c r="I860" s="162"/>
      <c r="J860" s="162"/>
      <c r="K860" s="162"/>
      <c r="L860" s="162"/>
      <c r="M860" s="162"/>
      <c r="N860" s="162"/>
      <c r="O860" s="162"/>
      <c r="P860" s="162"/>
      <c r="Q860" s="162"/>
      <c r="R860" s="162"/>
      <c r="S860" s="162"/>
      <c r="T860" s="162"/>
      <c r="U860" s="162"/>
      <c r="V860" s="162"/>
      <c r="W860" s="162"/>
      <c r="X860" s="151"/>
      <c r="Y860" s="151"/>
      <c r="Z860" s="151"/>
      <c r="AA860" s="151"/>
      <c r="AB860" s="151"/>
      <c r="AC860" s="151"/>
      <c r="AD860" s="151"/>
      <c r="AE860" s="151"/>
      <c r="AF860" s="151"/>
      <c r="AG860" s="151" t="s">
        <v>346</v>
      </c>
      <c r="AH860" s="151">
        <v>0</v>
      </c>
      <c r="AI860" s="151"/>
      <c r="AJ860" s="151"/>
      <c r="AK860" s="151"/>
      <c r="AL860" s="151"/>
      <c r="AM860" s="151"/>
      <c r="AN860" s="151"/>
      <c r="AO860" s="151"/>
      <c r="AP860" s="151"/>
      <c r="AQ860" s="151"/>
      <c r="AR860" s="151"/>
      <c r="AS860" s="151"/>
      <c r="AT860" s="151"/>
      <c r="AU860" s="151"/>
      <c r="AV860" s="151"/>
      <c r="AW860" s="151"/>
      <c r="AX860" s="151"/>
      <c r="AY860" s="151"/>
      <c r="AZ860" s="151"/>
      <c r="BA860" s="151"/>
      <c r="BB860" s="151"/>
      <c r="BC860" s="151"/>
      <c r="BD860" s="151"/>
      <c r="BE860" s="151"/>
      <c r="BF860" s="151"/>
      <c r="BG860" s="151"/>
      <c r="BH860" s="151"/>
    </row>
    <row r="861" spans="1:60" outlineLevel="1" x14ac:dyDescent="0.2">
      <c r="A861" s="158"/>
      <c r="B861" s="159"/>
      <c r="C861" s="199" t="s">
        <v>1374</v>
      </c>
      <c r="D861" s="195"/>
      <c r="E861" s="196">
        <v>7</v>
      </c>
      <c r="F861" s="162"/>
      <c r="G861" s="162"/>
      <c r="H861" s="162"/>
      <c r="I861" s="162"/>
      <c r="J861" s="162"/>
      <c r="K861" s="162"/>
      <c r="L861" s="162"/>
      <c r="M861" s="162"/>
      <c r="N861" s="162"/>
      <c r="O861" s="162"/>
      <c r="P861" s="162"/>
      <c r="Q861" s="162"/>
      <c r="R861" s="162"/>
      <c r="S861" s="162"/>
      <c r="T861" s="162"/>
      <c r="U861" s="162"/>
      <c r="V861" s="162"/>
      <c r="W861" s="162"/>
      <c r="X861" s="151"/>
      <c r="Y861" s="151"/>
      <c r="Z861" s="151"/>
      <c r="AA861" s="151"/>
      <c r="AB861" s="151"/>
      <c r="AC861" s="151"/>
      <c r="AD861" s="151"/>
      <c r="AE861" s="151"/>
      <c r="AF861" s="151"/>
      <c r="AG861" s="151" t="s">
        <v>346</v>
      </c>
      <c r="AH861" s="151">
        <v>0</v>
      </c>
      <c r="AI861" s="151"/>
      <c r="AJ861" s="151"/>
      <c r="AK861" s="151"/>
      <c r="AL861" s="151"/>
      <c r="AM861" s="151"/>
      <c r="AN861" s="151"/>
      <c r="AO861" s="151"/>
      <c r="AP861" s="151"/>
      <c r="AQ861" s="151"/>
      <c r="AR861" s="151"/>
      <c r="AS861" s="151"/>
      <c r="AT861" s="151"/>
      <c r="AU861" s="151"/>
      <c r="AV861" s="151"/>
      <c r="AW861" s="151"/>
      <c r="AX861" s="151"/>
      <c r="AY861" s="151"/>
      <c r="AZ861" s="151"/>
      <c r="BA861" s="151"/>
      <c r="BB861" s="151"/>
      <c r="BC861" s="151"/>
      <c r="BD861" s="151"/>
      <c r="BE861" s="151"/>
      <c r="BF861" s="151"/>
      <c r="BG861" s="151"/>
      <c r="BH861" s="151"/>
    </row>
    <row r="862" spans="1:60" outlineLevel="1" x14ac:dyDescent="0.2">
      <c r="A862" s="158"/>
      <c r="B862" s="159"/>
      <c r="C862" s="199" t="s">
        <v>1375</v>
      </c>
      <c r="D862" s="195"/>
      <c r="E862" s="196">
        <v>10.170999999999999</v>
      </c>
      <c r="F862" s="162"/>
      <c r="G862" s="162"/>
      <c r="H862" s="162"/>
      <c r="I862" s="162"/>
      <c r="J862" s="162"/>
      <c r="K862" s="162"/>
      <c r="L862" s="162"/>
      <c r="M862" s="162"/>
      <c r="N862" s="162"/>
      <c r="O862" s="162"/>
      <c r="P862" s="162"/>
      <c r="Q862" s="162"/>
      <c r="R862" s="162"/>
      <c r="S862" s="162"/>
      <c r="T862" s="162"/>
      <c r="U862" s="162"/>
      <c r="V862" s="162"/>
      <c r="W862" s="162"/>
      <c r="X862" s="151"/>
      <c r="Y862" s="151"/>
      <c r="Z862" s="151"/>
      <c r="AA862" s="151"/>
      <c r="AB862" s="151"/>
      <c r="AC862" s="151"/>
      <c r="AD862" s="151"/>
      <c r="AE862" s="151"/>
      <c r="AF862" s="151"/>
      <c r="AG862" s="151" t="s">
        <v>346</v>
      </c>
      <c r="AH862" s="151">
        <v>0</v>
      </c>
      <c r="AI862" s="151"/>
      <c r="AJ862" s="151"/>
      <c r="AK862" s="151"/>
      <c r="AL862" s="151"/>
      <c r="AM862" s="151"/>
      <c r="AN862" s="151"/>
      <c r="AO862" s="151"/>
      <c r="AP862" s="151"/>
      <c r="AQ862" s="151"/>
      <c r="AR862" s="151"/>
      <c r="AS862" s="151"/>
      <c r="AT862" s="151"/>
      <c r="AU862" s="151"/>
      <c r="AV862" s="151"/>
      <c r="AW862" s="151"/>
      <c r="AX862" s="151"/>
      <c r="AY862" s="151"/>
      <c r="AZ862" s="151"/>
      <c r="BA862" s="151"/>
      <c r="BB862" s="151"/>
      <c r="BC862" s="151"/>
      <c r="BD862" s="151"/>
      <c r="BE862" s="151"/>
      <c r="BF862" s="151"/>
      <c r="BG862" s="151"/>
      <c r="BH862" s="151"/>
    </row>
    <row r="863" spans="1:60" outlineLevel="1" x14ac:dyDescent="0.2">
      <c r="A863" s="158"/>
      <c r="B863" s="159"/>
      <c r="C863" s="199" t="s">
        <v>1376</v>
      </c>
      <c r="D863" s="195"/>
      <c r="E863" s="196">
        <v>3.6749999999999998</v>
      </c>
      <c r="F863" s="162"/>
      <c r="G863" s="162"/>
      <c r="H863" s="162"/>
      <c r="I863" s="162"/>
      <c r="J863" s="162"/>
      <c r="K863" s="162"/>
      <c r="L863" s="162"/>
      <c r="M863" s="162"/>
      <c r="N863" s="162"/>
      <c r="O863" s="162"/>
      <c r="P863" s="162"/>
      <c r="Q863" s="162"/>
      <c r="R863" s="162"/>
      <c r="S863" s="162"/>
      <c r="T863" s="162"/>
      <c r="U863" s="162"/>
      <c r="V863" s="162"/>
      <c r="W863" s="162"/>
      <c r="X863" s="151"/>
      <c r="Y863" s="151"/>
      <c r="Z863" s="151"/>
      <c r="AA863" s="151"/>
      <c r="AB863" s="151"/>
      <c r="AC863" s="151"/>
      <c r="AD863" s="151"/>
      <c r="AE863" s="151"/>
      <c r="AF863" s="151"/>
      <c r="AG863" s="151" t="s">
        <v>346</v>
      </c>
      <c r="AH863" s="151">
        <v>0</v>
      </c>
      <c r="AI863" s="151"/>
      <c r="AJ863" s="151"/>
      <c r="AK863" s="151"/>
      <c r="AL863" s="151"/>
      <c r="AM863" s="151"/>
      <c r="AN863" s="151"/>
      <c r="AO863" s="151"/>
      <c r="AP863" s="151"/>
      <c r="AQ863" s="151"/>
      <c r="AR863" s="151"/>
      <c r="AS863" s="151"/>
      <c r="AT863" s="151"/>
      <c r="AU863" s="151"/>
      <c r="AV863" s="151"/>
      <c r="AW863" s="151"/>
      <c r="AX863" s="151"/>
      <c r="AY863" s="151"/>
      <c r="AZ863" s="151"/>
      <c r="BA863" s="151"/>
      <c r="BB863" s="151"/>
      <c r="BC863" s="151"/>
      <c r="BD863" s="151"/>
      <c r="BE863" s="151"/>
      <c r="BF863" s="151"/>
      <c r="BG863" s="151"/>
      <c r="BH863" s="151"/>
    </row>
    <row r="864" spans="1:60" outlineLevel="1" x14ac:dyDescent="0.2">
      <c r="A864" s="158"/>
      <c r="B864" s="159"/>
      <c r="C864" s="199" t="s">
        <v>1377</v>
      </c>
      <c r="D864" s="195"/>
      <c r="E864" s="196">
        <v>48.555500000000002</v>
      </c>
      <c r="F864" s="162"/>
      <c r="G864" s="162"/>
      <c r="H864" s="162"/>
      <c r="I864" s="162"/>
      <c r="J864" s="162"/>
      <c r="K864" s="162"/>
      <c r="L864" s="162"/>
      <c r="M864" s="162"/>
      <c r="N864" s="162"/>
      <c r="O864" s="162"/>
      <c r="P864" s="162"/>
      <c r="Q864" s="162"/>
      <c r="R864" s="162"/>
      <c r="S864" s="162"/>
      <c r="T864" s="162"/>
      <c r="U864" s="162"/>
      <c r="V864" s="162"/>
      <c r="W864" s="162"/>
      <c r="X864" s="151"/>
      <c r="Y864" s="151"/>
      <c r="Z864" s="151"/>
      <c r="AA864" s="151"/>
      <c r="AB864" s="151"/>
      <c r="AC864" s="151"/>
      <c r="AD864" s="151"/>
      <c r="AE864" s="151"/>
      <c r="AF864" s="151"/>
      <c r="AG864" s="151" t="s">
        <v>346</v>
      </c>
      <c r="AH864" s="151">
        <v>0</v>
      </c>
      <c r="AI864" s="151"/>
      <c r="AJ864" s="151"/>
      <c r="AK864" s="151"/>
      <c r="AL864" s="151"/>
      <c r="AM864" s="151"/>
      <c r="AN864" s="151"/>
      <c r="AO864" s="151"/>
      <c r="AP864" s="151"/>
      <c r="AQ864" s="151"/>
      <c r="AR864" s="151"/>
      <c r="AS864" s="151"/>
      <c r="AT864" s="151"/>
      <c r="AU864" s="151"/>
      <c r="AV864" s="151"/>
      <c r="AW864" s="151"/>
      <c r="AX864" s="151"/>
      <c r="AY864" s="151"/>
      <c r="AZ864" s="151"/>
      <c r="BA864" s="151"/>
      <c r="BB864" s="151"/>
      <c r="BC864" s="151"/>
      <c r="BD864" s="151"/>
      <c r="BE864" s="151"/>
      <c r="BF864" s="151"/>
      <c r="BG864" s="151"/>
      <c r="BH864" s="151"/>
    </row>
    <row r="865" spans="1:60" outlineLevel="1" x14ac:dyDescent="0.2">
      <c r="A865" s="158"/>
      <c r="B865" s="159"/>
      <c r="C865" s="199" t="s">
        <v>1378</v>
      </c>
      <c r="D865" s="195"/>
      <c r="E865" s="196">
        <v>58.427999999999997</v>
      </c>
      <c r="F865" s="162"/>
      <c r="G865" s="162"/>
      <c r="H865" s="162"/>
      <c r="I865" s="162"/>
      <c r="J865" s="162"/>
      <c r="K865" s="162"/>
      <c r="L865" s="162"/>
      <c r="M865" s="162"/>
      <c r="N865" s="162"/>
      <c r="O865" s="162"/>
      <c r="P865" s="162"/>
      <c r="Q865" s="162"/>
      <c r="R865" s="162"/>
      <c r="S865" s="162"/>
      <c r="T865" s="162"/>
      <c r="U865" s="162"/>
      <c r="V865" s="162"/>
      <c r="W865" s="162"/>
      <c r="X865" s="151"/>
      <c r="Y865" s="151"/>
      <c r="Z865" s="151"/>
      <c r="AA865" s="151"/>
      <c r="AB865" s="151"/>
      <c r="AC865" s="151"/>
      <c r="AD865" s="151"/>
      <c r="AE865" s="151"/>
      <c r="AF865" s="151"/>
      <c r="AG865" s="151" t="s">
        <v>346</v>
      </c>
      <c r="AH865" s="151">
        <v>0</v>
      </c>
      <c r="AI865" s="151"/>
      <c r="AJ865" s="151"/>
      <c r="AK865" s="151"/>
      <c r="AL865" s="151"/>
      <c r="AM865" s="151"/>
      <c r="AN865" s="151"/>
      <c r="AO865" s="151"/>
      <c r="AP865" s="151"/>
      <c r="AQ865" s="151"/>
      <c r="AR865" s="151"/>
      <c r="AS865" s="151"/>
      <c r="AT865" s="151"/>
      <c r="AU865" s="151"/>
      <c r="AV865" s="151"/>
      <c r="AW865" s="151"/>
      <c r="AX865" s="151"/>
      <c r="AY865" s="151"/>
      <c r="AZ865" s="151"/>
      <c r="BA865" s="151"/>
      <c r="BB865" s="151"/>
      <c r="BC865" s="151"/>
      <c r="BD865" s="151"/>
      <c r="BE865" s="151"/>
      <c r="BF865" s="151"/>
      <c r="BG865" s="151"/>
      <c r="BH865" s="151"/>
    </row>
    <row r="866" spans="1:60" outlineLevel="1" x14ac:dyDescent="0.2">
      <c r="A866" s="173">
        <v>277</v>
      </c>
      <c r="B866" s="174" t="s">
        <v>1379</v>
      </c>
      <c r="C866" s="191" t="s">
        <v>1380</v>
      </c>
      <c r="D866" s="175" t="s">
        <v>0</v>
      </c>
      <c r="E866" s="176">
        <v>12709.733099999999</v>
      </c>
      <c r="F866" s="177"/>
      <c r="G866" s="178">
        <f>ROUND(E866*F866,2)</f>
        <v>0</v>
      </c>
      <c r="H866" s="177">
        <v>0</v>
      </c>
      <c r="I866" s="178">
        <f>ROUND(E866*H866,2)</f>
        <v>0</v>
      </c>
      <c r="J866" s="177">
        <v>6.6</v>
      </c>
      <c r="K866" s="178">
        <f>ROUND(E866*J866,2)</f>
        <v>83884.240000000005</v>
      </c>
      <c r="L866" s="178">
        <v>21</v>
      </c>
      <c r="M866" s="178">
        <f>G866*(1+L866/100)</f>
        <v>0</v>
      </c>
      <c r="N866" s="178">
        <v>0</v>
      </c>
      <c r="O866" s="178">
        <f>ROUND(E866*N866,2)</f>
        <v>0</v>
      </c>
      <c r="P866" s="178">
        <v>0</v>
      </c>
      <c r="Q866" s="178">
        <f>ROUND(E866*P866,2)</f>
        <v>0</v>
      </c>
      <c r="R866" s="178" t="s">
        <v>1287</v>
      </c>
      <c r="S866" s="178" t="s">
        <v>330</v>
      </c>
      <c r="T866" s="179" t="s">
        <v>330</v>
      </c>
      <c r="U866" s="162">
        <v>0.03</v>
      </c>
      <c r="V866" s="162">
        <f>ROUND(E866*U866,2)</f>
        <v>381.29</v>
      </c>
      <c r="W866" s="162"/>
      <c r="X866" s="151"/>
      <c r="Y866" s="151"/>
      <c r="Z866" s="151"/>
      <c r="AA866" s="151"/>
      <c r="AB866" s="151"/>
      <c r="AC866" s="151"/>
      <c r="AD866" s="151"/>
      <c r="AE866" s="151"/>
      <c r="AF866" s="151"/>
      <c r="AG866" s="151" t="s">
        <v>1123</v>
      </c>
      <c r="AH866" s="151"/>
      <c r="AI866" s="151"/>
      <c r="AJ866" s="151"/>
      <c r="AK866" s="151"/>
      <c r="AL866" s="151"/>
      <c r="AM866" s="151"/>
      <c r="AN866" s="151"/>
      <c r="AO866" s="151"/>
      <c r="AP866" s="151"/>
      <c r="AQ866" s="151"/>
      <c r="AR866" s="151"/>
      <c r="AS866" s="151"/>
      <c r="AT866" s="151"/>
      <c r="AU866" s="151"/>
      <c r="AV866" s="151"/>
      <c r="AW866" s="151"/>
      <c r="AX866" s="151"/>
      <c r="AY866" s="151"/>
      <c r="AZ866" s="151"/>
      <c r="BA866" s="151"/>
      <c r="BB866" s="151"/>
      <c r="BC866" s="151"/>
      <c r="BD866" s="151"/>
      <c r="BE866" s="151"/>
      <c r="BF866" s="151"/>
      <c r="BG866" s="151"/>
      <c r="BH866" s="151"/>
    </row>
    <row r="867" spans="1:60" outlineLevel="1" x14ac:dyDescent="0.2">
      <c r="A867" s="158"/>
      <c r="B867" s="159"/>
      <c r="C867" s="375" t="s">
        <v>817</v>
      </c>
      <c r="D867" s="376"/>
      <c r="E867" s="376"/>
      <c r="F867" s="376"/>
      <c r="G867" s="376"/>
      <c r="H867" s="162"/>
      <c r="I867" s="162"/>
      <c r="J867" s="162"/>
      <c r="K867" s="162"/>
      <c r="L867" s="162"/>
      <c r="M867" s="162"/>
      <c r="N867" s="162"/>
      <c r="O867" s="162"/>
      <c r="P867" s="162"/>
      <c r="Q867" s="162"/>
      <c r="R867" s="162"/>
      <c r="S867" s="162"/>
      <c r="T867" s="162"/>
      <c r="U867" s="162"/>
      <c r="V867" s="162"/>
      <c r="W867" s="162"/>
      <c r="X867" s="151"/>
      <c r="Y867" s="151"/>
      <c r="Z867" s="151"/>
      <c r="AA867" s="151"/>
      <c r="AB867" s="151"/>
      <c r="AC867" s="151"/>
      <c r="AD867" s="151"/>
      <c r="AE867" s="151"/>
      <c r="AF867" s="151"/>
      <c r="AG867" s="151" t="s">
        <v>333</v>
      </c>
      <c r="AH867" s="151"/>
      <c r="AI867" s="151"/>
      <c r="AJ867" s="151"/>
      <c r="AK867" s="151"/>
      <c r="AL867" s="151"/>
      <c r="AM867" s="151"/>
      <c r="AN867" s="151"/>
      <c r="AO867" s="151"/>
      <c r="AP867" s="151"/>
      <c r="AQ867" s="151"/>
      <c r="AR867" s="151"/>
      <c r="AS867" s="151"/>
      <c r="AT867" s="151"/>
      <c r="AU867" s="151"/>
      <c r="AV867" s="151"/>
      <c r="AW867" s="151"/>
      <c r="AX867" s="151"/>
      <c r="AY867" s="151"/>
      <c r="AZ867" s="151"/>
      <c r="BA867" s="151"/>
      <c r="BB867" s="151"/>
      <c r="BC867" s="151"/>
      <c r="BD867" s="151"/>
      <c r="BE867" s="151"/>
      <c r="BF867" s="151"/>
      <c r="BG867" s="151"/>
      <c r="BH867" s="151"/>
    </row>
    <row r="868" spans="1:60" x14ac:dyDescent="0.2">
      <c r="A868" s="167" t="s">
        <v>223</v>
      </c>
      <c r="B868" s="168" t="s">
        <v>165</v>
      </c>
      <c r="C868" s="189" t="s">
        <v>166</v>
      </c>
      <c r="D868" s="169"/>
      <c r="E868" s="170"/>
      <c r="F868" s="171"/>
      <c r="G868" s="171">
        <f>SUMIF(AG869:AG905,"&lt;&gt;NOR",G869:G905)</f>
        <v>0</v>
      </c>
      <c r="H868" s="171"/>
      <c r="I868" s="171">
        <f>SUM(I869:I905)</f>
        <v>194693.61000000002</v>
      </c>
      <c r="J868" s="171"/>
      <c r="K868" s="171">
        <f>SUM(K869:K905)</f>
        <v>135582.35999999999</v>
      </c>
      <c r="L868" s="171"/>
      <c r="M868" s="171">
        <f>SUM(M869:M905)</f>
        <v>0</v>
      </c>
      <c r="N868" s="171"/>
      <c r="O868" s="171">
        <f>SUM(O869:O905)</f>
        <v>1.52</v>
      </c>
      <c r="P868" s="171"/>
      <c r="Q868" s="171">
        <f>SUM(Q869:Q905)</f>
        <v>0</v>
      </c>
      <c r="R868" s="171"/>
      <c r="S868" s="171"/>
      <c r="T868" s="172"/>
      <c r="U868" s="166"/>
      <c r="V868" s="166">
        <f>SUM(V869:V905)</f>
        <v>309.08000000000004</v>
      </c>
      <c r="W868" s="166"/>
      <c r="AG868" t="s">
        <v>224</v>
      </c>
    </row>
    <row r="869" spans="1:60" ht="22.5" outlineLevel="1" x14ac:dyDescent="0.2">
      <c r="A869" s="173">
        <v>278</v>
      </c>
      <c r="B869" s="174" t="s">
        <v>1381</v>
      </c>
      <c r="C869" s="191" t="s">
        <v>1382</v>
      </c>
      <c r="D869" s="175" t="s">
        <v>427</v>
      </c>
      <c r="E869" s="176">
        <v>83</v>
      </c>
      <c r="F869" s="177"/>
      <c r="G869" s="178">
        <f>ROUND(E869*F869,2)</f>
        <v>0</v>
      </c>
      <c r="H869" s="177">
        <v>80.05</v>
      </c>
      <c r="I869" s="178">
        <f>ROUND(E869*H869,2)</f>
        <v>6644.15</v>
      </c>
      <c r="J869" s="177">
        <v>296.49</v>
      </c>
      <c r="K869" s="178">
        <f>ROUND(E869*J869,2)</f>
        <v>24608.67</v>
      </c>
      <c r="L869" s="178">
        <v>21</v>
      </c>
      <c r="M869" s="178">
        <f>G869*(1+L869/100)</f>
        <v>0</v>
      </c>
      <c r="N869" s="178">
        <v>3.4399999999999999E-3</v>
      </c>
      <c r="O869" s="178">
        <f>ROUND(E869*N869,2)</f>
        <v>0.28999999999999998</v>
      </c>
      <c r="P869" s="178">
        <v>0</v>
      </c>
      <c r="Q869" s="178">
        <f>ROUND(E869*P869,2)</f>
        <v>0</v>
      </c>
      <c r="R869" s="178" t="s">
        <v>1383</v>
      </c>
      <c r="S869" s="178" t="s">
        <v>330</v>
      </c>
      <c r="T869" s="179" t="s">
        <v>1029</v>
      </c>
      <c r="U869" s="162">
        <v>0.70609999999999995</v>
      </c>
      <c r="V869" s="162">
        <f>ROUND(E869*U869,2)</f>
        <v>58.61</v>
      </c>
      <c r="W869" s="162"/>
      <c r="X869" s="151"/>
      <c r="Y869" s="151"/>
      <c r="Z869" s="151"/>
      <c r="AA869" s="151"/>
      <c r="AB869" s="151"/>
      <c r="AC869" s="151"/>
      <c r="AD869" s="151"/>
      <c r="AE869" s="151"/>
      <c r="AF869" s="151"/>
      <c r="AG869" s="151" t="s">
        <v>331</v>
      </c>
      <c r="AH869" s="151"/>
      <c r="AI869" s="151"/>
      <c r="AJ869" s="151"/>
      <c r="AK869" s="151"/>
      <c r="AL869" s="151"/>
      <c r="AM869" s="151"/>
      <c r="AN869" s="151"/>
      <c r="AO869" s="151"/>
      <c r="AP869" s="151"/>
      <c r="AQ869" s="151"/>
      <c r="AR869" s="151"/>
      <c r="AS869" s="151"/>
      <c r="AT869" s="151"/>
      <c r="AU869" s="151"/>
      <c r="AV869" s="151"/>
      <c r="AW869" s="151"/>
      <c r="AX869" s="151"/>
      <c r="AY869" s="151"/>
      <c r="AZ869" s="151"/>
      <c r="BA869" s="151"/>
      <c r="BB869" s="151"/>
      <c r="BC869" s="151"/>
      <c r="BD869" s="151"/>
      <c r="BE869" s="151"/>
      <c r="BF869" s="151"/>
      <c r="BG869" s="151"/>
      <c r="BH869" s="151"/>
    </row>
    <row r="870" spans="1:60" outlineLevel="1" x14ac:dyDescent="0.2">
      <c r="A870" s="158"/>
      <c r="B870" s="159"/>
      <c r="C870" s="199" t="s">
        <v>1384</v>
      </c>
      <c r="D870" s="195"/>
      <c r="E870" s="196">
        <v>83</v>
      </c>
      <c r="F870" s="162"/>
      <c r="G870" s="162"/>
      <c r="H870" s="162"/>
      <c r="I870" s="162"/>
      <c r="J870" s="162"/>
      <c r="K870" s="162"/>
      <c r="L870" s="162"/>
      <c r="M870" s="162"/>
      <c r="N870" s="162"/>
      <c r="O870" s="162"/>
      <c r="P870" s="162"/>
      <c r="Q870" s="162"/>
      <c r="R870" s="162"/>
      <c r="S870" s="162"/>
      <c r="T870" s="162"/>
      <c r="U870" s="162"/>
      <c r="V870" s="162"/>
      <c r="W870" s="162"/>
      <c r="X870" s="151"/>
      <c r="Y870" s="151"/>
      <c r="Z870" s="151"/>
      <c r="AA870" s="151"/>
      <c r="AB870" s="151"/>
      <c r="AC870" s="151"/>
      <c r="AD870" s="151"/>
      <c r="AE870" s="151"/>
      <c r="AF870" s="151"/>
      <c r="AG870" s="151" t="s">
        <v>346</v>
      </c>
      <c r="AH870" s="151">
        <v>0</v>
      </c>
      <c r="AI870" s="151"/>
      <c r="AJ870" s="151"/>
      <c r="AK870" s="151"/>
      <c r="AL870" s="151"/>
      <c r="AM870" s="151"/>
      <c r="AN870" s="151"/>
      <c r="AO870" s="151"/>
      <c r="AP870" s="151"/>
      <c r="AQ870" s="151"/>
      <c r="AR870" s="151"/>
      <c r="AS870" s="151"/>
      <c r="AT870" s="151"/>
      <c r="AU870" s="151"/>
      <c r="AV870" s="151"/>
      <c r="AW870" s="151"/>
      <c r="AX870" s="151"/>
      <c r="AY870" s="151"/>
      <c r="AZ870" s="151"/>
      <c r="BA870" s="151"/>
      <c r="BB870" s="151"/>
      <c r="BC870" s="151"/>
      <c r="BD870" s="151"/>
      <c r="BE870" s="151"/>
      <c r="BF870" s="151"/>
      <c r="BG870" s="151"/>
      <c r="BH870" s="151"/>
    </row>
    <row r="871" spans="1:60" ht="22.5" outlineLevel="1" x14ac:dyDescent="0.2">
      <c r="A871" s="173">
        <v>279</v>
      </c>
      <c r="B871" s="174" t="s">
        <v>1385</v>
      </c>
      <c r="C871" s="191" t="s">
        <v>1386</v>
      </c>
      <c r="D871" s="175" t="s">
        <v>375</v>
      </c>
      <c r="E871" s="176">
        <v>20.475000000000001</v>
      </c>
      <c r="F871" s="177"/>
      <c r="G871" s="178">
        <f>ROUND(E871*F871,2)</f>
        <v>0</v>
      </c>
      <c r="H871" s="177">
        <v>749.98</v>
      </c>
      <c r="I871" s="178">
        <f>ROUND(E871*H871,2)</f>
        <v>15355.84</v>
      </c>
      <c r="J871" s="177">
        <v>436.02</v>
      </c>
      <c r="K871" s="178">
        <f>ROUND(E871*J871,2)</f>
        <v>8927.51</v>
      </c>
      <c r="L871" s="178">
        <v>21</v>
      </c>
      <c r="M871" s="178">
        <f>G871*(1+L871/100)</f>
        <v>0</v>
      </c>
      <c r="N871" s="178">
        <v>6.5900000000000004E-3</v>
      </c>
      <c r="O871" s="178">
        <f>ROUND(E871*N871,2)</f>
        <v>0.13</v>
      </c>
      <c r="P871" s="178">
        <v>0</v>
      </c>
      <c r="Q871" s="178">
        <f>ROUND(E871*P871,2)</f>
        <v>0</v>
      </c>
      <c r="R871" s="178" t="s">
        <v>1383</v>
      </c>
      <c r="S871" s="178" t="s">
        <v>330</v>
      </c>
      <c r="T871" s="179" t="s">
        <v>330</v>
      </c>
      <c r="U871" s="162">
        <v>1.0629999999999999</v>
      </c>
      <c r="V871" s="162">
        <f>ROUND(E871*U871,2)</f>
        <v>21.76</v>
      </c>
      <c r="W871" s="162"/>
      <c r="X871" s="151"/>
      <c r="Y871" s="151"/>
      <c r="Z871" s="151"/>
      <c r="AA871" s="151"/>
      <c r="AB871" s="151"/>
      <c r="AC871" s="151"/>
      <c r="AD871" s="151"/>
      <c r="AE871" s="151"/>
      <c r="AF871" s="151"/>
      <c r="AG871" s="151" t="s">
        <v>331</v>
      </c>
      <c r="AH871" s="151"/>
      <c r="AI871" s="151"/>
      <c r="AJ871" s="151"/>
      <c r="AK871" s="151"/>
      <c r="AL871" s="151"/>
      <c r="AM871" s="151"/>
      <c r="AN871" s="151"/>
      <c r="AO871" s="151"/>
      <c r="AP871" s="151"/>
      <c r="AQ871" s="151"/>
      <c r="AR871" s="151"/>
      <c r="AS871" s="151"/>
      <c r="AT871" s="151"/>
      <c r="AU871" s="151"/>
      <c r="AV871" s="151"/>
      <c r="AW871" s="151"/>
      <c r="AX871" s="151"/>
      <c r="AY871" s="151"/>
      <c r="AZ871" s="151"/>
      <c r="BA871" s="151"/>
      <c r="BB871" s="151"/>
      <c r="BC871" s="151"/>
      <c r="BD871" s="151"/>
      <c r="BE871" s="151"/>
      <c r="BF871" s="151"/>
      <c r="BG871" s="151"/>
      <c r="BH871" s="151"/>
    </row>
    <row r="872" spans="1:60" outlineLevel="1" x14ac:dyDescent="0.2">
      <c r="A872" s="158"/>
      <c r="B872" s="159"/>
      <c r="C872" s="375" t="s">
        <v>1387</v>
      </c>
      <c r="D872" s="376"/>
      <c r="E872" s="376"/>
      <c r="F872" s="376"/>
      <c r="G872" s="376"/>
      <c r="H872" s="162"/>
      <c r="I872" s="162"/>
      <c r="J872" s="162"/>
      <c r="K872" s="162"/>
      <c r="L872" s="162"/>
      <c r="M872" s="162"/>
      <c r="N872" s="162"/>
      <c r="O872" s="162"/>
      <c r="P872" s="162"/>
      <c r="Q872" s="162"/>
      <c r="R872" s="162"/>
      <c r="S872" s="162"/>
      <c r="T872" s="162"/>
      <c r="U872" s="162"/>
      <c r="V872" s="162"/>
      <c r="W872" s="162"/>
      <c r="X872" s="151"/>
      <c r="Y872" s="151"/>
      <c r="Z872" s="151"/>
      <c r="AA872" s="151"/>
      <c r="AB872" s="151"/>
      <c r="AC872" s="151"/>
      <c r="AD872" s="151"/>
      <c r="AE872" s="151"/>
      <c r="AF872" s="151"/>
      <c r="AG872" s="151" t="s">
        <v>333</v>
      </c>
      <c r="AH872" s="151"/>
      <c r="AI872" s="151"/>
      <c r="AJ872" s="151"/>
      <c r="AK872" s="151"/>
      <c r="AL872" s="151"/>
      <c r="AM872" s="151"/>
      <c r="AN872" s="151"/>
      <c r="AO872" s="151"/>
      <c r="AP872" s="151"/>
      <c r="AQ872" s="151"/>
      <c r="AR872" s="151"/>
      <c r="AS872" s="151"/>
      <c r="AT872" s="151"/>
      <c r="AU872" s="151"/>
      <c r="AV872" s="151"/>
      <c r="AW872" s="151"/>
      <c r="AX872" s="151"/>
      <c r="AY872" s="151"/>
      <c r="AZ872" s="151"/>
      <c r="BA872" s="151"/>
      <c r="BB872" s="151"/>
      <c r="BC872" s="151"/>
      <c r="BD872" s="151"/>
      <c r="BE872" s="151"/>
      <c r="BF872" s="151"/>
      <c r="BG872" s="151"/>
      <c r="BH872" s="151"/>
    </row>
    <row r="873" spans="1:60" outlineLevel="1" x14ac:dyDescent="0.2">
      <c r="A873" s="158"/>
      <c r="B873" s="159"/>
      <c r="C873" s="199" t="s">
        <v>1388</v>
      </c>
      <c r="D873" s="195"/>
      <c r="E873" s="196">
        <v>20.475000000000001</v>
      </c>
      <c r="F873" s="162"/>
      <c r="G873" s="162"/>
      <c r="H873" s="162"/>
      <c r="I873" s="162"/>
      <c r="J873" s="162"/>
      <c r="K873" s="162"/>
      <c r="L873" s="162"/>
      <c r="M873" s="162"/>
      <c r="N873" s="162"/>
      <c r="O873" s="162"/>
      <c r="P873" s="162"/>
      <c r="Q873" s="162"/>
      <c r="R873" s="162"/>
      <c r="S873" s="162"/>
      <c r="T873" s="162"/>
      <c r="U873" s="162"/>
      <c r="V873" s="162"/>
      <c r="W873" s="162"/>
      <c r="X873" s="151"/>
      <c r="Y873" s="151"/>
      <c r="Z873" s="151"/>
      <c r="AA873" s="151"/>
      <c r="AB873" s="151"/>
      <c r="AC873" s="151"/>
      <c r="AD873" s="151"/>
      <c r="AE873" s="151"/>
      <c r="AF873" s="151"/>
      <c r="AG873" s="151" t="s">
        <v>346</v>
      </c>
      <c r="AH873" s="151">
        <v>0</v>
      </c>
      <c r="AI873" s="151"/>
      <c r="AJ873" s="151"/>
      <c r="AK873" s="151"/>
      <c r="AL873" s="151"/>
      <c r="AM873" s="151"/>
      <c r="AN873" s="151"/>
      <c r="AO873" s="151"/>
      <c r="AP873" s="151"/>
      <c r="AQ873" s="151"/>
      <c r="AR873" s="151"/>
      <c r="AS873" s="151"/>
      <c r="AT873" s="151"/>
      <c r="AU873" s="151"/>
      <c r="AV873" s="151"/>
      <c r="AW873" s="151"/>
      <c r="AX873" s="151"/>
      <c r="AY873" s="151"/>
      <c r="AZ873" s="151"/>
      <c r="BA873" s="151"/>
      <c r="BB873" s="151"/>
      <c r="BC873" s="151"/>
      <c r="BD873" s="151"/>
      <c r="BE873" s="151"/>
      <c r="BF873" s="151"/>
      <c r="BG873" s="151"/>
      <c r="BH873" s="151"/>
    </row>
    <row r="874" spans="1:60" ht="22.5" outlineLevel="1" x14ac:dyDescent="0.2">
      <c r="A874" s="173">
        <v>280</v>
      </c>
      <c r="B874" s="174" t="s">
        <v>1389</v>
      </c>
      <c r="C874" s="191" t="s">
        <v>1390</v>
      </c>
      <c r="D874" s="175" t="s">
        <v>227</v>
      </c>
      <c r="E874" s="176">
        <v>7</v>
      </c>
      <c r="F874" s="177"/>
      <c r="G874" s="178">
        <f>ROUND(E874*F874,2)</f>
        <v>0</v>
      </c>
      <c r="H874" s="177">
        <v>37.909999999999997</v>
      </c>
      <c r="I874" s="178">
        <f>ROUND(E874*H874,2)</f>
        <v>265.37</v>
      </c>
      <c r="J874" s="177">
        <v>209.09</v>
      </c>
      <c r="K874" s="178">
        <f>ROUND(E874*J874,2)</f>
        <v>1463.63</v>
      </c>
      <c r="L874" s="178">
        <v>21</v>
      </c>
      <c r="M874" s="178">
        <f>G874*(1+L874/100)</f>
        <v>0</v>
      </c>
      <c r="N874" s="178">
        <v>5.2999999999999998E-4</v>
      </c>
      <c r="O874" s="178">
        <f>ROUND(E874*N874,2)</f>
        <v>0</v>
      </c>
      <c r="P874" s="178">
        <v>0</v>
      </c>
      <c r="Q874" s="178">
        <f>ROUND(E874*P874,2)</f>
        <v>0</v>
      </c>
      <c r="R874" s="178" t="s">
        <v>1383</v>
      </c>
      <c r="S874" s="178" t="s">
        <v>330</v>
      </c>
      <c r="T874" s="179" t="s">
        <v>330</v>
      </c>
      <c r="U874" s="162">
        <v>0.47034999999999999</v>
      </c>
      <c r="V874" s="162">
        <f>ROUND(E874*U874,2)</f>
        <v>3.29</v>
      </c>
      <c r="W874" s="162"/>
      <c r="X874" s="151"/>
      <c r="Y874" s="151"/>
      <c r="Z874" s="151"/>
      <c r="AA874" s="151"/>
      <c r="AB874" s="151"/>
      <c r="AC874" s="151"/>
      <c r="AD874" s="151"/>
      <c r="AE874" s="151"/>
      <c r="AF874" s="151"/>
      <c r="AG874" s="151" t="s">
        <v>331</v>
      </c>
      <c r="AH874" s="151"/>
      <c r="AI874" s="151"/>
      <c r="AJ874" s="151"/>
      <c r="AK874" s="151"/>
      <c r="AL874" s="151"/>
      <c r="AM874" s="151"/>
      <c r="AN874" s="151"/>
      <c r="AO874" s="151"/>
      <c r="AP874" s="151"/>
      <c r="AQ874" s="151"/>
      <c r="AR874" s="151"/>
      <c r="AS874" s="151"/>
      <c r="AT874" s="151"/>
      <c r="AU874" s="151"/>
      <c r="AV874" s="151"/>
      <c r="AW874" s="151"/>
      <c r="AX874" s="151"/>
      <c r="AY874" s="151"/>
      <c r="AZ874" s="151"/>
      <c r="BA874" s="151"/>
      <c r="BB874" s="151"/>
      <c r="BC874" s="151"/>
      <c r="BD874" s="151"/>
      <c r="BE874" s="151"/>
      <c r="BF874" s="151"/>
      <c r="BG874" s="151"/>
      <c r="BH874" s="151"/>
    </row>
    <row r="875" spans="1:60" outlineLevel="1" x14ac:dyDescent="0.2">
      <c r="A875" s="158"/>
      <c r="B875" s="159"/>
      <c r="C875" s="375" t="s">
        <v>1391</v>
      </c>
      <c r="D875" s="376"/>
      <c r="E875" s="376"/>
      <c r="F875" s="376"/>
      <c r="G875" s="376"/>
      <c r="H875" s="162"/>
      <c r="I875" s="162"/>
      <c r="J875" s="162"/>
      <c r="K875" s="162"/>
      <c r="L875" s="162"/>
      <c r="M875" s="162"/>
      <c r="N875" s="162"/>
      <c r="O875" s="162"/>
      <c r="P875" s="162"/>
      <c r="Q875" s="162"/>
      <c r="R875" s="162"/>
      <c r="S875" s="162"/>
      <c r="T875" s="162"/>
      <c r="U875" s="162"/>
      <c r="V875" s="162"/>
      <c r="W875" s="162"/>
      <c r="X875" s="151"/>
      <c r="Y875" s="151"/>
      <c r="Z875" s="151"/>
      <c r="AA875" s="151"/>
      <c r="AB875" s="151"/>
      <c r="AC875" s="151"/>
      <c r="AD875" s="151"/>
      <c r="AE875" s="151"/>
      <c r="AF875" s="151"/>
      <c r="AG875" s="151" t="s">
        <v>333</v>
      </c>
      <c r="AH875" s="151"/>
      <c r="AI875" s="151"/>
      <c r="AJ875" s="151"/>
      <c r="AK875" s="151"/>
      <c r="AL875" s="151"/>
      <c r="AM875" s="151"/>
      <c r="AN875" s="151"/>
      <c r="AO875" s="151"/>
      <c r="AP875" s="151"/>
      <c r="AQ875" s="151"/>
      <c r="AR875" s="151"/>
      <c r="AS875" s="151"/>
      <c r="AT875" s="151"/>
      <c r="AU875" s="151"/>
      <c r="AV875" s="151"/>
      <c r="AW875" s="151"/>
      <c r="AX875" s="151"/>
      <c r="AY875" s="151"/>
      <c r="AZ875" s="151"/>
      <c r="BA875" s="151"/>
      <c r="BB875" s="151"/>
      <c r="BC875" s="151"/>
      <c r="BD875" s="151"/>
      <c r="BE875" s="151"/>
      <c r="BF875" s="151"/>
      <c r="BG875" s="151"/>
      <c r="BH875" s="151"/>
    </row>
    <row r="876" spans="1:60" outlineLevel="1" x14ac:dyDescent="0.2">
      <c r="A876" s="158"/>
      <c r="B876" s="159"/>
      <c r="C876" s="199" t="s">
        <v>1392</v>
      </c>
      <c r="D876" s="195"/>
      <c r="E876" s="196">
        <v>7</v>
      </c>
      <c r="F876" s="162"/>
      <c r="G876" s="162"/>
      <c r="H876" s="162"/>
      <c r="I876" s="162"/>
      <c r="J876" s="162"/>
      <c r="K876" s="162"/>
      <c r="L876" s="162"/>
      <c r="M876" s="162"/>
      <c r="N876" s="162"/>
      <c r="O876" s="162"/>
      <c r="P876" s="162"/>
      <c r="Q876" s="162"/>
      <c r="R876" s="162"/>
      <c r="S876" s="162"/>
      <c r="T876" s="162"/>
      <c r="U876" s="162"/>
      <c r="V876" s="162"/>
      <c r="W876" s="162"/>
      <c r="X876" s="151"/>
      <c r="Y876" s="151"/>
      <c r="Z876" s="151"/>
      <c r="AA876" s="151"/>
      <c r="AB876" s="151"/>
      <c r="AC876" s="151"/>
      <c r="AD876" s="151"/>
      <c r="AE876" s="151"/>
      <c r="AF876" s="151"/>
      <c r="AG876" s="151" t="s">
        <v>346</v>
      </c>
      <c r="AH876" s="151">
        <v>0</v>
      </c>
      <c r="AI876" s="151"/>
      <c r="AJ876" s="151"/>
      <c r="AK876" s="151"/>
      <c r="AL876" s="151"/>
      <c r="AM876" s="151"/>
      <c r="AN876" s="151"/>
      <c r="AO876" s="151"/>
      <c r="AP876" s="151"/>
      <c r="AQ876" s="151"/>
      <c r="AR876" s="151"/>
      <c r="AS876" s="151"/>
      <c r="AT876" s="151"/>
      <c r="AU876" s="151"/>
      <c r="AV876" s="151"/>
      <c r="AW876" s="151"/>
      <c r="AX876" s="151"/>
      <c r="AY876" s="151"/>
      <c r="AZ876" s="151"/>
      <c r="BA876" s="151"/>
      <c r="BB876" s="151"/>
      <c r="BC876" s="151"/>
      <c r="BD876" s="151"/>
      <c r="BE876" s="151"/>
      <c r="BF876" s="151"/>
      <c r="BG876" s="151"/>
      <c r="BH876" s="151"/>
    </row>
    <row r="877" spans="1:60" ht="22.5" outlineLevel="1" x14ac:dyDescent="0.2">
      <c r="A877" s="173">
        <v>281</v>
      </c>
      <c r="B877" s="174" t="s">
        <v>1393</v>
      </c>
      <c r="C877" s="191" t="s">
        <v>1394</v>
      </c>
      <c r="D877" s="175" t="s">
        <v>427</v>
      </c>
      <c r="E877" s="176">
        <v>22.6</v>
      </c>
      <c r="F877" s="177"/>
      <c r="G877" s="178">
        <f>ROUND(E877*F877,2)</f>
        <v>0</v>
      </c>
      <c r="H877" s="177">
        <v>12.27</v>
      </c>
      <c r="I877" s="178">
        <f>ROUND(E877*H877,2)</f>
        <v>277.3</v>
      </c>
      <c r="J877" s="177">
        <v>230.33</v>
      </c>
      <c r="K877" s="178">
        <f>ROUND(E877*J877,2)</f>
        <v>5205.46</v>
      </c>
      <c r="L877" s="178">
        <v>21</v>
      </c>
      <c r="M877" s="178">
        <f>G877*(1+L877/100)</f>
        <v>0</v>
      </c>
      <c r="N877" s="178">
        <v>1.58E-3</v>
      </c>
      <c r="O877" s="178">
        <f>ROUND(E877*N877,2)</f>
        <v>0.04</v>
      </c>
      <c r="P877" s="178">
        <v>0</v>
      </c>
      <c r="Q877" s="178">
        <f>ROUND(E877*P877,2)</f>
        <v>0</v>
      </c>
      <c r="R877" s="178" t="s">
        <v>1383</v>
      </c>
      <c r="S877" s="178" t="s">
        <v>330</v>
      </c>
      <c r="T877" s="179" t="s">
        <v>229</v>
      </c>
      <c r="U877" s="162">
        <v>0.63185000000000002</v>
      </c>
      <c r="V877" s="162">
        <f>ROUND(E877*U877,2)</f>
        <v>14.28</v>
      </c>
      <c r="W877" s="162"/>
      <c r="X877" s="151"/>
      <c r="Y877" s="151"/>
      <c r="Z877" s="151"/>
      <c r="AA877" s="151"/>
      <c r="AB877" s="151"/>
      <c r="AC877" s="151"/>
      <c r="AD877" s="151"/>
      <c r="AE877" s="151"/>
      <c r="AF877" s="151"/>
      <c r="AG877" s="151" t="s">
        <v>331</v>
      </c>
      <c r="AH877" s="151"/>
      <c r="AI877" s="151"/>
      <c r="AJ877" s="151"/>
      <c r="AK877" s="151"/>
      <c r="AL877" s="151"/>
      <c r="AM877" s="151"/>
      <c r="AN877" s="151"/>
      <c r="AO877" s="151"/>
      <c r="AP877" s="151"/>
      <c r="AQ877" s="151"/>
      <c r="AR877" s="151"/>
      <c r="AS877" s="151"/>
      <c r="AT877" s="151"/>
      <c r="AU877" s="151"/>
      <c r="AV877" s="151"/>
      <c r="AW877" s="151"/>
      <c r="AX877" s="151"/>
      <c r="AY877" s="151"/>
      <c r="AZ877" s="151"/>
      <c r="BA877" s="151"/>
      <c r="BB877" s="151"/>
      <c r="BC877" s="151"/>
      <c r="BD877" s="151"/>
      <c r="BE877" s="151"/>
      <c r="BF877" s="151"/>
      <c r="BG877" s="151"/>
      <c r="BH877" s="151"/>
    </row>
    <row r="878" spans="1:60" outlineLevel="1" x14ac:dyDescent="0.2">
      <c r="A878" s="158"/>
      <c r="B878" s="159"/>
      <c r="C878" s="199" t="s">
        <v>1395</v>
      </c>
      <c r="D878" s="195"/>
      <c r="E878" s="196">
        <v>22.6</v>
      </c>
      <c r="F878" s="162"/>
      <c r="G878" s="162"/>
      <c r="H878" s="162"/>
      <c r="I878" s="162"/>
      <c r="J878" s="162"/>
      <c r="K878" s="162"/>
      <c r="L878" s="162"/>
      <c r="M878" s="162"/>
      <c r="N878" s="162"/>
      <c r="O878" s="162"/>
      <c r="P878" s="162"/>
      <c r="Q878" s="162"/>
      <c r="R878" s="162"/>
      <c r="S878" s="162"/>
      <c r="T878" s="162"/>
      <c r="U878" s="162"/>
      <c r="V878" s="162"/>
      <c r="W878" s="162"/>
      <c r="X878" s="151"/>
      <c r="Y878" s="151"/>
      <c r="Z878" s="151"/>
      <c r="AA878" s="151"/>
      <c r="AB878" s="151"/>
      <c r="AC878" s="151"/>
      <c r="AD878" s="151"/>
      <c r="AE878" s="151"/>
      <c r="AF878" s="151"/>
      <c r="AG878" s="151" t="s">
        <v>346</v>
      </c>
      <c r="AH878" s="151">
        <v>0</v>
      </c>
      <c r="AI878" s="151"/>
      <c r="AJ878" s="151"/>
      <c r="AK878" s="151"/>
      <c r="AL878" s="151"/>
      <c r="AM878" s="151"/>
      <c r="AN878" s="151"/>
      <c r="AO878" s="151"/>
      <c r="AP878" s="151"/>
      <c r="AQ878" s="151"/>
      <c r="AR878" s="151"/>
      <c r="AS878" s="151"/>
      <c r="AT878" s="151"/>
      <c r="AU878" s="151"/>
      <c r="AV878" s="151"/>
      <c r="AW878" s="151"/>
      <c r="AX878" s="151"/>
      <c r="AY878" s="151"/>
      <c r="AZ878" s="151"/>
      <c r="BA878" s="151"/>
      <c r="BB878" s="151"/>
      <c r="BC878" s="151"/>
      <c r="BD878" s="151"/>
      <c r="BE878" s="151"/>
      <c r="BF878" s="151"/>
      <c r="BG878" s="151"/>
      <c r="BH878" s="151"/>
    </row>
    <row r="879" spans="1:60" ht="22.5" outlineLevel="1" x14ac:dyDescent="0.2">
      <c r="A879" s="173">
        <v>282</v>
      </c>
      <c r="B879" s="174" t="s">
        <v>1396</v>
      </c>
      <c r="C879" s="191" t="s">
        <v>1397</v>
      </c>
      <c r="D879" s="175" t="s">
        <v>1398</v>
      </c>
      <c r="E879" s="176">
        <v>28</v>
      </c>
      <c r="F879" s="177"/>
      <c r="G879" s="178">
        <f>ROUND(E879*F879,2)</f>
        <v>0</v>
      </c>
      <c r="H879" s="177">
        <v>3042.85</v>
      </c>
      <c r="I879" s="178">
        <f>ROUND(E879*H879,2)</f>
        <v>85199.8</v>
      </c>
      <c r="J879" s="177">
        <v>357.15</v>
      </c>
      <c r="K879" s="178">
        <f>ROUND(E879*J879,2)</f>
        <v>10000.200000000001</v>
      </c>
      <c r="L879" s="178">
        <v>21</v>
      </c>
      <c r="M879" s="178">
        <f>G879*(1+L879/100)</f>
        <v>0</v>
      </c>
      <c r="N879" s="178">
        <v>7.4999999999999997E-3</v>
      </c>
      <c r="O879" s="178">
        <f>ROUND(E879*N879,2)</f>
        <v>0.21</v>
      </c>
      <c r="P879" s="178">
        <v>0</v>
      </c>
      <c r="Q879" s="178">
        <f>ROUND(E879*P879,2)</f>
        <v>0</v>
      </c>
      <c r="R879" s="178" t="s">
        <v>1383</v>
      </c>
      <c r="S879" s="178" t="s">
        <v>330</v>
      </c>
      <c r="T879" s="179" t="s">
        <v>330</v>
      </c>
      <c r="U879" s="162">
        <v>0.86250000000000004</v>
      </c>
      <c r="V879" s="162">
        <f>ROUND(E879*U879,2)</f>
        <v>24.15</v>
      </c>
      <c r="W879" s="162"/>
      <c r="X879" s="151"/>
      <c r="Y879" s="151"/>
      <c r="Z879" s="151"/>
      <c r="AA879" s="151"/>
      <c r="AB879" s="151"/>
      <c r="AC879" s="151"/>
      <c r="AD879" s="151"/>
      <c r="AE879" s="151"/>
      <c r="AF879" s="151"/>
      <c r="AG879" s="151" t="s">
        <v>331</v>
      </c>
      <c r="AH879" s="151"/>
      <c r="AI879" s="151"/>
      <c r="AJ879" s="151"/>
      <c r="AK879" s="151"/>
      <c r="AL879" s="151"/>
      <c r="AM879" s="151"/>
      <c r="AN879" s="151"/>
      <c r="AO879" s="151"/>
      <c r="AP879" s="151"/>
      <c r="AQ879" s="151"/>
      <c r="AR879" s="151"/>
      <c r="AS879" s="151"/>
      <c r="AT879" s="151"/>
      <c r="AU879" s="151"/>
      <c r="AV879" s="151"/>
      <c r="AW879" s="151"/>
      <c r="AX879" s="151"/>
      <c r="AY879" s="151"/>
      <c r="AZ879" s="151"/>
      <c r="BA879" s="151"/>
      <c r="BB879" s="151"/>
      <c r="BC879" s="151"/>
      <c r="BD879" s="151"/>
      <c r="BE879" s="151"/>
      <c r="BF879" s="151"/>
      <c r="BG879" s="151"/>
      <c r="BH879" s="151"/>
    </row>
    <row r="880" spans="1:60" outlineLevel="1" x14ac:dyDescent="0.2">
      <c r="A880" s="158"/>
      <c r="B880" s="159"/>
      <c r="C880" s="364" t="s">
        <v>1391</v>
      </c>
      <c r="D880" s="365"/>
      <c r="E880" s="365"/>
      <c r="F880" s="365"/>
      <c r="G880" s="365"/>
      <c r="H880" s="162"/>
      <c r="I880" s="162"/>
      <c r="J880" s="162"/>
      <c r="K880" s="162"/>
      <c r="L880" s="162"/>
      <c r="M880" s="162"/>
      <c r="N880" s="162"/>
      <c r="O880" s="162"/>
      <c r="P880" s="162"/>
      <c r="Q880" s="162"/>
      <c r="R880" s="162"/>
      <c r="S880" s="162"/>
      <c r="T880" s="162"/>
      <c r="U880" s="162"/>
      <c r="V880" s="162"/>
      <c r="W880" s="162"/>
      <c r="X880" s="151"/>
      <c r="Y880" s="151"/>
      <c r="Z880" s="151"/>
      <c r="AA880" s="151"/>
      <c r="AB880" s="151"/>
      <c r="AC880" s="151"/>
      <c r="AD880" s="151"/>
      <c r="AE880" s="151"/>
      <c r="AF880" s="151"/>
      <c r="AG880" s="151" t="s">
        <v>236</v>
      </c>
      <c r="AH880" s="151"/>
      <c r="AI880" s="151"/>
      <c r="AJ880" s="151"/>
      <c r="AK880" s="151"/>
      <c r="AL880" s="151"/>
      <c r="AM880" s="151"/>
      <c r="AN880" s="151"/>
      <c r="AO880" s="151"/>
      <c r="AP880" s="151"/>
      <c r="AQ880" s="151"/>
      <c r="AR880" s="151"/>
      <c r="AS880" s="151"/>
      <c r="AT880" s="151"/>
      <c r="AU880" s="151"/>
      <c r="AV880" s="151"/>
      <c r="AW880" s="151"/>
      <c r="AX880" s="151"/>
      <c r="AY880" s="151"/>
      <c r="AZ880" s="151"/>
      <c r="BA880" s="151"/>
      <c r="BB880" s="151"/>
      <c r="BC880" s="151"/>
      <c r="BD880" s="151"/>
      <c r="BE880" s="151"/>
      <c r="BF880" s="151"/>
      <c r="BG880" s="151"/>
      <c r="BH880" s="151"/>
    </row>
    <row r="881" spans="1:60" outlineLevel="1" x14ac:dyDescent="0.2">
      <c r="A881" s="158"/>
      <c r="B881" s="159"/>
      <c r="C881" s="199" t="s">
        <v>1399</v>
      </c>
      <c r="D881" s="195"/>
      <c r="E881" s="196">
        <v>28</v>
      </c>
      <c r="F881" s="162"/>
      <c r="G881" s="162"/>
      <c r="H881" s="162"/>
      <c r="I881" s="162"/>
      <c r="J881" s="162"/>
      <c r="K881" s="162"/>
      <c r="L881" s="162"/>
      <c r="M881" s="162"/>
      <c r="N881" s="162"/>
      <c r="O881" s="162"/>
      <c r="P881" s="162"/>
      <c r="Q881" s="162"/>
      <c r="R881" s="162"/>
      <c r="S881" s="162"/>
      <c r="T881" s="162"/>
      <c r="U881" s="162"/>
      <c r="V881" s="162"/>
      <c r="W881" s="162"/>
      <c r="X881" s="151"/>
      <c r="Y881" s="151"/>
      <c r="Z881" s="151"/>
      <c r="AA881" s="151"/>
      <c r="AB881" s="151"/>
      <c r="AC881" s="151"/>
      <c r="AD881" s="151"/>
      <c r="AE881" s="151"/>
      <c r="AF881" s="151"/>
      <c r="AG881" s="151" t="s">
        <v>346</v>
      </c>
      <c r="AH881" s="151">
        <v>0</v>
      </c>
      <c r="AI881" s="151"/>
      <c r="AJ881" s="151"/>
      <c r="AK881" s="151"/>
      <c r="AL881" s="151"/>
      <c r="AM881" s="151"/>
      <c r="AN881" s="151"/>
      <c r="AO881" s="151"/>
      <c r="AP881" s="151"/>
      <c r="AQ881" s="151"/>
      <c r="AR881" s="151"/>
      <c r="AS881" s="151"/>
      <c r="AT881" s="151"/>
      <c r="AU881" s="151"/>
      <c r="AV881" s="151"/>
      <c r="AW881" s="151"/>
      <c r="AX881" s="151"/>
      <c r="AY881" s="151"/>
      <c r="AZ881" s="151"/>
      <c r="BA881" s="151"/>
      <c r="BB881" s="151"/>
      <c r="BC881" s="151"/>
      <c r="BD881" s="151"/>
      <c r="BE881" s="151"/>
      <c r="BF881" s="151"/>
      <c r="BG881" s="151"/>
      <c r="BH881" s="151"/>
    </row>
    <row r="882" spans="1:60" outlineLevel="1" x14ac:dyDescent="0.2">
      <c r="A882" s="180">
        <v>283</v>
      </c>
      <c r="B882" s="181" t="s">
        <v>1400</v>
      </c>
      <c r="C882" s="190" t="s">
        <v>1401</v>
      </c>
      <c r="D882" s="182" t="s">
        <v>227</v>
      </c>
      <c r="E882" s="183">
        <v>5</v>
      </c>
      <c r="F882" s="184"/>
      <c r="G882" s="185">
        <f>ROUND(E882*F882,2)</f>
        <v>0</v>
      </c>
      <c r="H882" s="184">
        <v>0</v>
      </c>
      <c r="I882" s="185">
        <f>ROUND(E882*H882,2)</f>
        <v>0</v>
      </c>
      <c r="J882" s="184">
        <v>750</v>
      </c>
      <c r="K882" s="185">
        <f>ROUND(E882*J882,2)</f>
        <v>3750</v>
      </c>
      <c r="L882" s="185">
        <v>21</v>
      </c>
      <c r="M882" s="185">
        <f>G882*(1+L882/100)</f>
        <v>0</v>
      </c>
      <c r="N882" s="185">
        <v>0</v>
      </c>
      <c r="O882" s="185">
        <f>ROUND(E882*N882,2)</f>
        <v>0</v>
      </c>
      <c r="P882" s="185">
        <v>0</v>
      </c>
      <c r="Q882" s="185">
        <f>ROUND(E882*P882,2)</f>
        <v>0</v>
      </c>
      <c r="R882" s="185"/>
      <c r="S882" s="185" t="s">
        <v>228</v>
      </c>
      <c r="T882" s="186" t="s">
        <v>229</v>
      </c>
      <c r="U882" s="162">
        <v>0</v>
      </c>
      <c r="V882" s="162">
        <f>ROUND(E882*U882,2)</f>
        <v>0</v>
      </c>
      <c r="W882" s="162"/>
      <c r="X882" s="151"/>
      <c r="Y882" s="151"/>
      <c r="Z882" s="151"/>
      <c r="AA882" s="151"/>
      <c r="AB882" s="151"/>
      <c r="AC882" s="151"/>
      <c r="AD882" s="151"/>
      <c r="AE882" s="151"/>
      <c r="AF882" s="151"/>
      <c r="AG882" s="151" t="s">
        <v>331</v>
      </c>
      <c r="AH882" s="151"/>
      <c r="AI882" s="151"/>
      <c r="AJ882" s="151"/>
      <c r="AK882" s="151"/>
      <c r="AL882" s="151"/>
      <c r="AM882" s="151"/>
      <c r="AN882" s="151"/>
      <c r="AO882" s="151"/>
      <c r="AP882" s="151"/>
      <c r="AQ882" s="151"/>
      <c r="AR882" s="151"/>
      <c r="AS882" s="151"/>
      <c r="AT882" s="151"/>
      <c r="AU882" s="151"/>
      <c r="AV882" s="151"/>
      <c r="AW882" s="151"/>
      <c r="AX882" s="151"/>
      <c r="AY882" s="151"/>
      <c r="AZ882" s="151"/>
      <c r="BA882" s="151"/>
      <c r="BB882" s="151"/>
      <c r="BC882" s="151"/>
      <c r="BD882" s="151"/>
      <c r="BE882" s="151"/>
      <c r="BF882" s="151"/>
      <c r="BG882" s="151"/>
      <c r="BH882" s="151"/>
    </row>
    <row r="883" spans="1:60" outlineLevel="1" x14ac:dyDescent="0.2">
      <c r="A883" s="180">
        <v>284</v>
      </c>
      <c r="B883" s="181" t="s">
        <v>1402</v>
      </c>
      <c r="C883" s="190" t="s">
        <v>1403</v>
      </c>
      <c r="D883" s="182" t="s">
        <v>227</v>
      </c>
      <c r="E883" s="183">
        <v>2</v>
      </c>
      <c r="F883" s="184"/>
      <c r="G883" s="185">
        <f>ROUND(E883*F883,2)</f>
        <v>0</v>
      </c>
      <c r="H883" s="184">
        <v>0</v>
      </c>
      <c r="I883" s="185">
        <f>ROUND(E883*H883,2)</f>
        <v>0</v>
      </c>
      <c r="J883" s="184">
        <v>950</v>
      </c>
      <c r="K883" s="185">
        <f>ROUND(E883*J883,2)</f>
        <v>1900</v>
      </c>
      <c r="L883" s="185">
        <v>21</v>
      </c>
      <c r="M883" s="185">
        <f>G883*(1+L883/100)</f>
        <v>0</v>
      </c>
      <c r="N883" s="185">
        <v>0</v>
      </c>
      <c r="O883" s="185">
        <f>ROUND(E883*N883,2)</f>
        <v>0</v>
      </c>
      <c r="P883" s="185">
        <v>0</v>
      </c>
      <c r="Q883" s="185">
        <f>ROUND(E883*P883,2)</f>
        <v>0</v>
      </c>
      <c r="R883" s="185"/>
      <c r="S883" s="185" t="s">
        <v>228</v>
      </c>
      <c r="T883" s="186" t="s">
        <v>229</v>
      </c>
      <c r="U883" s="162">
        <v>0</v>
      </c>
      <c r="V883" s="162">
        <f>ROUND(E883*U883,2)</f>
        <v>0</v>
      </c>
      <c r="W883" s="162"/>
      <c r="X883" s="151"/>
      <c r="Y883" s="151"/>
      <c r="Z883" s="151"/>
      <c r="AA883" s="151"/>
      <c r="AB883" s="151"/>
      <c r="AC883" s="151"/>
      <c r="AD883" s="151"/>
      <c r="AE883" s="151"/>
      <c r="AF883" s="151"/>
      <c r="AG883" s="151" t="s">
        <v>331</v>
      </c>
      <c r="AH883" s="151"/>
      <c r="AI883" s="151"/>
      <c r="AJ883" s="151"/>
      <c r="AK883" s="151"/>
      <c r="AL883" s="151"/>
      <c r="AM883" s="151"/>
      <c r="AN883" s="151"/>
      <c r="AO883" s="151"/>
      <c r="AP883" s="151"/>
      <c r="AQ883" s="151"/>
      <c r="AR883" s="151"/>
      <c r="AS883" s="151"/>
      <c r="AT883" s="151"/>
      <c r="AU883" s="151"/>
      <c r="AV883" s="151"/>
      <c r="AW883" s="151"/>
      <c r="AX883" s="151"/>
      <c r="AY883" s="151"/>
      <c r="AZ883" s="151"/>
      <c r="BA883" s="151"/>
      <c r="BB883" s="151"/>
      <c r="BC883" s="151"/>
      <c r="BD883" s="151"/>
      <c r="BE883" s="151"/>
      <c r="BF883" s="151"/>
      <c r="BG883" s="151"/>
      <c r="BH883" s="151"/>
    </row>
    <row r="884" spans="1:60" outlineLevel="1" x14ac:dyDescent="0.2">
      <c r="A884" s="173">
        <v>285</v>
      </c>
      <c r="B884" s="174" t="s">
        <v>1404</v>
      </c>
      <c r="C884" s="191" t="s">
        <v>1405</v>
      </c>
      <c r="D884" s="175" t="s">
        <v>1406</v>
      </c>
      <c r="E884" s="176">
        <v>3</v>
      </c>
      <c r="F884" s="177"/>
      <c r="G884" s="178">
        <f>ROUND(E884*F884,2)</f>
        <v>0</v>
      </c>
      <c r="H884" s="177">
        <v>375.89</v>
      </c>
      <c r="I884" s="178">
        <f>ROUND(E884*H884,2)</f>
        <v>1127.67</v>
      </c>
      <c r="J884" s="177">
        <v>474.11</v>
      </c>
      <c r="K884" s="178">
        <f>ROUND(E884*J884,2)</f>
        <v>1422.33</v>
      </c>
      <c r="L884" s="178">
        <v>21</v>
      </c>
      <c r="M884" s="178">
        <f>G884*(1+L884/100)</f>
        <v>0</v>
      </c>
      <c r="N884" s="178">
        <v>7.6000000000000004E-4</v>
      </c>
      <c r="O884" s="178">
        <f>ROUND(E884*N884,2)</f>
        <v>0</v>
      </c>
      <c r="P884" s="178">
        <v>0</v>
      </c>
      <c r="Q884" s="178">
        <f>ROUND(E884*P884,2)</f>
        <v>0</v>
      </c>
      <c r="R884" s="178"/>
      <c r="S884" s="178" t="s">
        <v>228</v>
      </c>
      <c r="T884" s="179" t="s">
        <v>229</v>
      </c>
      <c r="U884" s="162">
        <v>0.189</v>
      </c>
      <c r="V884" s="162">
        <f>ROUND(E884*U884,2)</f>
        <v>0.56999999999999995</v>
      </c>
      <c r="W884" s="162"/>
      <c r="X884" s="151"/>
      <c r="Y884" s="151"/>
      <c r="Z884" s="151"/>
      <c r="AA884" s="151"/>
      <c r="AB884" s="151"/>
      <c r="AC884" s="151"/>
      <c r="AD884" s="151"/>
      <c r="AE884" s="151"/>
      <c r="AF884" s="151"/>
      <c r="AG884" s="151" t="s">
        <v>331</v>
      </c>
      <c r="AH884" s="151"/>
      <c r="AI884" s="151"/>
      <c r="AJ884" s="151"/>
      <c r="AK884" s="151"/>
      <c r="AL884" s="151"/>
      <c r="AM884" s="151"/>
      <c r="AN884" s="151"/>
      <c r="AO884" s="151"/>
      <c r="AP884" s="151"/>
      <c r="AQ884" s="151"/>
      <c r="AR884" s="151"/>
      <c r="AS884" s="151"/>
      <c r="AT884" s="151"/>
      <c r="AU884" s="151"/>
      <c r="AV884" s="151"/>
      <c r="AW884" s="151"/>
      <c r="AX884" s="151"/>
      <c r="AY884" s="151"/>
      <c r="AZ884" s="151"/>
      <c r="BA884" s="151"/>
      <c r="BB884" s="151"/>
      <c r="BC884" s="151"/>
      <c r="BD884" s="151"/>
      <c r="BE884" s="151"/>
      <c r="BF884" s="151"/>
      <c r="BG884" s="151"/>
      <c r="BH884" s="151"/>
    </row>
    <row r="885" spans="1:60" outlineLevel="1" x14ac:dyDescent="0.2">
      <c r="A885" s="158"/>
      <c r="B885" s="159"/>
      <c r="C885" s="199" t="s">
        <v>1407</v>
      </c>
      <c r="D885" s="195"/>
      <c r="E885" s="196">
        <v>3</v>
      </c>
      <c r="F885" s="162"/>
      <c r="G885" s="162"/>
      <c r="H885" s="162"/>
      <c r="I885" s="162"/>
      <c r="J885" s="162"/>
      <c r="K885" s="162"/>
      <c r="L885" s="162"/>
      <c r="M885" s="162"/>
      <c r="N885" s="162"/>
      <c r="O885" s="162"/>
      <c r="P885" s="162"/>
      <c r="Q885" s="162"/>
      <c r="R885" s="162"/>
      <c r="S885" s="162"/>
      <c r="T885" s="162"/>
      <c r="U885" s="162"/>
      <c r="V885" s="162"/>
      <c r="W885" s="162"/>
      <c r="X885" s="151"/>
      <c r="Y885" s="151"/>
      <c r="Z885" s="151"/>
      <c r="AA885" s="151"/>
      <c r="AB885" s="151"/>
      <c r="AC885" s="151"/>
      <c r="AD885" s="151"/>
      <c r="AE885" s="151"/>
      <c r="AF885" s="151"/>
      <c r="AG885" s="151" t="s">
        <v>346</v>
      </c>
      <c r="AH885" s="151">
        <v>0</v>
      </c>
      <c r="AI885" s="151"/>
      <c r="AJ885" s="151"/>
      <c r="AK885" s="151"/>
      <c r="AL885" s="151"/>
      <c r="AM885" s="151"/>
      <c r="AN885" s="151"/>
      <c r="AO885" s="151"/>
      <c r="AP885" s="151"/>
      <c r="AQ885" s="151"/>
      <c r="AR885" s="151"/>
      <c r="AS885" s="151"/>
      <c r="AT885" s="151"/>
      <c r="AU885" s="151"/>
      <c r="AV885" s="151"/>
      <c r="AW885" s="151"/>
      <c r="AX885" s="151"/>
      <c r="AY885" s="151"/>
      <c r="AZ885" s="151"/>
      <c r="BA885" s="151"/>
      <c r="BB885" s="151"/>
      <c r="BC885" s="151"/>
      <c r="BD885" s="151"/>
      <c r="BE885" s="151"/>
      <c r="BF885" s="151"/>
      <c r="BG885" s="151"/>
      <c r="BH885" s="151"/>
    </row>
    <row r="886" spans="1:60" outlineLevel="1" x14ac:dyDescent="0.2">
      <c r="A886" s="173">
        <v>286</v>
      </c>
      <c r="B886" s="174" t="s">
        <v>1408</v>
      </c>
      <c r="C886" s="191" t="s">
        <v>1409</v>
      </c>
      <c r="D886" s="175" t="s">
        <v>227</v>
      </c>
      <c r="E886" s="176">
        <v>670</v>
      </c>
      <c r="F886" s="177"/>
      <c r="G886" s="178">
        <f>ROUND(E886*F886,2)</f>
        <v>0</v>
      </c>
      <c r="H886" s="177">
        <v>22.3</v>
      </c>
      <c r="I886" s="178">
        <f>ROUND(E886*H886,2)</f>
        <v>14941</v>
      </c>
      <c r="J886" s="177">
        <v>17.5</v>
      </c>
      <c r="K886" s="178">
        <f>ROUND(E886*J886,2)</f>
        <v>11725</v>
      </c>
      <c r="L886" s="178">
        <v>21</v>
      </c>
      <c r="M886" s="178">
        <f>G886*(1+L886/100)</f>
        <v>0</v>
      </c>
      <c r="N886" s="178">
        <v>2.2000000000000001E-4</v>
      </c>
      <c r="O886" s="178">
        <f>ROUND(E886*N886,2)</f>
        <v>0.15</v>
      </c>
      <c r="P886" s="178">
        <v>0</v>
      </c>
      <c r="Q886" s="178">
        <f>ROUND(E886*P886,2)</f>
        <v>0</v>
      </c>
      <c r="R886" s="178"/>
      <c r="S886" s="178" t="s">
        <v>228</v>
      </c>
      <c r="T886" s="179" t="s">
        <v>229</v>
      </c>
      <c r="U886" s="162">
        <v>0.05</v>
      </c>
      <c r="V886" s="162">
        <f>ROUND(E886*U886,2)</f>
        <v>33.5</v>
      </c>
      <c r="W886" s="162"/>
      <c r="X886" s="151"/>
      <c r="Y886" s="151"/>
      <c r="Z886" s="151"/>
      <c r="AA886" s="151"/>
      <c r="AB886" s="151"/>
      <c r="AC886" s="151"/>
      <c r="AD886" s="151"/>
      <c r="AE886" s="151"/>
      <c r="AF886" s="151"/>
      <c r="AG886" s="151" t="s">
        <v>331</v>
      </c>
      <c r="AH886" s="151"/>
      <c r="AI886" s="151"/>
      <c r="AJ886" s="151"/>
      <c r="AK886" s="151"/>
      <c r="AL886" s="151"/>
      <c r="AM886" s="151"/>
      <c r="AN886" s="151"/>
      <c r="AO886" s="151"/>
      <c r="AP886" s="151"/>
      <c r="AQ886" s="151"/>
      <c r="AR886" s="151"/>
      <c r="AS886" s="151"/>
      <c r="AT886" s="151"/>
      <c r="AU886" s="151"/>
      <c r="AV886" s="151"/>
      <c r="AW886" s="151"/>
      <c r="AX886" s="151"/>
      <c r="AY886" s="151"/>
      <c r="AZ886" s="151"/>
      <c r="BA886" s="151"/>
      <c r="BB886" s="151"/>
      <c r="BC886" s="151"/>
      <c r="BD886" s="151"/>
      <c r="BE886" s="151"/>
      <c r="BF886" s="151"/>
      <c r="BG886" s="151"/>
      <c r="BH886" s="151"/>
    </row>
    <row r="887" spans="1:60" outlineLevel="1" x14ac:dyDescent="0.2">
      <c r="A887" s="158"/>
      <c r="B887" s="159"/>
      <c r="C887" s="364" t="s">
        <v>1410</v>
      </c>
      <c r="D887" s="365"/>
      <c r="E887" s="365"/>
      <c r="F887" s="365"/>
      <c r="G887" s="365"/>
      <c r="H887" s="162"/>
      <c r="I887" s="162"/>
      <c r="J887" s="162"/>
      <c r="K887" s="162"/>
      <c r="L887" s="162"/>
      <c r="M887" s="162"/>
      <c r="N887" s="162"/>
      <c r="O887" s="162"/>
      <c r="P887" s="162"/>
      <c r="Q887" s="162"/>
      <c r="R887" s="162"/>
      <c r="S887" s="162"/>
      <c r="T887" s="162"/>
      <c r="U887" s="162"/>
      <c r="V887" s="162"/>
      <c r="W887" s="162"/>
      <c r="X887" s="151"/>
      <c r="Y887" s="151"/>
      <c r="Z887" s="151"/>
      <c r="AA887" s="151"/>
      <c r="AB887" s="151"/>
      <c r="AC887" s="151"/>
      <c r="AD887" s="151"/>
      <c r="AE887" s="151"/>
      <c r="AF887" s="151"/>
      <c r="AG887" s="151" t="s">
        <v>236</v>
      </c>
      <c r="AH887" s="151"/>
      <c r="AI887" s="151"/>
      <c r="AJ887" s="151"/>
      <c r="AK887" s="151"/>
      <c r="AL887" s="151"/>
      <c r="AM887" s="151"/>
      <c r="AN887" s="151"/>
      <c r="AO887" s="151"/>
      <c r="AP887" s="151"/>
      <c r="AQ887" s="151"/>
      <c r="AR887" s="151"/>
      <c r="AS887" s="151"/>
      <c r="AT887" s="151"/>
      <c r="AU887" s="151"/>
      <c r="AV887" s="151"/>
      <c r="AW887" s="151"/>
      <c r="AX887" s="151"/>
      <c r="AY887" s="151"/>
      <c r="AZ887" s="151"/>
      <c r="BA887" s="151"/>
      <c r="BB887" s="151"/>
      <c r="BC887" s="151"/>
      <c r="BD887" s="151"/>
      <c r="BE887" s="151"/>
      <c r="BF887" s="151"/>
      <c r="BG887" s="151"/>
      <c r="BH887" s="151"/>
    </row>
    <row r="888" spans="1:60" outlineLevel="1" x14ac:dyDescent="0.2">
      <c r="A888" s="173">
        <v>287</v>
      </c>
      <c r="B888" s="174" t="s">
        <v>1411</v>
      </c>
      <c r="C888" s="191" t="s">
        <v>1412</v>
      </c>
      <c r="D888" s="175" t="s">
        <v>427</v>
      </c>
      <c r="E888" s="176">
        <v>7.1</v>
      </c>
      <c r="F888" s="177"/>
      <c r="G888" s="178">
        <f>ROUND(E888*F888,2)</f>
        <v>0</v>
      </c>
      <c r="H888" s="177">
        <v>335.94</v>
      </c>
      <c r="I888" s="178">
        <f>ROUND(E888*H888,2)</f>
        <v>2385.17</v>
      </c>
      <c r="J888" s="177">
        <v>100.42</v>
      </c>
      <c r="K888" s="178">
        <f>ROUND(E888*J888,2)</f>
        <v>712.98</v>
      </c>
      <c r="L888" s="178">
        <v>21</v>
      </c>
      <c r="M888" s="178">
        <f>G888*(1+L888/100)</f>
        <v>0</v>
      </c>
      <c r="N888" s="178">
        <v>2.2399999999999998E-3</v>
      </c>
      <c r="O888" s="178">
        <f>ROUND(E888*N888,2)</f>
        <v>0.02</v>
      </c>
      <c r="P888" s="178">
        <v>0</v>
      </c>
      <c r="Q888" s="178">
        <f>ROUND(E888*P888,2)</f>
        <v>0</v>
      </c>
      <c r="R888" s="178"/>
      <c r="S888" s="178" t="s">
        <v>228</v>
      </c>
      <c r="T888" s="179" t="s">
        <v>1029</v>
      </c>
      <c r="U888" s="162">
        <v>0.24898000000000001</v>
      </c>
      <c r="V888" s="162">
        <f>ROUND(E888*U888,2)</f>
        <v>1.77</v>
      </c>
      <c r="W888" s="162"/>
      <c r="X888" s="151"/>
      <c r="Y888" s="151"/>
      <c r="Z888" s="151"/>
      <c r="AA888" s="151"/>
      <c r="AB888" s="151"/>
      <c r="AC888" s="151"/>
      <c r="AD888" s="151"/>
      <c r="AE888" s="151"/>
      <c r="AF888" s="151"/>
      <c r="AG888" s="151" t="s">
        <v>331</v>
      </c>
      <c r="AH888" s="151"/>
      <c r="AI888" s="151"/>
      <c r="AJ888" s="151"/>
      <c r="AK888" s="151"/>
      <c r="AL888" s="151"/>
      <c r="AM888" s="151"/>
      <c r="AN888" s="151"/>
      <c r="AO888" s="151"/>
      <c r="AP888" s="151"/>
      <c r="AQ888" s="151"/>
      <c r="AR888" s="151"/>
      <c r="AS888" s="151"/>
      <c r="AT888" s="151"/>
      <c r="AU888" s="151"/>
      <c r="AV888" s="151"/>
      <c r="AW888" s="151"/>
      <c r="AX888" s="151"/>
      <c r="AY888" s="151"/>
      <c r="AZ888" s="151"/>
      <c r="BA888" s="151"/>
      <c r="BB888" s="151"/>
      <c r="BC888" s="151"/>
      <c r="BD888" s="151"/>
      <c r="BE888" s="151"/>
      <c r="BF888" s="151"/>
      <c r="BG888" s="151"/>
      <c r="BH888" s="151"/>
    </row>
    <row r="889" spans="1:60" outlineLevel="1" x14ac:dyDescent="0.2">
      <c r="A889" s="158"/>
      <c r="B889" s="159"/>
      <c r="C889" s="364" t="s">
        <v>1391</v>
      </c>
      <c r="D889" s="365"/>
      <c r="E889" s="365"/>
      <c r="F889" s="365"/>
      <c r="G889" s="365"/>
      <c r="H889" s="162"/>
      <c r="I889" s="162"/>
      <c r="J889" s="162"/>
      <c r="K889" s="162"/>
      <c r="L889" s="162"/>
      <c r="M889" s="162"/>
      <c r="N889" s="162"/>
      <c r="O889" s="162"/>
      <c r="P889" s="162"/>
      <c r="Q889" s="162"/>
      <c r="R889" s="162"/>
      <c r="S889" s="162"/>
      <c r="T889" s="162"/>
      <c r="U889" s="162"/>
      <c r="V889" s="162"/>
      <c r="W889" s="162"/>
      <c r="X889" s="151"/>
      <c r="Y889" s="151"/>
      <c r="Z889" s="151"/>
      <c r="AA889" s="151"/>
      <c r="AB889" s="151"/>
      <c r="AC889" s="151"/>
      <c r="AD889" s="151"/>
      <c r="AE889" s="151"/>
      <c r="AF889" s="151"/>
      <c r="AG889" s="151" t="s">
        <v>236</v>
      </c>
      <c r="AH889" s="151"/>
      <c r="AI889" s="151"/>
      <c r="AJ889" s="151"/>
      <c r="AK889" s="151"/>
      <c r="AL889" s="151"/>
      <c r="AM889" s="151"/>
      <c r="AN889" s="151"/>
      <c r="AO889" s="151"/>
      <c r="AP889" s="151"/>
      <c r="AQ889" s="151"/>
      <c r="AR889" s="151"/>
      <c r="AS889" s="151"/>
      <c r="AT889" s="151"/>
      <c r="AU889" s="151"/>
      <c r="AV889" s="151"/>
      <c r="AW889" s="151"/>
      <c r="AX889" s="151"/>
      <c r="AY889" s="151"/>
      <c r="AZ889" s="151"/>
      <c r="BA889" s="151"/>
      <c r="BB889" s="151"/>
      <c r="BC889" s="151"/>
      <c r="BD889" s="151"/>
      <c r="BE889" s="151"/>
      <c r="BF889" s="151"/>
      <c r="BG889" s="151"/>
      <c r="BH889" s="151"/>
    </row>
    <row r="890" spans="1:60" outlineLevel="1" x14ac:dyDescent="0.2">
      <c r="A890" s="158"/>
      <c r="B890" s="159"/>
      <c r="C890" s="199" t="s">
        <v>1413</v>
      </c>
      <c r="D890" s="195"/>
      <c r="E890" s="196">
        <v>7.1</v>
      </c>
      <c r="F890" s="162"/>
      <c r="G890" s="162"/>
      <c r="H890" s="162"/>
      <c r="I890" s="162"/>
      <c r="J890" s="162"/>
      <c r="K890" s="162"/>
      <c r="L890" s="162"/>
      <c r="M890" s="162"/>
      <c r="N890" s="162"/>
      <c r="O890" s="162"/>
      <c r="P890" s="162"/>
      <c r="Q890" s="162"/>
      <c r="R890" s="162"/>
      <c r="S890" s="162"/>
      <c r="T890" s="162"/>
      <c r="U890" s="162"/>
      <c r="V890" s="162"/>
      <c r="W890" s="162"/>
      <c r="X890" s="151"/>
      <c r="Y890" s="151"/>
      <c r="Z890" s="151"/>
      <c r="AA890" s="151"/>
      <c r="AB890" s="151"/>
      <c r="AC890" s="151"/>
      <c r="AD890" s="151"/>
      <c r="AE890" s="151"/>
      <c r="AF890" s="151"/>
      <c r="AG890" s="151" t="s">
        <v>346</v>
      </c>
      <c r="AH890" s="151">
        <v>0</v>
      </c>
      <c r="AI890" s="151"/>
      <c r="AJ890" s="151"/>
      <c r="AK890" s="151"/>
      <c r="AL890" s="151"/>
      <c r="AM890" s="151"/>
      <c r="AN890" s="151"/>
      <c r="AO890" s="151"/>
      <c r="AP890" s="151"/>
      <c r="AQ890" s="151"/>
      <c r="AR890" s="151"/>
      <c r="AS890" s="151"/>
      <c r="AT890" s="151"/>
      <c r="AU890" s="151"/>
      <c r="AV890" s="151"/>
      <c r="AW890" s="151"/>
      <c r="AX890" s="151"/>
      <c r="AY890" s="151"/>
      <c r="AZ890" s="151"/>
      <c r="BA890" s="151"/>
      <c r="BB890" s="151"/>
      <c r="BC890" s="151"/>
      <c r="BD890" s="151"/>
      <c r="BE890" s="151"/>
      <c r="BF890" s="151"/>
      <c r="BG890" s="151"/>
      <c r="BH890" s="151"/>
    </row>
    <row r="891" spans="1:60" outlineLevel="1" x14ac:dyDescent="0.2">
      <c r="A891" s="173">
        <v>288</v>
      </c>
      <c r="B891" s="174" t="s">
        <v>1414</v>
      </c>
      <c r="C891" s="191" t="s">
        <v>1415</v>
      </c>
      <c r="D891" s="175" t="s">
        <v>427</v>
      </c>
      <c r="E891" s="176">
        <v>19</v>
      </c>
      <c r="F891" s="177"/>
      <c r="G891" s="178">
        <f>ROUND(E891*F891,2)</f>
        <v>0</v>
      </c>
      <c r="H891" s="177">
        <v>656.26</v>
      </c>
      <c r="I891" s="178">
        <f>ROUND(E891*H891,2)</f>
        <v>12468.94</v>
      </c>
      <c r="J891" s="177">
        <v>173.44</v>
      </c>
      <c r="K891" s="178">
        <f>ROUND(E891*J891,2)</f>
        <v>3295.36</v>
      </c>
      <c r="L891" s="178">
        <v>21</v>
      </c>
      <c r="M891" s="178">
        <f>G891*(1+L891/100)</f>
        <v>0</v>
      </c>
      <c r="N891" s="178">
        <v>3.2799999999999999E-3</v>
      </c>
      <c r="O891" s="178">
        <f>ROUND(E891*N891,2)</f>
        <v>0.06</v>
      </c>
      <c r="P891" s="178">
        <v>0</v>
      </c>
      <c r="Q891" s="178">
        <f>ROUND(E891*P891,2)</f>
        <v>0</v>
      </c>
      <c r="R891" s="178"/>
      <c r="S891" s="178" t="s">
        <v>228</v>
      </c>
      <c r="T891" s="179" t="s">
        <v>229</v>
      </c>
      <c r="U891" s="162">
        <v>0.47899999999999998</v>
      </c>
      <c r="V891" s="162">
        <f>ROUND(E891*U891,2)</f>
        <v>9.1</v>
      </c>
      <c r="W891" s="162"/>
      <c r="X891" s="151"/>
      <c r="Y891" s="151"/>
      <c r="Z891" s="151"/>
      <c r="AA891" s="151"/>
      <c r="AB891" s="151"/>
      <c r="AC891" s="151"/>
      <c r="AD891" s="151"/>
      <c r="AE891" s="151"/>
      <c r="AF891" s="151"/>
      <c r="AG891" s="151" t="s">
        <v>331</v>
      </c>
      <c r="AH891" s="151"/>
      <c r="AI891" s="151"/>
      <c r="AJ891" s="151"/>
      <c r="AK891" s="151"/>
      <c r="AL891" s="151"/>
      <c r="AM891" s="151"/>
      <c r="AN891" s="151"/>
      <c r="AO891" s="151"/>
      <c r="AP891" s="151"/>
      <c r="AQ891" s="151"/>
      <c r="AR891" s="151"/>
      <c r="AS891" s="151"/>
      <c r="AT891" s="151"/>
      <c r="AU891" s="151"/>
      <c r="AV891" s="151"/>
      <c r="AW891" s="151"/>
      <c r="AX891" s="151"/>
      <c r="AY891" s="151"/>
      <c r="AZ891" s="151"/>
      <c r="BA891" s="151"/>
      <c r="BB891" s="151"/>
      <c r="BC891" s="151"/>
      <c r="BD891" s="151"/>
      <c r="BE891" s="151"/>
      <c r="BF891" s="151"/>
      <c r="BG891" s="151"/>
      <c r="BH891" s="151"/>
    </row>
    <row r="892" spans="1:60" outlineLevel="1" x14ac:dyDescent="0.2">
      <c r="A892" s="158"/>
      <c r="B892" s="159"/>
      <c r="C892" s="364" t="s">
        <v>1416</v>
      </c>
      <c r="D892" s="365"/>
      <c r="E892" s="365"/>
      <c r="F892" s="365"/>
      <c r="G892" s="365"/>
      <c r="H892" s="162"/>
      <c r="I892" s="162"/>
      <c r="J892" s="162"/>
      <c r="K892" s="162"/>
      <c r="L892" s="162"/>
      <c r="M892" s="162"/>
      <c r="N892" s="162"/>
      <c r="O892" s="162"/>
      <c r="P892" s="162"/>
      <c r="Q892" s="162"/>
      <c r="R892" s="162"/>
      <c r="S892" s="162"/>
      <c r="T892" s="162"/>
      <c r="U892" s="162"/>
      <c r="V892" s="162"/>
      <c r="W892" s="162"/>
      <c r="X892" s="151"/>
      <c r="Y892" s="151"/>
      <c r="Z892" s="151"/>
      <c r="AA892" s="151"/>
      <c r="AB892" s="151"/>
      <c r="AC892" s="151"/>
      <c r="AD892" s="151"/>
      <c r="AE892" s="151"/>
      <c r="AF892" s="151"/>
      <c r="AG892" s="151" t="s">
        <v>236</v>
      </c>
      <c r="AH892" s="151"/>
      <c r="AI892" s="151"/>
      <c r="AJ892" s="151"/>
      <c r="AK892" s="151"/>
      <c r="AL892" s="151"/>
      <c r="AM892" s="151"/>
      <c r="AN892" s="151"/>
      <c r="AO892" s="151"/>
      <c r="AP892" s="151"/>
      <c r="AQ892" s="151"/>
      <c r="AR892" s="151"/>
      <c r="AS892" s="151"/>
      <c r="AT892" s="151"/>
      <c r="AU892" s="151"/>
      <c r="AV892" s="151"/>
      <c r="AW892" s="151"/>
      <c r="AX892" s="151"/>
      <c r="AY892" s="151"/>
      <c r="AZ892" s="151"/>
      <c r="BA892" s="151"/>
      <c r="BB892" s="151"/>
      <c r="BC892" s="151"/>
      <c r="BD892" s="151"/>
      <c r="BE892" s="151"/>
      <c r="BF892" s="151"/>
      <c r="BG892" s="151"/>
      <c r="BH892" s="151"/>
    </row>
    <row r="893" spans="1:60" outlineLevel="1" x14ac:dyDescent="0.2">
      <c r="A893" s="158"/>
      <c r="B893" s="159"/>
      <c r="C893" s="199" t="s">
        <v>1417</v>
      </c>
      <c r="D893" s="195"/>
      <c r="E893" s="196">
        <v>19</v>
      </c>
      <c r="F893" s="162"/>
      <c r="G893" s="162"/>
      <c r="H893" s="162"/>
      <c r="I893" s="162"/>
      <c r="J893" s="162"/>
      <c r="K893" s="162"/>
      <c r="L893" s="162"/>
      <c r="M893" s="162"/>
      <c r="N893" s="162"/>
      <c r="O893" s="162"/>
      <c r="P893" s="162"/>
      <c r="Q893" s="162"/>
      <c r="R893" s="162"/>
      <c r="S893" s="162"/>
      <c r="T893" s="162"/>
      <c r="U893" s="162"/>
      <c r="V893" s="162"/>
      <c r="W893" s="162"/>
      <c r="X893" s="151"/>
      <c r="Y893" s="151"/>
      <c r="Z893" s="151"/>
      <c r="AA893" s="151"/>
      <c r="AB893" s="151"/>
      <c r="AC893" s="151"/>
      <c r="AD893" s="151"/>
      <c r="AE893" s="151"/>
      <c r="AF893" s="151"/>
      <c r="AG893" s="151" t="s">
        <v>346</v>
      </c>
      <c r="AH893" s="151">
        <v>0</v>
      </c>
      <c r="AI893" s="151"/>
      <c r="AJ893" s="151"/>
      <c r="AK893" s="151"/>
      <c r="AL893" s="151"/>
      <c r="AM893" s="151"/>
      <c r="AN893" s="151"/>
      <c r="AO893" s="151"/>
      <c r="AP893" s="151"/>
      <c r="AQ893" s="151"/>
      <c r="AR893" s="151"/>
      <c r="AS893" s="151"/>
      <c r="AT893" s="151"/>
      <c r="AU893" s="151"/>
      <c r="AV893" s="151"/>
      <c r="AW893" s="151"/>
      <c r="AX893" s="151"/>
      <c r="AY893" s="151"/>
      <c r="AZ893" s="151"/>
      <c r="BA893" s="151"/>
      <c r="BB893" s="151"/>
      <c r="BC893" s="151"/>
      <c r="BD893" s="151"/>
      <c r="BE893" s="151"/>
      <c r="BF893" s="151"/>
      <c r="BG893" s="151"/>
      <c r="BH893" s="151"/>
    </row>
    <row r="894" spans="1:60" outlineLevel="1" x14ac:dyDescent="0.2">
      <c r="A894" s="173">
        <v>289</v>
      </c>
      <c r="B894" s="174" t="s">
        <v>1418</v>
      </c>
      <c r="C894" s="191" t="s">
        <v>1419</v>
      </c>
      <c r="D894" s="175" t="s">
        <v>427</v>
      </c>
      <c r="E894" s="176">
        <v>107</v>
      </c>
      <c r="F894" s="177"/>
      <c r="G894" s="178">
        <f>ROUND(E894*F894,2)</f>
        <v>0</v>
      </c>
      <c r="H894" s="177">
        <v>394.17</v>
      </c>
      <c r="I894" s="178">
        <f>ROUND(E894*H894,2)</f>
        <v>42176.19</v>
      </c>
      <c r="J894" s="177">
        <v>211.73</v>
      </c>
      <c r="K894" s="178">
        <f>ROUND(E894*J894,2)</f>
        <v>22655.11</v>
      </c>
      <c r="L894" s="178">
        <v>21</v>
      </c>
      <c r="M894" s="178">
        <f>G894*(1+L894/100)</f>
        <v>0</v>
      </c>
      <c r="N894" s="178">
        <v>4.3600000000000002E-3</v>
      </c>
      <c r="O894" s="178">
        <f>ROUND(E894*N894,2)</f>
        <v>0.47</v>
      </c>
      <c r="P894" s="178">
        <v>0</v>
      </c>
      <c r="Q894" s="178">
        <f>ROUND(E894*P894,2)</f>
        <v>0</v>
      </c>
      <c r="R894" s="178"/>
      <c r="S894" s="178" t="s">
        <v>228</v>
      </c>
      <c r="T894" s="179" t="s">
        <v>229</v>
      </c>
      <c r="U894" s="162">
        <v>0.51519999999999999</v>
      </c>
      <c r="V894" s="162">
        <f>ROUND(E894*U894,2)</f>
        <v>55.13</v>
      </c>
      <c r="W894" s="162"/>
      <c r="X894" s="151"/>
      <c r="Y894" s="151"/>
      <c r="Z894" s="151"/>
      <c r="AA894" s="151"/>
      <c r="AB894" s="151"/>
      <c r="AC894" s="151"/>
      <c r="AD894" s="151"/>
      <c r="AE894" s="151"/>
      <c r="AF894" s="151"/>
      <c r="AG894" s="151" t="s">
        <v>331</v>
      </c>
      <c r="AH894" s="151"/>
      <c r="AI894" s="151"/>
      <c r="AJ894" s="151"/>
      <c r="AK894" s="151"/>
      <c r="AL894" s="151"/>
      <c r="AM894" s="151"/>
      <c r="AN894" s="151"/>
      <c r="AO894" s="151"/>
      <c r="AP894" s="151"/>
      <c r="AQ894" s="151"/>
      <c r="AR894" s="151"/>
      <c r="AS894" s="151"/>
      <c r="AT894" s="151"/>
      <c r="AU894" s="151"/>
      <c r="AV894" s="151"/>
      <c r="AW894" s="151"/>
      <c r="AX894" s="151"/>
      <c r="AY894" s="151"/>
      <c r="AZ894" s="151"/>
      <c r="BA894" s="151"/>
      <c r="BB894" s="151"/>
      <c r="BC894" s="151"/>
      <c r="BD894" s="151"/>
      <c r="BE894" s="151"/>
      <c r="BF894" s="151"/>
      <c r="BG894" s="151"/>
      <c r="BH894" s="151"/>
    </row>
    <row r="895" spans="1:60" outlineLevel="1" x14ac:dyDescent="0.2">
      <c r="A895" s="158"/>
      <c r="B895" s="159"/>
      <c r="C895" s="199" t="s">
        <v>1420</v>
      </c>
      <c r="D895" s="195"/>
      <c r="E895" s="196">
        <v>107</v>
      </c>
      <c r="F895" s="162"/>
      <c r="G895" s="162"/>
      <c r="H895" s="162"/>
      <c r="I895" s="162"/>
      <c r="J895" s="162"/>
      <c r="K895" s="162"/>
      <c r="L895" s="162"/>
      <c r="M895" s="162"/>
      <c r="N895" s="162"/>
      <c r="O895" s="162"/>
      <c r="P895" s="162"/>
      <c r="Q895" s="162"/>
      <c r="R895" s="162"/>
      <c r="S895" s="162"/>
      <c r="T895" s="162"/>
      <c r="U895" s="162"/>
      <c r="V895" s="162"/>
      <c r="W895" s="162"/>
      <c r="X895" s="151"/>
      <c r="Y895" s="151"/>
      <c r="Z895" s="151"/>
      <c r="AA895" s="151"/>
      <c r="AB895" s="151"/>
      <c r="AC895" s="151"/>
      <c r="AD895" s="151"/>
      <c r="AE895" s="151"/>
      <c r="AF895" s="151"/>
      <c r="AG895" s="151" t="s">
        <v>346</v>
      </c>
      <c r="AH895" s="151">
        <v>0</v>
      </c>
      <c r="AI895" s="151"/>
      <c r="AJ895" s="151"/>
      <c r="AK895" s="151"/>
      <c r="AL895" s="151"/>
      <c r="AM895" s="151"/>
      <c r="AN895" s="151"/>
      <c r="AO895" s="151"/>
      <c r="AP895" s="151"/>
      <c r="AQ895" s="151"/>
      <c r="AR895" s="151"/>
      <c r="AS895" s="151"/>
      <c r="AT895" s="151"/>
      <c r="AU895" s="151"/>
      <c r="AV895" s="151"/>
      <c r="AW895" s="151"/>
      <c r="AX895" s="151"/>
      <c r="AY895" s="151"/>
      <c r="AZ895" s="151"/>
      <c r="BA895" s="151"/>
      <c r="BB895" s="151"/>
      <c r="BC895" s="151"/>
      <c r="BD895" s="151"/>
      <c r="BE895" s="151"/>
      <c r="BF895" s="151"/>
      <c r="BG895" s="151"/>
      <c r="BH895" s="151"/>
    </row>
    <row r="896" spans="1:60" outlineLevel="1" x14ac:dyDescent="0.2">
      <c r="A896" s="173">
        <v>290</v>
      </c>
      <c r="B896" s="174" t="s">
        <v>1421</v>
      </c>
      <c r="C896" s="191" t="s">
        <v>1422</v>
      </c>
      <c r="D896" s="175" t="s">
        <v>227</v>
      </c>
      <c r="E896" s="176">
        <v>8</v>
      </c>
      <c r="F896" s="177"/>
      <c r="G896" s="178">
        <f>ROUND(E896*F896,2)</f>
        <v>0</v>
      </c>
      <c r="H896" s="177">
        <v>75</v>
      </c>
      <c r="I896" s="178">
        <f>ROUND(E896*H896,2)</f>
        <v>600</v>
      </c>
      <c r="J896" s="177">
        <v>725</v>
      </c>
      <c r="K896" s="178">
        <f>ROUND(E896*J896,2)</f>
        <v>5800</v>
      </c>
      <c r="L896" s="178">
        <v>21</v>
      </c>
      <c r="M896" s="178">
        <f>G896*(1+L896/100)</f>
        <v>0</v>
      </c>
      <c r="N896" s="178">
        <v>1.65E-3</v>
      </c>
      <c r="O896" s="178">
        <f>ROUND(E896*N896,2)</f>
        <v>0.01</v>
      </c>
      <c r="P896" s="178">
        <v>0</v>
      </c>
      <c r="Q896" s="178">
        <f>ROUND(E896*P896,2)</f>
        <v>0</v>
      </c>
      <c r="R896" s="178"/>
      <c r="S896" s="178" t="s">
        <v>228</v>
      </c>
      <c r="T896" s="179" t="s">
        <v>229</v>
      </c>
      <c r="U896" s="162">
        <v>1.1373500000000001</v>
      </c>
      <c r="V896" s="162">
        <f>ROUND(E896*U896,2)</f>
        <v>9.1</v>
      </c>
      <c r="W896" s="162"/>
      <c r="X896" s="151"/>
      <c r="Y896" s="151"/>
      <c r="Z896" s="151"/>
      <c r="AA896" s="151"/>
      <c r="AB896" s="151"/>
      <c r="AC896" s="151"/>
      <c r="AD896" s="151"/>
      <c r="AE896" s="151"/>
      <c r="AF896" s="151"/>
      <c r="AG896" s="151" t="s">
        <v>331</v>
      </c>
      <c r="AH896" s="151"/>
      <c r="AI896" s="151"/>
      <c r="AJ896" s="151"/>
      <c r="AK896" s="151"/>
      <c r="AL896" s="151"/>
      <c r="AM896" s="151"/>
      <c r="AN896" s="151"/>
      <c r="AO896" s="151"/>
      <c r="AP896" s="151"/>
      <c r="AQ896" s="151"/>
      <c r="AR896" s="151"/>
      <c r="AS896" s="151"/>
      <c r="AT896" s="151"/>
      <c r="AU896" s="151"/>
      <c r="AV896" s="151"/>
      <c r="AW896" s="151"/>
      <c r="AX896" s="151"/>
      <c r="AY896" s="151"/>
      <c r="AZ896" s="151"/>
      <c r="BA896" s="151"/>
      <c r="BB896" s="151"/>
      <c r="BC896" s="151"/>
      <c r="BD896" s="151"/>
      <c r="BE896" s="151"/>
      <c r="BF896" s="151"/>
      <c r="BG896" s="151"/>
      <c r="BH896" s="151"/>
    </row>
    <row r="897" spans="1:60" outlineLevel="1" x14ac:dyDescent="0.2">
      <c r="A897" s="158"/>
      <c r="B897" s="159"/>
      <c r="C897" s="199" t="s">
        <v>1423</v>
      </c>
      <c r="D897" s="195"/>
      <c r="E897" s="196">
        <v>8</v>
      </c>
      <c r="F897" s="162"/>
      <c r="G897" s="162"/>
      <c r="H897" s="162"/>
      <c r="I897" s="162"/>
      <c r="J897" s="162"/>
      <c r="K897" s="162"/>
      <c r="L897" s="162"/>
      <c r="M897" s="162"/>
      <c r="N897" s="162"/>
      <c r="O897" s="162"/>
      <c r="P897" s="162"/>
      <c r="Q897" s="162"/>
      <c r="R897" s="162"/>
      <c r="S897" s="162"/>
      <c r="T897" s="162"/>
      <c r="U897" s="162"/>
      <c r="V897" s="162"/>
      <c r="W897" s="162"/>
      <c r="X897" s="151"/>
      <c r="Y897" s="151"/>
      <c r="Z897" s="151"/>
      <c r="AA897" s="151"/>
      <c r="AB897" s="151"/>
      <c r="AC897" s="151"/>
      <c r="AD897" s="151"/>
      <c r="AE897" s="151"/>
      <c r="AF897" s="151"/>
      <c r="AG897" s="151" t="s">
        <v>346</v>
      </c>
      <c r="AH897" s="151">
        <v>0</v>
      </c>
      <c r="AI897" s="151"/>
      <c r="AJ897" s="151"/>
      <c r="AK897" s="151"/>
      <c r="AL897" s="151"/>
      <c r="AM897" s="151"/>
      <c r="AN897" s="151"/>
      <c r="AO897" s="151"/>
      <c r="AP897" s="151"/>
      <c r="AQ897" s="151"/>
      <c r="AR897" s="151"/>
      <c r="AS897" s="151"/>
      <c r="AT897" s="151"/>
      <c r="AU897" s="151"/>
      <c r="AV897" s="151"/>
      <c r="AW897" s="151"/>
      <c r="AX897" s="151"/>
      <c r="AY897" s="151"/>
      <c r="AZ897" s="151"/>
      <c r="BA897" s="151"/>
      <c r="BB897" s="151"/>
      <c r="BC897" s="151"/>
      <c r="BD897" s="151"/>
      <c r="BE897" s="151"/>
      <c r="BF897" s="151"/>
      <c r="BG897" s="151"/>
      <c r="BH897" s="151"/>
    </row>
    <row r="898" spans="1:60" outlineLevel="1" x14ac:dyDescent="0.2">
      <c r="A898" s="173">
        <v>291</v>
      </c>
      <c r="B898" s="174" t="s">
        <v>1424</v>
      </c>
      <c r="C898" s="191" t="s">
        <v>1425</v>
      </c>
      <c r="D898" s="175" t="s">
        <v>427</v>
      </c>
      <c r="E898" s="176">
        <v>19.5</v>
      </c>
      <c r="F898" s="177"/>
      <c r="G898" s="178">
        <f>ROUND(E898*F898,2)</f>
        <v>0</v>
      </c>
      <c r="H898" s="177">
        <v>167.63</v>
      </c>
      <c r="I898" s="178">
        <f>ROUND(E898*H898,2)</f>
        <v>3268.79</v>
      </c>
      <c r="J898" s="177">
        <v>468.57</v>
      </c>
      <c r="K898" s="178">
        <f>ROUND(E898*J898,2)</f>
        <v>9137.1200000000008</v>
      </c>
      <c r="L898" s="178">
        <v>21</v>
      </c>
      <c r="M898" s="178">
        <f>G898*(1+L898/100)</f>
        <v>0</v>
      </c>
      <c r="N898" s="178">
        <v>1.4499999999999999E-3</v>
      </c>
      <c r="O898" s="178">
        <f>ROUND(E898*N898,2)</f>
        <v>0.03</v>
      </c>
      <c r="P898" s="178">
        <v>0</v>
      </c>
      <c r="Q898" s="178">
        <f>ROUND(E898*P898,2)</f>
        <v>0</v>
      </c>
      <c r="R898" s="178"/>
      <c r="S898" s="178" t="s">
        <v>228</v>
      </c>
      <c r="T898" s="179" t="s">
        <v>229</v>
      </c>
      <c r="U898" s="162">
        <v>1.319</v>
      </c>
      <c r="V898" s="162">
        <f>ROUND(E898*U898,2)</f>
        <v>25.72</v>
      </c>
      <c r="W898" s="162"/>
      <c r="X898" s="151"/>
      <c r="Y898" s="151"/>
      <c r="Z898" s="151"/>
      <c r="AA898" s="151"/>
      <c r="AB898" s="151"/>
      <c r="AC898" s="151"/>
      <c r="AD898" s="151"/>
      <c r="AE898" s="151"/>
      <c r="AF898" s="151"/>
      <c r="AG898" s="151" t="s">
        <v>331</v>
      </c>
      <c r="AH898" s="151"/>
      <c r="AI898" s="151"/>
      <c r="AJ898" s="151"/>
      <c r="AK898" s="151"/>
      <c r="AL898" s="151"/>
      <c r="AM898" s="151"/>
      <c r="AN898" s="151"/>
      <c r="AO898" s="151"/>
      <c r="AP898" s="151"/>
      <c r="AQ898" s="151"/>
      <c r="AR898" s="151"/>
      <c r="AS898" s="151"/>
      <c r="AT898" s="151"/>
      <c r="AU898" s="151"/>
      <c r="AV898" s="151"/>
      <c r="AW898" s="151"/>
      <c r="AX898" s="151"/>
      <c r="AY898" s="151"/>
      <c r="AZ898" s="151"/>
      <c r="BA898" s="151"/>
      <c r="BB898" s="151"/>
      <c r="BC898" s="151"/>
      <c r="BD898" s="151"/>
      <c r="BE898" s="151"/>
      <c r="BF898" s="151"/>
      <c r="BG898" s="151"/>
      <c r="BH898" s="151"/>
    </row>
    <row r="899" spans="1:60" outlineLevel="1" x14ac:dyDescent="0.2">
      <c r="A899" s="158"/>
      <c r="B899" s="159"/>
      <c r="C899" s="199" t="s">
        <v>1426</v>
      </c>
      <c r="D899" s="195"/>
      <c r="E899" s="196">
        <v>19.5</v>
      </c>
      <c r="F899" s="162"/>
      <c r="G899" s="162"/>
      <c r="H899" s="162"/>
      <c r="I899" s="162"/>
      <c r="J899" s="162"/>
      <c r="K899" s="162"/>
      <c r="L899" s="162"/>
      <c r="M899" s="162"/>
      <c r="N899" s="162"/>
      <c r="O899" s="162"/>
      <c r="P899" s="162"/>
      <c r="Q899" s="162"/>
      <c r="R899" s="162"/>
      <c r="S899" s="162"/>
      <c r="T899" s="162"/>
      <c r="U899" s="162"/>
      <c r="V899" s="162"/>
      <c r="W899" s="162"/>
      <c r="X899" s="151"/>
      <c r="Y899" s="151"/>
      <c r="Z899" s="151"/>
      <c r="AA899" s="151"/>
      <c r="AB899" s="151"/>
      <c r="AC899" s="151"/>
      <c r="AD899" s="151"/>
      <c r="AE899" s="151"/>
      <c r="AF899" s="151"/>
      <c r="AG899" s="151" t="s">
        <v>346</v>
      </c>
      <c r="AH899" s="151">
        <v>0</v>
      </c>
      <c r="AI899" s="151"/>
      <c r="AJ899" s="151"/>
      <c r="AK899" s="151"/>
      <c r="AL899" s="151"/>
      <c r="AM899" s="151"/>
      <c r="AN899" s="151"/>
      <c r="AO899" s="151"/>
      <c r="AP899" s="151"/>
      <c r="AQ899" s="151"/>
      <c r="AR899" s="151"/>
      <c r="AS899" s="151"/>
      <c r="AT899" s="151"/>
      <c r="AU899" s="151"/>
      <c r="AV899" s="151"/>
      <c r="AW899" s="151"/>
      <c r="AX899" s="151"/>
      <c r="AY899" s="151"/>
      <c r="AZ899" s="151"/>
      <c r="BA899" s="151"/>
      <c r="BB899" s="151"/>
      <c r="BC899" s="151"/>
      <c r="BD899" s="151"/>
      <c r="BE899" s="151"/>
      <c r="BF899" s="151"/>
      <c r="BG899" s="151"/>
      <c r="BH899" s="151"/>
    </row>
    <row r="900" spans="1:60" outlineLevel="1" x14ac:dyDescent="0.2">
      <c r="A900" s="173">
        <v>292</v>
      </c>
      <c r="B900" s="174" t="s">
        <v>1427</v>
      </c>
      <c r="C900" s="191" t="s">
        <v>1428</v>
      </c>
      <c r="D900" s="175" t="s">
        <v>427</v>
      </c>
      <c r="E900" s="176">
        <v>39.5</v>
      </c>
      <c r="F900" s="177"/>
      <c r="G900" s="178">
        <f>ROUND(E900*F900,2)</f>
        <v>0</v>
      </c>
      <c r="H900" s="177">
        <v>209.47</v>
      </c>
      <c r="I900" s="178">
        <f>ROUND(E900*H900,2)</f>
        <v>8274.07</v>
      </c>
      <c r="J900" s="177">
        <v>468.43</v>
      </c>
      <c r="K900" s="178">
        <f>ROUND(E900*J900,2)</f>
        <v>18502.990000000002</v>
      </c>
      <c r="L900" s="178">
        <v>21</v>
      </c>
      <c r="M900" s="178">
        <f>G900*(1+L900/100)</f>
        <v>0</v>
      </c>
      <c r="N900" s="178">
        <v>1.81E-3</v>
      </c>
      <c r="O900" s="178">
        <f>ROUND(E900*N900,2)</f>
        <v>7.0000000000000007E-2</v>
      </c>
      <c r="P900" s="178">
        <v>0</v>
      </c>
      <c r="Q900" s="178">
        <f>ROUND(E900*P900,2)</f>
        <v>0</v>
      </c>
      <c r="R900" s="178"/>
      <c r="S900" s="178" t="s">
        <v>228</v>
      </c>
      <c r="T900" s="179" t="s">
        <v>229</v>
      </c>
      <c r="U900" s="162">
        <v>1.319</v>
      </c>
      <c r="V900" s="162">
        <f>ROUND(E900*U900,2)</f>
        <v>52.1</v>
      </c>
      <c r="W900" s="162"/>
      <c r="X900" s="151"/>
      <c r="Y900" s="151"/>
      <c r="Z900" s="151"/>
      <c r="AA900" s="151"/>
      <c r="AB900" s="151"/>
      <c r="AC900" s="151"/>
      <c r="AD900" s="151"/>
      <c r="AE900" s="151"/>
      <c r="AF900" s="151"/>
      <c r="AG900" s="151" t="s">
        <v>331</v>
      </c>
      <c r="AH900" s="151"/>
      <c r="AI900" s="151"/>
      <c r="AJ900" s="151"/>
      <c r="AK900" s="151"/>
      <c r="AL900" s="151"/>
      <c r="AM900" s="151"/>
      <c r="AN900" s="151"/>
      <c r="AO900" s="151"/>
      <c r="AP900" s="151"/>
      <c r="AQ900" s="151"/>
      <c r="AR900" s="151"/>
      <c r="AS900" s="151"/>
      <c r="AT900" s="151"/>
      <c r="AU900" s="151"/>
      <c r="AV900" s="151"/>
      <c r="AW900" s="151"/>
      <c r="AX900" s="151"/>
      <c r="AY900" s="151"/>
      <c r="AZ900" s="151"/>
      <c r="BA900" s="151"/>
      <c r="BB900" s="151"/>
      <c r="BC900" s="151"/>
      <c r="BD900" s="151"/>
      <c r="BE900" s="151"/>
      <c r="BF900" s="151"/>
      <c r="BG900" s="151"/>
      <c r="BH900" s="151"/>
    </row>
    <row r="901" spans="1:60" outlineLevel="1" x14ac:dyDescent="0.2">
      <c r="A901" s="158"/>
      <c r="B901" s="159"/>
      <c r="C901" s="199" t="s">
        <v>1429</v>
      </c>
      <c r="D901" s="195"/>
      <c r="E901" s="196">
        <v>39.5</v>
      </c>
      <c r="F901" s="162"/>
      <c r="G901" s="162"/>
      <c r="H901" s="162"/>
      <c r="I901" s="162"/>
      <c r="J901" s="162"/>
      <c r="K901" s="162"/>
      <c r="L901" s="162"/>
      <c r="M901" s="162"/>
      <c r="N901" s="162"/>
      <c r="O901" s="162"/>
      <c r="P901" s="162"/>
      <c r="Q901" s="162"/>
      <c r="R901" s="162"/>
      <c r="S901" s="162"/>
      <c r="T901" s="162"/>
      <c r="U901" s="162"/>
      <c r="V901" s="162"/>
      <c r="W901" s="162"/>
      <c r="X901" s="151"/>
      <c r="Y901" s="151"/>
      <c r="Z901" s="151"/>
      <c r="AA901" s="151"/>
      <c r="AB901" s="151"/>
      <c r="AC901" s="151"/>
      <c r="AD901" s="151"/>
      <c r="AE901" s="151"/>
      <c r="AF901" s="151"/>
      <c r="AG901" s="151" t="s">
        <v>346</v>
      </c>
      <c r="AH901" s="151">
        <v>0</v>
      </c>
      <c r="AI901" s="151"/>
      <c r="AJ901" s="151"/>
      <c r="AK901" s="151"/>
      <c r="AL901" s="151"/>
      <c r="AM901" s="151"/>
      <c r="AN901" s="151"/>
      <c r="AO901" s="151"/>
      <c r="AP901" s="151"/>
      <c r="AQ901" s="151"/>
      <c r="AR901" s="151"/>
      <c r="AS901" s="151"/>
      <c r="AT901" s="151"/>
      <c r="AU901" s="151"/>
      <c r="AV901" s="151"/>
      <c r="AW901" s="151"/>
      <c r="AX901" s="151"/>
      <c r="AY901" s="151"/>
      <c r="AZ901" s="151"/>
      <c r="BA901" s="151"/>
      <c r="BB901" s="151"/>
      <c r="BC901" s="151"/>
      <c r="BD901" s="151"/>
      <c r="BE901" s="151"/>
      <c r="BF901" s="151"/>
      <c r="BG901" s="151"/>
      <c r="BH901" s="151"/>
    </row>
    <row r="902" spans="1:60" ht="22.5" outlineLevel="1" x14ac:dyDescent="0.2">
      <c r="A902" s="173">
        <v>293</v>
      </c>
      <c r="B902" s="174" t="s">
        <v>1430</v>
      </c>
      <c r="C902" s="191" t="s">
        <v>1431</v>
      </c>
      <c r="D902" s="175" t="s">
        <v>375</v>
      </c>
      <c r="E902" s="176">
        <v>7.7065999999999999</v>
      </c>
      <c r="F902" s="177"/>
      <c r="G902" s="178">
        <f>ROUND(E902*F902,2)</f>
        <v>0</v>
      </c>
      <c r="H902" s="177">
        <v>221.8</v>
      </c>
      <c r="I902" s="178">
        <f>ROUND(E902*H902,2)</f>
        <v>1709.32</v>
      </c>
      <c r="J902" s="177">
        <v>0</v>
      </c>
      <c r="K902" s="178">
        <f>ROUND(E902*J902,2)</f>
        <v>0</v>
      </c>
      <c r="L902" s="178">
        <v>21</v>
      </c>
      <c r="M902" s="178">
        <f>G902*(1+L902/100)</f>
        <v>0</v>
      </c>
      <c r="N902" s="178">
        <v>4.7999999999999996E-3</v>
      </c>
      <c r="O902" s="178">
        <f>ROUND(E902*N902,2)</f>
        <v>0.04</v>
      </c>
      <c r="P902" s="178">
        <v>0</v>
      </c>
      <c r="Q902" s="178">
        <f>ROUND(E902*P902,2)</f>
        <v>0</v>
      </c>
      <c r="R902" s="178" t="s">
        <v>438</v>
      </c>
      <c r="S902" s="178" t="s">
        <v>330</v>
      </c>
      <c r="T902" s="179" t="s">
        <v>229</v>
      </c>
      <c r="U902" s="162">
        <v>0</v>
      </c>
      <c r="V902" s="162">
        <f>ROUND(E902*U902,2)</f>
        <v>0</v>
      </c>
      <c r="W902" s="162"/>
      <c r="X902" s="151"/>
      <c r="Y902" s="151"/>
      <c r="Z902" s="151"/>
      <c r="AA902" s="151"/>
      <c r="AB902" s="151"/>
      <c r="AC902" s="151"/>
      <c r="AD902" s="151"/>
      <c r="AE902" s="151"/>
      <c r="AF902" s="151"/>
      <c r="AG902" s="151" t="s">
        <v>439</v>
      </c>
      <c r="AH902" s="151"/>
      <c r="AI902" s="151"/>
      <c r="AJ902" s="151"/>
      <c r="AK902" s="151"/>
      <c r="AL902" s="151"/>
      <c r="AM902" s="151"/>
      <c r="AN902" s="151"/>
      <c r="AO902" s="151"/>
      <c r="AP902" s="151"/>
      <c r="AQ902" s="151"/>
      <c r="AR902" s="151"/>
      <c r="AS902" s="151"/>
      <c r="AT902" s="151"/>
      <c r="AU902" s="151"/>
      <c r="AV902" s="151"/>
      <c r="AW902" s="151"/>
      <c r="AX902" s="151"/>
      <c r="AY902" s="151"/>
      <c r="AZ902" s="151"/>
      <c r="BA902" s="151"/>
      <c r="BB902" s="151"/>
      <c r="BC902" s="151"/>
      <c r="BD902" s="151"/>
      <c r="BE902" s="151"/>
      <c r="BF902" s="151"/>
      <c r="BG902" s="151"/>
      <c r="BH902" s="151"/>
    </row>
    <row r="903" spans="1:60" outlineLevel="1" x14ac:dyDescent="0.2">
      <c r="A903" s="158"/>
      <c r="B903" s="159"/>
      <c r="C903" s="199" t="s">
        <v>1432</v>
      </c>
      <c r="D903" s="195"/>
      <c r="E903" s="196">
        <v>7.7065999999999999</v>
      </c>
      <c r="F903" s="162"/>
      <c r="G903" s="162"/>
      <c r="H903" s="162"/>
      <c r="I903" s="162"/>
      <c r="J903" s="162"/>
      <c r="K903" s="162"/>
      <c r="L903" s="162"/>
      <c r="M903" s="162"/>
      <c r="N903" s="162"/>
      <c r="O903" s="162"/>
      <c r="P903" s="162"/>
      <c r="Q903" s="162"/>
      <c r="R903" s="162"/>
      <c r="S903" s="162"/>
      <c r="T903" s="162"/>
      <c r="U903" s="162"/>
      <c r="V903" s="162"/>
      <c r="W903" s="162"/>
      <c r="X903" s="151"/>
      <c r="Y903" s="151"/>
      <c r="Z903" s="151"/>
      <c r="AA903" s="151"/>
      <c r="AB903" s="151"/>
      <c r="AC903" s="151"/>
      <c r="AD903" s="151"/>
      <c r="AE903" s="151"/>
      <c r="AF903" s="151"/>
      <c r="AG903" s="151" t="s">
        <v>346</v>
      </c>
      <c r="AH903" s="151">
        <v>0</v>
      </c>
      <c r="AI903" s="151"/>
      <c r="AJ903" s="151"/>
      <c r="AK903" s="151"/>
      <c r="AL903" s="151"/>
      <c r="AM903" s="151"/>
      <c r="AN903" s="151"/>
      <c r="AO903" s="151"/>
      <c r="AP903" s="151"/>
      <c r="AQ903" s="151"/>
      <c r="AR903" s="151"/>
      <c r="AS903" s="151"/>
      <c r="AT903" s="151"/>
      <c r="AU903" s="151"/>
      <c r="AV903" s="151"/>
      <c r="AW903" s="151"/>
      <c r="AX903" s="151"/>
      <c r="AY903" s="151"/>
      <c r="AZ903" s="151"/>
      <c r="BA903" s="151"/>
      <c r="BB903" s="151"/>
      <c r="BC903" s="151"/>
      <c r="BD903" s="151"/>
      <c r="BE903" s="151"/>
      <c r="BF903" s="151"/>
      <c r="BG903" s="151"/>
      <c r="BH903" s="151"/>
    </row>
    <row r="904" spans="1:60" outlineLevel="1" x14ac:dyDescent="0.2">
      <c r="A904" s="173">
        <v>294</v>
      </c>
      <c r="B904" s="174" t="s">
        <v>1433</v>
      </c>
      <c r="C904" s="191" t="s">
        <v>1434</v>
      </c>
      <c r="D904" s="175" t="s">
        <v>0</v>
      </c>
      <c r="E904" s="176">
        <v>3237.9996000000001</v>
      </c>
      <c r="F904" s="177"/>
      <c r="G904" s="178">
        <f>ROUND(E904*F904,2)</f>
        <v>0</v>
      </c>
      <c r="H904" s="177">
        <v>0</v>
      </c>
      <c r="I904" s="178">
        <f>ROUND(E904*H904,2)</f>
        <v>0</v>
      </c>
      <c r="J904" s="177">
        <v>2</v>
      </c>
      <c r="K904" s="178">
        <f>ROUND(E904*J904,2)</f>
        <v>6476</v>
      </c>
      <c r="L904" s="178">
        <v>21</v>
      </c>
      <c r="M904" s="178">
        <f>G904*(1+L904/100)</f>
        <v>0</v>
      </c>
      <c r="N904" s="178">
        <v>0</v>
      </c>
      <c r="O904" s="178">
        <f>ROUND(E904*N904,2)</f>
        <v>0</v>
      </c>
      <c r="P904" s="178">
        <v>0</v>
      </c>
      <c r="Q904" s="178">
        <f>ROUND(E904*P904,2)</f>
        <v>0</v>
      </c>
      <c r="R904" s="178" t="s">
        <v>1383</v>
      </c>
      <c r="S904" s="178" t="s">
        <v>330</v>
      </c>
      <c r="T904" s="179" t="s">
        <v>330</v>
      </c>
      <c r="U904" s="162">
        <v>0</v>
      </c>
      <c r="V904" s="162">
        <f>ROUND(E904*U904,2)</f>
        <v>0</v>
      </c>
      <c r="W904" s="162"/>
      <c r="X904" s="151"/>
      <c r="Y904" s="151"/>
      <c r="Z904" s="151"/>
      <c r="AA904" s="151"/>
      <c r="AB904" s="151"/>
      <c r="AC904" s="151"/>
      <c r="AD904" s="151"/>
      <c r="AE904" s="151"/>
      <c r="AF904" s="151"/>
      <c r="AG904" s="151" t="s">
        <v>1123</v>
      </c>
      <c r="AH904" s="151"/>
      <c r="AI904" s="151"/>
      <c r="AJ904" s="151"/>
      <c r="AK904" s="151"/>
      <c r="AL904" s="151"/>
      <c r="AM904" s="151"/>
      <c r="AN904" s="151"/>
      <c r="AO904" s="151"/>
      <c r="AP904" s="151"/>
      <c r="AQ904" s="151"/>
      <c r="AR904" s="151"/>
      <c r="AS904" s="151"/>
      <c r="AT904" s="151"/>
      <c r="AU904" s="151"/>
      <c r="AV904" s="151"/>
      <c r="AW904" s="151"/>
      <c r="AX904" s="151"/>
      <c r="AY904" s="151"/>
      <c r="AZ904" s="151"/>
      <c r="BA904" s="151"/>
      <c r="BB904" s="151"/>
      <c r="BC904" s="151"/>
      <c r="BD904" s="151"/>
      <c r="BE904" s="151"/>
      <c r="BF904" s="151"/>
      <c r="BG904" s="151"/>
      <c r="BH904" s="151"/>
    </row>
    <row r="905" spans="1:60" outlineLevel="1" x14ac:dyDescent="0.2">
      <c r="A905" s="158"/>
      <c r="B905" s="159"/>
      <c r="C905" s="375" t="s">
        <v>817</v>
      </c>
      <c r="D905" s="376"/>
      <c r="E905" s="376"/>
      <c r="F905" s="376"/>
      <c r="G905" s="376"/>
      <c r="H905" s="162"/>
      <c r="I905" s="162"/>
      <c r="J905" s="162"/>
      <c r="K905" s="162"/>
      <c r="L905" s="162"/>
      <c r="M905" s="162"/>
      <c r="N905" s="162"/>
      <c r="O905" s="162"/>
      <c r="P905" s="162"/>
      <c r="Q905" s="162"/>
      <c r="R905" s="162"/>
      <c r="S905" s="162"/>
      <c r="T905" s="162"/>
      <c r="U905" s="162"/>
      <c r="V905" s="162"/>
      <c r="W905" s="162"/>
      <c r="X905" s="151"/>
      <c r="Y905" s="151"/>
      <c r="Z905" s="151"/>
      <c r="AA905" s="151"/>
      <c r="AB905" s="151"/>
      <c r="AC905" s="151"/>
      <c r="AD905" s="151"/>
      <c r="AE905" s="151"/>
      <c r="AF905" s="151"/>
      <c r="AG905" s="151" t="s">
        <v>333</v>
      </c>
      <c r="AH905" s="151"/>
      <c r="AI905" s="151"/>
      <c r="AJ905" s="151"/>
      <c r="AK905" s="151"/>
      <c r="AL905" s="151"/>
      <c r="AM905" s="151"/>
      <c r="AN905" s="151"/>
      <c r="AO905" s="151"/>
      <c r="AP905" s="151"/>
      <c r="AQ905" s="151"/>
      <c r="AR905" s="151"/>
      <c r="AS905" s="151"/>
      <c r="AT905" s="151"/>
      <c r="AU905" s="151"/>
      <c r="AV905" s="151"/>
      <c r="AW905" s="151"/>
      <c r="AX905" s="151"/>
      <c r="AY905" s="151"/>
      <c r="AZ905" s="151"/>
      <c r="BA905" s="151"/>
      <c r="BB905" s="151"/>
      <c r="BC905" s="151"/>
      <c r="BD905" s="151"/>
      <c r="BE905" s="151"/>
      <c r="BF905" s="151"/>
      <c r="BG905" s="151"/>
      <c r="BH905" s="151"/>
    </row>
    <row r="906" spans="1:60" x14ac:dyDescent="0.2">
      <c r="A906" s="167" t="s">
        <v>223</v>
      </c>
      <c r="B906" s="168" t="s">
        <v>167</v>
      </c>
      <c r="C906" s="189" t="s">
        <v>168</v>
      </c>
      <c r="D906" s="169"/>
      <c r="E906" s="170"/>
      <c r="F906" s="171"/>
      <c r="G906" s="171">
        <f>SUMIF(AG907:AG939,"&lt;&gt;NOR",G907:G939)</f>
        <v>0</v>
      </c>
      <c r="H906" s="171"/>
      <c r="I906" s="171">
        <f>SUM(I907:I939)</f>
        <v>43711.96</v>
      </c>
      <c r="J906" s="171"/>
      <c r="K906" s="171">
        <f>SUM(K907:K939)</f>
        <v>530937.94000000006</v>
      </c>
      <c r="L906" s="171"/>
      <c r="M906" s="171">
        <f>SUM(M907:M939)</f>
        <v>0</v>
      </c>
      <c r="N906" s="171"/>
      <c r="O906" s="171">
        <f>SUM(O907:O939)</f>
        <v>0.72000000000000008</v>
      </c>
      <c r="P906" s="171"/>
      <c r="Q906" s="171">
        <f>SUM(Q907:Q939)</f>
        <v>0</v>
      </c>
      <c r="R906" s="171"/>
      <c r="S906" s="171"/>
      <c r="T906" s="172"/>
      <c r="U906" s="166"/>
      <c r="V906" s="166">
        <f>SUM(V907:V939)</f>
        <v>35.31</v>
      </c>
      <c r="W906" s="166"/>
      <c r="AG906" t="s">
        <v>224</v>
      </c>
    </row>
    <row r="907" spans="1:60" outlineLevel="1" x14ac:dyDescent="0.2">
      <c r="A907" s="173">
        <v>295</v>
      </c>
      <c r="B907" s="174" t="s">
        <v>1435</v>
      </c>
      <c r="C907" s="191" t="s">
        <v>1436</v>
      </c>
      <c r="D907" s="175" t="s">
        <v>375</v>
      </c>
      <c r="E907" s="176">
        <v>9.6999999999999993</v>
      </c>
      <c r="F907" s="177"/>
      <c r="G907" s="178">
        <f>ROUND(E907*F907,2)</f>
        <v>0</v>
      </c>
      <c r="H907" s="177">
        <v>178.68</v>
      </c>
      <c r="I907" s="178">
        <f>ROUND(E907*H907,2)</f>
        <v>1733.2</v>
      </c>
      <c r="J907" s="177">
        <v>528.32000000000005</v>
      </c>
      <c r="K907" s="178">
        <f>ROUND(E907*J907,2)</f>
        <v>5124.7</v>
      </c>
      <c r="L907" s="178">
        <v>21</v>
      </c>
      <c r="M907" s="178">
        <f>G907*(1+L907/100)</f>
        <v>0</v>
      </c>
      <c r="N907" s="178">
        <v>2.5000000000000001E-4</v>
      </c>
      <c r="O907" s="178">
        <f>ROUND(E907*N907,2)</f>
        <v>0</v>
      </c>
      <c r="P907" s="178">
        <v>0</v>
      </c>
      <c r="Q907" s="178">
        <f>ROUND(E907*P907,2)</f>
        <v>0</v>
      </c>
      <c r="R907" s="178" t="s">
        <v>1437</v>
      </c>
      <c r="S907" s="178" t="s">
        <v>330</v>
      </c>
      <c r="T907" s="179" t="s">
        <v>330</v>
      </c>
      <c r="U907" s="162">
        <v>1.32</v>
      </c>
      <c r="V907" s="162">
        <f>ROUND(E907*U907,2)</f>
        <v>12.8</v>
      </c>
      <c r="W907" s="162"/>
      <c r="X907" s="151"/>
      <c r="Y907" s="151"/>
      <c r="Z907" s="151"/>
      <c r="AA907" s="151"/>
      <c r="AB907" s="151"/>
      <c r="AC907" s="151"/>
      <c r="AD907" s="151"/>
      <c r="AE907" s="151"/>
      <c r="AF907" s="151"/>
      <c r="AG907" s="151" t="s">
        <v>331</v>
      </c>
      <c r="AH907" s="151"/>
      <c r="AI907" s="151"/>
      <c r="AJ907" s="151"/>
      <c r="AK907" s="151"/>
      <c r="AL907" s="151"/>
      <c r="AM907" s="151"/>
      <c r="AN907" s="151"/>
      <c r="AO907" s="151"/>
      <c r="AP907" s="151"/>
      <c r="AQ907" s="151"/>
      <c r="AR907" s="151"/>
      <c r="AS907" s="151"/>
      <c r="AT907" s="151"/>
      <c r="AU907" s="151"/>
      <c r="AV907" s="151"/>
      <c r="AW907" s="151"/>
      <c r="AX907" s="151"/>
      <c r="AY907" s="151"/>
      <c r="AZ907" s="151"/>
      <c r="BA907" s="151"/>
      <c r="BB907" s="151"/>
      <c r="BC907" s="151"/>
      <c r="BD907" s="151"/>
      <c r="BE907" s="151"/>
      <c r="BF907" s="151"/>
      <c r="BG907" s="151"/>
      <c r="BH907" s="151"/>
    </row>
    <row r="908" spans="1:60" ht="22.5" outlineLevel="1" x14ac:dyDescent="0.2">
      <c r="A908" s="158"/>
      <c r="B908" s="159"/>
      <c r="C908" s="364" t="s">
        <v>1438</v>
      </c>
      <c r="D908" s="365"/>
      <c r="E908" s="365"/>
      <c r="F908" s="365"/>
      <c r="G908" s="365"/>
      <c r="H908" s="162"/>
      <c r="I908" s="162"/>
      <c r="J908" s="162"/>
      <c r="K908" s="162"/>
      <c r="L908" s="162"/>
      <c r="M908" s="162"/>
      <c r="N908" s="162"/>
      <c r="O908" s="162"/>
      <c r="P908" s="162"/>
      <c r="Q908" s="162"/>
      <c r="R908" s="162"/>
      <c r="S908" s="162"/>
      <c r="T908" s="162"/>
      <c r="U908" s="162"/>
      <c r="V908" s="162"/>
      <c r="W908" s="162"/>
      <c r="X908" s="151"/>
      <c r="Y908" s="151"/>
      <c r="Z908" s="151"/>
      <c r="AA908" s="151"/>
      <c r="AB908" s="151"/>
      <c r="AC908" s="151"/>
      <c r="AD908" s="151"/>
      <c r="AE908" s="151"/>
      <c r="AF908" s="151"/>
      <c r="AG908" s="151" t="s">
        <v>236</v>
      </c>
      <c r="AH908" s="151"/>
      <c r="AI908" s="151"/>
      <c r="AJ908" s="151"/>
      <c r="AK908" s="151"/>
      <c r="AL908" s="151"/>
      <c r="AM908" s="151"/>
      <c r="AN908" s="151"/>
      <c r="AO908" s="151"/>
      <c r="AP908" s="151"/>
      <c r="AQ908" s="151"/>
      <c r="AR908" s="151"/>
      <c r="AS908" s="151"/>
      <c r="AT908" s="151"/>
      <c r="AU908" s="151"/>
      <c r="AV908" s="151"/>
      <c r="AW908" s="151"/>
      <c r="AX908" s="151"/>
      <c r="AY908" s="151"/>
      <c r="AZ908" s="151"/>
      <c r="BA908" s="187" t="str">
        <f>C908</f>
        <v>včetně položení podkladního roštu do štěrkového lože, nebo na rovný pevný povrch, položení prken a upevnění nerezovými šrouby skrytým spojem. Bez povrchové úpravy nátěrem.</v>
      </c>
      <c r="BB908" s="151"/>
      <c r="BC908" s="151"/>
      <c r="BD908" s="151"/>
      <c r="BE908" s="151"/>
      <c r="BF908" s="151"/>
      <c r="BG908" s="151"/>
      <c r="BH908" s="151"/>
    </row>
    <row r="909" spans="1:60" ht="22.5" outlineLevel="1" x14ac:dyDescent="0.2">
      <c r="A909" s="180">
        <v>296</v>
      </c>
      <c r="B909" s="181" t="s">
        <v>1439</v>
      </c>
      <c r="C909" s="190" t="s">
        <v>1440</v>
      </c>
      <c r="D909" s="182" t="s">
        <v>227</v>
      </c>
      <c r="E909" s="183">
        <v>1</v>
      </c>
      <c r="F909" s="184"/>
      <c r="G909" s="185">
        <f>ROUND(E909*F909,2)</f>
        <v>0</v>
      </c>
      <c r="H909" s="184">
        <v>2.34</v>
      </c>
      <c r="I909" s="185">
        <f>ROUND(E909*H909,2)</f>
        <v>2.34</v>
      </c>
      <c r="J909" s="184">
        <v>129.66</v>
      </c>
      <c r="K909" s="185">
        <f>ROUND(E909*J909,2)</f>
        <v>129.66</v>
      </c>
      <c r="L909" s="185">
        <v>21</v>
      </c>
      <c r="M909" s="185">
        <f>G909*(1+L909/100)</f>
        <v>0</v>
      </c>
      <c r="N909" s="185">
        <v>1.0000000000000001E-5</v>
      </c>
      <c r="O909" s="185">
        <f>ROUND(E909*N909,2)</f>
        <v>0</v>
      </c>
      <c r="P909" s="185">
        <v>0</v>
      </c>
      <c r="Q909" s="185">
        <f>ROUND(E909*P909,2)</f>
        <v>0</v>
      </c>
      <c r="R909" s="185" t="s">
        <v>1437</v>
      </c>
      <c r="S909" s="185" t="s">
        <v>330</v>
      </c>
      <c r="T909" s="186" t="s">
        <v>1190</v>
      </c>
      <c r="U909" s="162">
        <v>0.40488000000000002</v>
      </c>
      <c r="V909" s="162">
        <f>ROUND(E909*U909,2)</f>
        <v>0.4</v>
      </c>
      <c r="W909" s="162"/>
      <c r="X909" s="151"/>
      <c r="Y909" s="151"/>
      <c r="Z909" s="151"/>
      <c r="AA909" s="151"/>
      <c r="AB909" s="151"/>
      <c r="AC909" s="151"/>
      <c r="AD909" s="151"/>
      <c r="AE909" s="151"/>
      <c r="AF909" s="151"/>
      <c r="AG909" s="151" t="s">
        <v>331</v>
      </c>
      <c r="AH909" s="151"/>
      <c r="AI909" s="151"/>
      <c r="AJ909" s="151"/>
      <c r="AK909" s="151"/>
      <c r="AL909" s="151"/>
      <c r="AM909" s="151"/>
      <c r="AN909" s="151"/>
      <c r="AO909" s="151"/>
      <c r="AP909" s="151"/>
      <c r="AQ909" s="151"/>
      <c r="AR909" s="151"/>
      <c r="AS909" s="151"/>
      <c r="AT909" s="151"/>
      <c r="AU909" s="151"/>
      <c r="AV909" s="151"/>
      <c r="AW909" s="151"/>
      <c r="AX909" s="151"/>
      <c r="AY909" s="151"/>
      <c r="AZ909" s="151"/>
      <c r="BA909" s="151"/>
      <c r="BB909" s="151"/>
      <c r="BC909" s="151"/>
      <c r="BD909" s="151"/>
      <c r="BE909" s="151"/>
      <c r="BF909" s="151"/>
      <c r="BG909" s="151"/>
      <c r="BH909" s="151"/>
    </row>
    <row r="910" spans="1:60" ht="22.5" outlineLevel="1" x14ac:dyDescent="0.2">
      <c r="A910" s="180">
        <v>297</v>
      </c>
      <c r="B910" s="181" t="s">
        <v>1441</v>
      </c>
      <c r="C910" s="190" t="s">
        <v>1442</v>
      </c>
      <c r="D910" s="182" t="s">
        <v>227</v>
      </c>
      <c r="E910" s="183">
        <v>5</v>
      </c>
      <c r="F910" s="184"/>
      <c r="G910" s="185">
        <f>ROUND(E910*F910,2)</f>
        <v>0</v>
      </c>
      <c r="H910" s="184">
        <v>4.7</v>
      </c>
      <c r="I910" s="185">
        <f>ROUND(E910*H910,2)</f>
        <v>23.5</v>
      </c>
      <c r="J910" s="184">
        <v>266.3</v>
      </c>
      <c r="K910" s="185">
        <f>ROUND(E910*J910,2)</f>
        <v>1331.5</v>
      </c>
      <c r="L910" s="185">
        <v>21</v>
      </c>
      <c r="M910" s="185">
        <f>G910*(1+L910/100)</f>
        <v>0</v>
      </c>
      <c r="N910" s="185">
        <v>2.0000000000000002E-5</v>
      </c>
      <c r="O910" s="185">
        <f>ROUND(E910*N910,2)</f>
        <v>0</v>
      </c>
      <c r="P910" s="185">
        <v>0</v>
      </c>
      <c r="Q910" s="185">
        <f>ROUND(E910*P910,2)</f>
        <v>0</v>
      </c>
      <c r="R910" s="185" t="s">
        <v>1437</v>
      </c>
      <c r="S910" s="185" t="s">
        <v>330</v>
      </c>
      <c r="T910" s="186" t="s">
        <v>1190</v>
      </c>
      <c r="U910" s="162">
        <v>0.83213999999999999</v>
      </c>
      <c r="V910" s="162">
        <f>ROUND(E910*U910,2)</f>
        <v>4.16</v>
      </c>
      <c r="W910" s="162"/>
      <c r="X910" s="151"/>
      <c r="Y910" s="151"/>
      <c r="Z910" s="151"/>
      <c r="AA910" s="151"/>
      <c r="AB910" s="151"/>
      <c r="AC910" s="151"/>
      <c r="AD910" s="151"/>
      <c r="AE910" s="151"/>
      <c r="AF910" s="151"/>
      <c r="AG910" s="151" t="s">
        <v>331</v>
      </c>
      <c r="AH910" s="151"/>
      <c r="AI910" s="151"/>
      <c r="AJ910" s="151"/>
      <c r="AK910" s="151"/>
      <c r="AL910" s="151"/>
      <c r="AM910" s="151"/>
      <c r="AN910" s="151"/>
      <c r="AO910" s="151"/>
      <c r="AP910" s="151"/>
      <c r="AQ910" s="151"/>
      <c r="AR910" s="151"/>
      <c r="AS910" s="151"/>
      <c r="AT910" s="151"/>
      <c r="AU910" s="151"/>
      <c r="AV910" s="151"/>
      <c r="AW910" s="151"/>
      <c r="AX910" s="151"/>
      <c r="AY910" s="151"/>
      <c r="AZ910" s="151"/>
      <c r="BA910" s="151"/>
      <c r="BB910" s="151"/>
      <c r="BC910" s="151"/>
      <c r="BD910" s="151"/>
      <c r="BE910" s="151"/>
      <c r="BF910" s="151"/>
      <c r="BG910" s="151"/>
      <c r="BH910" s="151"/>
    </row>
    <row r="911" spans="1:60" ht="22.5" outlineLevel="1" x14ac:dyDescent="0.2">
      <c r="A911" s="180">
        <v>298</v>
      </c>
      <c r="B911" s="181" t="s">
        <v>1443</v>
      </c>
      <c r="C911" s="190" t="s">
        <v>1444</v>
      </c>
      <c r="D911" s="182" t="s">
        <v>227</v>
      </c>
      <c r="E911" s="183">
        <v>5</v>
      </c>
      <c r="F911" s="184"/>
      <c r="G911" s="185">
        <f>ROUND(E911*F911,2)</f>
        <v>0</v>
      </c>
      <c r="H911" s="184">
        <v>7.23</v>
      </c>
      <c r="I911" s="185">
        <f>ROUND(E911*H911,2)</f>
        <v>36.15</v>
      </c>
      <c r="J911" s="184">
        <v>428.27</v>
      </c>
      <c r="K911" s="185">
        <f>ROUND(E911*J911,2)</f>
        <v>2141.35</v>
      </c>
      <c r="L911" s="185">
        <v>21</v>
      </c>
      <c r="M911" s="185">
        <f>G911*(1+L911/100)</f>
        <v>0</v>
      </c>
      <c r="N911" s="185">
        <v>2.0000000000000002E-5</v>
      </c>
      <c r="O911" s="185">
        <f>ROUND(E911*N911,2)</f>
        <v>0</v>
      </c>
      <c r="P911" s="185">
        <v>0</v>
      </c>
      <c r="Q911" s="185">
        <f>ROUND(E911*P911,2)</f>
        <v>0</v>
      </c>
      <c r="R911" s="185" t="s">
        <v>1437</v>
      </c>
      <c r="S911" s="185" t="s">
        <v>330</v>
      </c>
      <c r="T911" s="186" t="s">
        <v>330</v>
      </c>
      <c r="U911" s="162">
        <v>1.1970099999999999</v>
      </c>
      <c r="V911" s="162">
        <f>ROUND(E911*U911,2)</f>
        <v>5.99</v>
      </c>
      <c r="W911" s="162"/>
      <c r="X911" s="151"/>
      <c r="Y911" s="151"/>
      <c r="Z911" s="151"/>
      <c r="AA911" s="151"/>
      <c r="AB911" s="151"/>
      <c r="AC911" s="151"/>
      <c r="AD911" s="151"/>
      <c r="AE911" s="151"/>
      <c r="AF911" s="151"/>
      <c r="AG911" s="151" t="s">
        <v>331</v>
      </c>
      <c r="AH911" s="151"/>
      <c r="AI911" s="151"/>
      <c r="AJ911" s="151"/>
      <c r="AK911" s="151"/>
      <c r="AL911" s="151"/>
      <c r="AM911" s="151"/>
      <c r="AN911" s="151"/>
      <c r="AO911" s="151"/>
      <c r="AP911" s="151"/>
      <c r="AQ911" s="151"/>
      <c r="AR911" s="151"/>
      <c r="AS911" s="151"/>
      <c r="AT911" s="151"/>
      <c r="AU911" s="151"/>
      <c r="AV911" s="151"/>
      <c r="AW911" s="151"/>
      <c r="AX911" s="151"/>
      <c r="AY911" s="151"/>
      <c r="AZ911" s="151"/>
      <c r="BA911" s="151"/>
      <c r="BB911" s="151"/>
      <c r="BC911" s="151"/>
      <c r="BD911" s="151"/>
      <c r="BE911" s="151"/>
      <c r="BF911" s="151"/>
      <c r="BG911" s="151"/>
      <c r="BH911" s="151"/>
    </row>
    <row r="912" spans="1:60" ht="22.5" outlineLevel="1" x14ac:dyDescent="0.2">
      <c r="A912" s="173">
        <v>299</v>
      </c>
      <c r="B912" s="174" t="s">
        <v>1445</v>
      </c>
      <c r="C912" s="191" t="s">
        <v>1446</v>
      </c>
      <c r="D912" s="175" t="s">
        <v>227</v>
      </c>
      <c r="E912" s="176">
        <v>4</v>
      </c>
      <c r="F912" s="177"/>
      <c r="G912" s="178">
        <f>ROUND(E912*F912,2)</f>
        <v>0</v>
      </c>
      <c r="H912" s="177">
        <v>9.64</v>
      </c>
      <c r="I912" s="178">
        <f>ROUND(E912*H912,2)</f>
        <v>38.56</v>
      </c>
      <c r="J912" s="177">
        <v>407.86</v>
      </c>
      <c r="K912" s="178">
        <f>ROUND(E912*J912,2)</f>
        <v>1631.44</v>
      </c>
      <c r="L912" s="178">
        <v>21</v>
      </c>
      <c r="M912" s="178">
        <f>G912*(1+L912/100)</f>
        <v>0</v>
      </c>
      <c r="N912" s="178">
        <v>3.0000000000000001E-5</v>
      </c>
      <c r="O912" s="178">
        <f>ROUND(E912*N912,2)</f>
        <v>0</v>
      </c>
      <c r="P912" s="178">
        <v>0</v>
      </c>
      <c r="Q912" s="178">
        <f>ROUND(E912*P912,2)</f>
        <v>0</v>
      </c>
      <c r="R912" s="178" t="s">
        <v>1437</v>
      </c>
      <c r="S912" s="178" t="s">
        <v>330</v>
      </c>
      <c r="T912" s="179" t="s">
        <v>330</v>
      </c>
      <c r="U912" s="162">
        <v>1.13934</v>
      </c>
      <c r="V912" s="162">
        <f>ROUND(E912*U912,2)</f>
        <v>4.5599999999999996</v>
      </c>
      <c r="W912" s="162"/>
      <c r="X912" s="151"/>
      <c r="Y912" s="151"/>
      <c r="Z912" s="151"/>
      <c r="AA912" s="151"/>
      <c r="AB912" s="151"/>
      <c r="AC912" s="151"/>
      <c r="AD912" s="151"/>
      <c r="AE912" s="151"/>
      <c r="AF912" s="151"/>
      <c r="AG912" s="151" t="s">
        <v>331</v>
      </c>
      <c r="AH912" s="151"/>
      <c r="AI912" s="151"/>
      <c r="AJ912" s="151"/>
      <c r="AK912" s="151"/>
      <c r="AL912" s="151"/>
      <c r="AM912" s="151"/>
      <c r="AN912" s="151"/>
      <c r="AO912" s="151"/>
      <c r="AP912" s="151"/>
      <c r="AQ912" s="151"/>
      <c r="AR912" s="151"/>
      <c r="AS912" s="151"/>
      <c r="AT912" s="151"/>
      <c r="AU912" s="151"/>
      <c r="AV912" s="151"/>
      <c r="AW912" s="151"/>
      <c r="AX912" s="151"/>
      <c r="AY912" s="151"/>
      <c r="AZ912" s="151"/>
      <c r="BA912" s="151"/>
      <c r="BB912" s="151"/>
      <c r="BC912" s="151"/>
      <c r="BD912" s="151"/>
      <c r="BE912" s="151"/>
      <c r="BF912" s="151"/>
      <c r="BG912" s="151"/>
      <c r="BH912" s="151"/>
    </row>
    <row r="913" spans="1:60" outlineLevel="1" x14ac:dyDescent="0.2">
      <c r="A913" s="158"/>
      <c r="B913" s="159"/>
      <c r="C913" s="199" t="s">
        <v>1447</v>
      </c>
      <c r="D913" s="195"/>
      <c r="E913" s="196">
        <v>4</v>
      </c>
      <c r="F913" s="162"/>
      <c r="G913" s="162"/>
      <c r="H913" s="162"/>
      <c r="I913" s="162"/>
      <c r="J913" s="162"/>
      <c r="K913" s="162"/>
      <c r="L913" s="162"/>
      <c r="M913" s="162"/>
      <c r="N913" s="162"/>
      <c r="O913" s="162"/>
      <c r="P913" s="162"/>
      <c r="Q913" s="162"/>
      <c r="R913" s="162"/>
      <c r="S913" s="162"/>
      <c r="T913" s="162"/>
      <c r="U913" s="162"/>
      <c r="V913" s="162"/>
      <c r="W913" s="162"/>
      <c r="X913" s="151"/>
      <c r="Y913" s="151"/>
      <c r="Z913" s="151"/>
      <c r="AA913" s="151"/>
      <c r="AB913" s="151"/>
      <c r="AC913" s="151"/>
      <c r="AD913" s="151"/>
      <c r="AE913" s="151"/>
      <c r="AF913" s="151"/>
      <c r="AG913" s="151" t="s">
        <v>346</v>
      </c>
      <c r="AH913" s="151">
        <v>0</v>
      </c>
      <c r="AI913" s="151"/>
      <c r="AJ913" s="151"/>
      <c r="AK913" s="151"/>
      <c r="AL913" s="151"/>
      <c r="AM913" s="151"/>
      <c r="AN913" s="151"/>
      <c r="AO913" s="151"/>
      <c r="AP913" s="151"/>
      <c r="AQ913" s="151"/>
      <c r="AR913" s="151"/>
      <c r="AS913" s="151"/>
      <c r="AT913" s="151"/>
      <c r="AU913" s="151"/>
      <c r="AV913" s="151"/>
      <c r="AW913" s="151"/>
      <c r="AX913" s="151"/>
      <c r="AY913" s="151"/>
      <c r="AZ913" s="151"/>
      <c r="BA913" s="151"/>
      <c r="BB913" s="151"/>
      <c r="BC913" s="151"/>
      <c r="BD913" s="151"/>
      <c r="BE913" s="151"/>
      <c r="BF913" s="151"/>
      <c r="BG913" s="151"/>
      <c r="BH913" s="151"/>
    </row>
    <row r="914" spans="1:60" ht="22.5" outlineLevel="1" x14ac:dyDescent="0.2">
      <c r="A914" s="180">
        <v>300</v>
      </c>
      <c r="B914" s="181" t="s">
        <v>1448</v>
      </c>
      <c r="C914" s="190" t="s">
        <v>1449</v>
      </c>
      <c r="D914" s="182" t="s">
        <v>227</v>
      </c>
      <c r="E914" s="183">
        <v>6</v>
      </c>
      <c r="F914" s="184"/>
      <c r="G914" s="185">
        <f t="shared" ref="G914:G927" si="0">ROUND(E914*F914,2)</f>
        <v>0</v>
      </c>
      <c r="H914" s="184">
        <v>9.64</v>
      </c>
      <c r="I914" s="185">
        <f t="shared" ref="I914:I927" si="1">ROUND(E914*H914,2)</f>
        <v>57.84</v>
      </c>
      <c r="J914" s="184">
        <v>441.36</v>
      </c>
      <c r="K914" s="185">
        <f t="shared" ref="K914:K927" si="2">ROUND(E914*J914,2)</f>
        <v>2648.16</v>
      </c>
      <c r="L914" s="185">
        <v>21</v>
      </c>
      <c r="M914" s="185">
        <f t="shared" ref="M914:M927" si="3">G914*(1+L914/100)</f>
        <v>0</v>
      </c>
      <c r="N914" s="185">
        <v>3.0000000000000001E-5</v>
      </c>
      <c r="O914" s="185">
        <f t="shared" ref="O914:O927" si="4">ROUND(E914*N914,2)</f>
        <v>0</v>
      </c>
      <c r="P914" s="185">
        <v>0</v>
      </c>
      <c r="Q914" s="185">
        <f t="shared" ref="Q914:Q927" si="5">ROUND(E914*P914,2)</f>
        <v>0</v>
      </c>
      <c r="R914" s="185" t="s">
        <v>1437</v>
      </c>
      <c r="S914" s="185" t="s">
        <v>330</v>
      </c>
      <c r="T914" s="186" t="s">
        <v>330</v>
      </c>
      <c r="U914" s="162">
        <v>1.2335</v>
      </c>
      <c r="V914" s="162">
        <f t="shared" ref="V914:V927" si="6">ROUND(E914*U914,2)</f>
        <v>7.4</v>
      </c>
      <c r="W914" s="162"/>
      <c r="X914" s="151"/>
      <c r="Y914" s="151"/>
      <c r="Z914" s="151"/>
      <c r="AA914" s="151"/>
      <c r="AB914" s="151"/>
      <c r="AC914" s="151"/>
      <c r="AD914" s="151"/>
      <c r="AE914" s="151"/>
      <c r="AF914" s="151"/>
      <c r="AG914" s="151" t="s">
        <v>331</v>
      </c>
      <c r="AH914" s="151"/>
      <c r="AI914" s="151"/>
      <c r="AJ914" s="151"/>
      <c r="AK914" s="151"/>
      <c r="AL914" s="151"/>
      <c r="AM914" s="151"/>
      <c r="AN914" s="151"/>
      <c r="AO914" s="151"/>
      <c r="AP914" s="151"/>
      <c r="AQ914" s="151"/>
      <c r="AR914" s="151"/>
      <c r="AS914" s="151"/>
      <c r="AT914" s="151"/>
      <c r="AU914" s="151"/>
      <c r="AV914" s="151"/>
      <c r="AW914" s="151"/>
      <c r="AX914" s="151"/>
      <c r="AY914" s="151"/>
      <c r="AZ914" s="151"/>
      <c r="BA914" s="151"/>
      <c r="BB914" s="151"/>
      <c r="BC914" s="151"/>
      <c r="BD914" s="151"/>
      <c r="BE914" s="151"/>
      <c r="BF914" s="151"/>
      <c r="BG914" s="151"/>
      <c r="BH914" s="151"/>
    </row>
    <row r="915" spans="1:60" outlineLevel="1" x14ac:dyDescent="0.2">
      <c r="A915" s="180">
        <v>301</v>
      </c>
      <c r="B915" s="181" t="s">
        <v>1450</v>
      </c>
      <c r="C915" s="190" t="s">
        <v>1451</v>
      </c>
      <c r="D915" s="182" t="s">
        <v>227</v>
      </c>
      <c r="E915" s="183">
        <v>3</v>
      </c>
      <c r="F915" s="184"/>
      <c r="G915" s="185">
        <f t="shared" si="0"/>
        <v>0</v>
      </c>
      <c r="H915" s="184">
        <v>0</v>
      </c>
      <c r="I915" s="185">
        <f t="shared" si="1"/>
        <v>0</v>
      </c>
      <c r="J915" s="184">
        <v>18100</v>
      </c>
      <c r="K915" s="185">
        <f t="shared" si="2"/>
        <v>54300</v>
      </c>
      <c r="L915" s="185">
        <v>21</v>
      </c>
      <c r="M915" s="185">
        <f t="shared" si="3"/>
        <v>0</v>
      </c>
      <c r="N915" s="185">
        <v>0</v>
      </c>
      <c r="O915" s="185">
        <f t="shared" si="4"/>
        <v>0</v>
      </c>
      <c r="P915" s="185">
        <v>0</v>
      </c>
      <c r="Q915" s="185">
        <f t="shared" si="5"/>
        <v>0</v>
      </c>
      <c r="R915" s="185"/>
      <c r="S915" s="185" t="s">
        <v>228</v>
      </c>
      <c r="T915" s="186" t="s">
        <v>229</v>
      </c>
      <c r="U915" s="162">
        <v>0</v>
      </c>
      <c r="V915" s="162">
        <f t="shared" si="6"/>
        <v>0</v>
      </c>
      <c r="W915" s="162"/>
      <c r="X915" s="151"/>
      <c r="Y915" s="151"/>
      <c r="Z915" s="151"/>
      <c r="AA915" s="151"/>
      <c r="AB915" s="151"/>
      <c r="AC915" s="151"/>
      <c r="AD915" s="151"/>
      <c r="AE915" s="151"/>
      <c r="AF915" s="151"/>
      <c r="AG915" s="151" t="s">
        <v>331</v>
      </c>
      <c r="AH915" s="151"/>
      <c r="AI915" s="151"/>
      <c r="AJ915" s="151"/>
      <c r="AK915" s="151"/>
      <c r="AL915" s="151"/>
      <c r="AM915" s="151"/>
      <c r="AN915" s="151"/>
      <c r="AO915" s="151"/>
      <c r="AP915" s="151"/>
      <c r="AQ915" s="151"/>
      <c r="AR915" s="151"/>
      <c r="AS915" s="151"/>
      <c r="AT915" s="151"/>
      <c r="AU915" s="151"/>
      <c r="AV915" s="151"/>
      <c r="AW915" s="151"/>
      <c r="AX915" s="151"/>
      <c r="AY915" s="151"/>
      <c r="AZ915" s="151"/>
      <c r="BA915" s="151"/>
      <c r="BB915" s="151"/>
      <c r="BC915" s="151"/>
      <c r="BD915" s="151"/>
      <c r="BE915" s="151"/>
      <c r="BF915" s="151"/>
      <c r="BG915" s="151"/>
      <c r="BH915" s="151"/>
    </row>
    <row r="916" spans="1:60" outlineLevel="1" x14ac:dyDescent="0.2">
      <c r="A916" s="180">
        <v>302</v>
      </c>
      <c r="B916" s="181" t="s">
        <v>1452</v>
      </c>
      <c r="C916" s="190" t="s">
        <v>1453</v>
      </c>
      <c r="D916" s="182" t="s">
        <v>227</v>
      </c>
      <c r="E916" s="183">
        <v>1</v>
      </c>
      <c r="F916" s="184"/>
      <c r="G916" s="185">
        <f t="shared" si="0"/>
        <v>0</v>
      </c>
      <c r="H916" s="184">
        <v>0</v>
      </c>
      <c r="I916" s="185">
        <f t="shared" si="1"/>
        <v>0</v>
      </c>
      <c r="J916" s="184">
        <v>95580</v>
      </c>
      <c r="K916" s="185">
        <f t="shared" si="2"/>
        <v>95580</v>
      </c>
      <c r="L916" s="185">
        <v>21</v>
      </c>
      <c r="M916" s="185">
        <f t="shared" si="3"/>
        <v>0</v>
      </c>
      <c r="N916" s="185">
        <v>0</v>
      </c>
      <c r="O916" s="185">
        <f t="shared" si="4"/>
        <v>0</v>
      </c>
      <c r="P916" s="185">
        <v>0</v>
      </c>
      <c r="Q916" s="185">
        <f t="shared" si="5"/>
        <v>0</v>
      </c>
      <c r="R916" s="185"/>
      <c r="S916" s="185" t="s">
        <v>228</v>
      </c>
      <c r="T916" s="186" t="s">
        <v>229</v>
      </c>
      <c r="U916" s="162">
        <v>0</v>
      </c>
      <c r="V916" s="162">
        <f t="shared" si="6"/>
        <v>0</v>
      </c>
      <c r="W916" s="162"/>
      <c r="X916" s="151"/>
      <c r="Y916" s="151"/>
      <c r="Z916" s="151"/>
      <c r="AA916" s="151"/>
      <c r="AB916" s="151"/>
      <c r="AC916" s="151"/>
      <c r="AD916" s="151"/>
      <c r="AE916" s="151"/>
      <c r="AF916" s="151"/>
      <c r="AG916" s="151" t="s">
        <v>331</v>
      </c>
      <c r="AH916" s="151"/>
      <c r="AI916" s="151"/>
      <c r="AJ916" s="151"/>
      <c r="AK916" s="151"/>
      <c r="AL916" s="151"/>
      <c r="AM916" s="151"/>
      <c r="AN916" s="151"/>
      <c r="AO916" s="151"/>
      <c r="AP916" s="151"/>
      <c r="AQ916" s="151"/>
      <c r="AR916" s="151"/>
      <c r="AS916" s="151"/>
      <c r="AT916" s="151"/>
      <c r="AU916" s="151"/>
      <c r="AV916" s="151"/>
      <c r="AW916" s="151"/>
      <c r="AX916" s="151"/>
      <c r="AY916" s="151"/>
      <c r="AZ916" s="151"/>
      <c r="BA916" s="151"/>
      <c r="BB916" s="151"/>
      <c r="BC916" s="151"/>
      <c r="BD916" s="151"/>
      <c r="BE916" s="151"/>
      <c r="BF916" s="151"/>
      <c r="BG916" s="151"/>
      <c r="BH916" s="151"/>
    </row>
    <row r="917" spans="1:60" outlineLevel="1" x14ac:dyDescent="0.2">
      <c r="A917" s="180">
        <v>303</v>
      </c>
      <c r="B917" s="181" t="s">
        <v>1454</v>
      </c>
      <c r="C917" s="190" t="s">
        <v>1453</v>
      </c>
      <c r="D917" s="182" t="s">
        <v>227</v>
      </c>
      <c r="E917" s="183">
        <v>1</v>
      </c>
      <c r="F917" s="184"/>
      <c r="G917" s="185">
        <f t="shared" si="0"/>
        <v>0</v>
      </c>
      <c r="H917" s="184">
        <v>0</v>
      </c>
      <c r="I917" s="185">
        <f t="shared" si="1"/>
        <v>0</v>
      </c>
      <c r="J917" s="184">
        <v>95580</v>
      </c>
      <c r="K917" s="185">
        <f t="shared" si="2"/>
        <v>95580</v>
      </c>
      <c r="L917" s="185">
        <v>21</v>
      </c>
      <c r="M917" s="185">
        <f t="shared" si="3"/>
        <v>0</v>
      </c>
      <c r="N917" s="185">
        <v>0</v>
      </c>
      <c r="O917" s="185">
        <f t="shared" si="4"/>
        <v>0</v>
      </c>
      <c r="P917" s="185">
        <v>0</v>
      </c>
      <c r="Q917" s="185">
        <f t="shared" si="5"/>
        <v>0</v>
      </c>
      <c r="R917" s="185"/>
      <c r="S917" s="185" t="s">
        <v>228</v>
      </c>
      <c r="T917" s="186" t="s">
        <v>229</v>
      </c>
      <c r="U917" s="162">
        <v>0</v>
      </c>
      <c r="V917" s="162">
        <f t="shared" si="6"/>
        <v>0</v>
      </c>
      <c r="W917" s="162"/>
      <c r="X917" s="151"/>
      <c r="Y917" s="151"/>
      <c r="Z917" s="151"/>
      <c r="AA917" s="151"/>
      <c r="AB917" s="151"/>
      <c r="AC917" s="151"/>
      <c r="AD917" s="151"/>
      <c r="AE917" s="151"/>
      <c r="AF917" s="151"/>
      <c r="AG917" s="151" t="s">
        <v>331</v>
      </c>
      <c r="AH917" s="151"/>
      <c r="AI917" s="151"/>
      <c r="AJ917" s="151"/>
      <c r="AK917" s="151"/>
      <c r="AL917" s="151"/>
      <c r="AM917" s="151"/>
      <c r="AN917" s="151"/>
      <c r="AO917" s="151"/>
      <c r="AP917" s="151"/>
      <c r="AQ917" s="151"/>
      <c r="AR917" s="151"/>
      <c r="AS917" s="151"/>
      <c r="AT917" s="151"/>
      <c r="AU917" s="151"/>
      <c r="AV917" s="151"/>
      <c r="AW917" s="151"/>
      <c r="AX917" s="151"/>
      <c r="AY917" s="151"/>
      <c r="AZ917" s="151"/>
      <c r="BA917" s="151"/>
      <c r="BB917" s="151"/>
      <c r="BC917" s="151"/>
      <c r="BD917" s="151"/>
      <c r="BE917" s="151"/>
      <c r="BF917" s="151"/>
      <c r="BG917" s="151"/>
      <c r="BH917" s="151"/>
    </row>
    <row r="918" spans="1:60" outlineLevel="1" x14ac:dyDescent="0.2">
      <c r="A918" s="180">
        <v>304</v>
      </c>
      <c r="B918" s="181" t="s">
        <v>1455</v>
      </c>
      <c r="C918" s="190" t="s">
        <v>1456</v>
      </c>
      <c r="D918" s="182" t="s">
        <v>227</v>
      </c>
      <c r="E918" s="183">
        <v>3</v>
      </c>
      <c r="F918" s="184"/>
      <c r="G918" s="185">
        <f t="shared" si="0"/>
        <v>0</v>
      </c>
      <c r="H918" s="184">
        <v>0</v>
      </c>
      <c r="I918" s="185">
        <f t="shared" si="1"/>
        <v>0</v>
      </c>
      <c r="J918" s="184">
        <v>10500</v>
      </c>
      <c r="K918" s="185">
        <f t="shared" si="2"/>
        <v>31500</v>
      </c>
      <c r="L918" s="185">
        <v>21</v>
      </c>
      <c r="M918" s="185">
        <f t="shared" si="3"/>
        <v>0</v>
      </c>
      <c r="N918" s="185">
        <v>0</v>
      </c>
      <c r="O918" s="185">
        <f t="shared" si="4"/>
        <v>0</v>
      </c>
      <c r="P918" s="185">
        <v>0</v>
      </c>
      <c r="Q918" s="185">
        <f t="shared" si="5"/>
        <v>0</v>
      </c>
      <c r="R918" s="185"/>
      <c r="S918" s="185" t="s">
        <v>228</v>
      </c>
      <c r="T918" s="186" t="s">
        <v>229</v>
      </c>
      <c r="U918" s="162">
        <v>0</v>
      </c>
      <c r="V918" s="162">
        <f t="shared" si="6"/>
        <v>0</v>
      </c>
      <c r="W918" s="162"/>
      <c r="X918" s="151"/>
      <c r="Y918" s="151"/>
      <c r="Z918" s="151"/>
      <c r="AA918" s="151"/>
      <c r="AB918" s="151"/>
      <c r="AC918" s="151"/>
      <c r="AD918" s="151"/>
      <c r="AE918" s="151"/>
      <c r="AF918" s="151"/>
      <c r="AG918" s="151" t="s">
        <v>331</v>
      </c>
      <c r="AH918" s="151"/>
      <c r="AI918" s="151"/>
      <c r="AJ918" s="151"/>
      <c r="AK918" s="151"/>
      <c r="AL918" s="151"/>
      <c r="AM918" s="151"/>
      <c r="AN918" s="151"/>
      <c r="AO918" s="151"/>
      <c r="AP918" s="151"/>
      <c r="AQ918" s="151"/>
      <c r="AR918" s="151"/>
      <c r="AS918" s="151"/>
      <c r="AT918" s="151"/>
      <c r="AU918" s="151"/>
      <c r="AV918" s="151"/>
      <c r="AW918" s="151"/>
      <c r="AX918" s="151"/>
      <c r="AY918" s="151"/>
      <c r="AZ918" s="151"/>
      <c r="BA918" s="151"/>
      <c r="BB918" s="151"/>
      <c r="BC918" s="151"/>
      <c r="BD918" s="151"/>
      <c r="BE918" s="151"/>
      <c r="BF918" s="151"/>
      <c r="BG918" s="151"/>
      <c r="BH918" s="151"/>
    </row>
    <row r="919" spans="1:60" ht="22.5" outlineLevel="1" x14ac:dyDescent="0.2">
      <c r="A919" s="180">
        <v>305</v>
      </c>
      <c r="B919" s="181" t="s">
        <v>1457</v>
      </c>
      <c r="C919" s="190" t="s">
        <v>1458</v>
      </c>
      <c r="D919" s="182" t="s">
        <v>227</v>
      </c>
      <c r="E919" s="183">
        <v>1</v>
      </c>
      <c r="F919" s="184"/>
      <c r="G919" s="185">
        <f t="shared" si="0"/>
        <v>0</v>
      </c>
      <c r="H919" s="184">
        <v>0</v>
      </c>
      <c r="I919" s="185">
        <f t="shared" si="1"/>
        <v>0</v>
      </c>
      <c r="J919" s="184">
        <v>17600</v>
      </c>
      <c r="K919" s="185">
        <f t="shared" si="2"/>
        <v>17600</v>
      </c>
      <c r="L919" s="185">
        <v>21</v>
      </c>
      <c r="M919" s="185">
        <f t="shared" si="3"/>
        <v>0</v>
      </c>
      <c r="N919" s="185">
        <v>0</v>
      </c>
      <c r="O919" s="185">
        <f t="shared" si="4"/>
        <v>0</v>
      </c>
      <c r="P919" s="185">
        <v>0</v>
      </c>
      <c r="Q919" s="185">
        <f t="shared" si="5"/>
        <v>0</v>
      </c>
      <c r="R919" s="185"/>
      <c r="S919" s="185" t="s">
        <v>228</v>
      </c>
      <c r="T919" s="186" t="s">
        <v>229</v>
      </c>
      <c r="U919" s="162">
        <v>0</v>
      </c>
      <c r="V919" s="162">
        <f t="shared" si="6"/>
        <v>0</v>
      </c>
      <c r="W919" s="162"/>
      <c r="X919" s="151"/>
      <c r="Y919" s="151"/>
      <c r="Z919" s="151"/>
      <c r="AA919" s="151"/>
      <c r="AB919" s="151"/>
      <c r="AC919" s="151"/>
      <c r="AD919" s="151"/>
      <c r="AE919" s="151"/>
      <c r="AF919" s="151"/>
      <c r="AG919" s="151" t="s">
        <v>331</v>
      </c>
      <c r="AH919" s="151"/>
      <c r="AI919" s="151"/>
      <c r="AJ919" s="151"/>
      <c r="AK919" s="151"/>
      <c r="AL919" s="151"/>
      <c r="AM919" s="151"/>
      <c r="AN919" s="151"/>
      <c r="AO919" s="151"/>
      <c r="AP919" s="151"/>
      <c r="AQ919" s="151"/>
      <c r="AR919" s="151"/>
      <c r="AS919" s="151"/>
      <c r="AT919" s="151"/>
      <c r="AU919" s="151"/>
      <c r="AV919" s="151"/>
      <c r="AW919" s="151"/>
      <c r="AX919" s="151"/>
      <c r="AY919" s="151"/>
      <c r="AZ919" s="151"/>
      <c r="BA919" s="151"/>
      <c r="BB919" s="151"/>
      <c r="BC919" s="151"/>
      <c r="BD919" s="151"/>
      <c r="BE919" s="151"/>
      <c r="BF919" s="151"/>
      <c r="BG919" s="151"/>
      <c r="BH919" s="151"/>
    </row>
    <row r="920" spans="1:60" ht="22.5" outlineLevel="1" x14ac:dyDescent="0.2">
      <c r="A920" s="180">
        <v>306</v>
      </c>
      <c r="B920" s="181" t="s">
        <v>1459</v>
      </c>
      <c r="C920" s="190" t="s">
        <v>1458</v>
      </c>
      <c r="D920" s="182" t="s">
        <v>227</v>
      </c>
      <c r="E920" s="183">
        <v>1</v>
      </c>
      <c r="F920" s="184"/>
      <c r="G920" s="185">
        <f t="shared" si="0"/>
        <v>0</v>
      </c>
      <c r="H920" s="184">
        <v>0</v>
      </c>
      <c r="I920" s="185">
        <f t="shared" si="1"/>
        <v>0</v>
      </c>
      <c r="J920" s="184">
        <v>17600</v>
      </c>
      <c r="K920" s="185">
        <f t="shared" si="2"/>
        <v>17600</v>
      </c>
      <c r="L920" s="185">
        <v>21</v>
      </c>
      <c r="M920" s="185">
        <f t="shared" si="3"/>
        <v>0</v>
      </c>
      <c r="N920" s="185">
        <v>0</v>
      </c>
      <c r="O920" s="185">
        <f t="shared" si="4"/>
        <v>0</v>
      </c>
      <c r="P920" s="185">
        <v>0</v>
      </c>
      <c r="Q920" s="185">
        <f t="shared" si="5"/>
        <v>0</v>
      </c>
      <c r="R920" s="185"/>
      <c r="S920" s="185" t="s">
        <v>228</v>
      </c>
      <c r="T920" s="186" t="s">
        <v>229</v>
      </c>
      <c r="U920" s="162">
        <v>0</v>
      </c>
      <c r="V920" s="162">
        <f t="shared" si="6"/>
        <v>0</v>
      </c>
      <c r="W920" s="162"/>
      <c r="X920" s="151"/>
      <c r="Y920" s="151"/>
      <c r="Z920" s="151"/>
      <c r="AA920" s="151"/>
      <c r="AB920" s="151"/>
      <c r="AC920" s="151"/>
      <c r="AD920" s="151"/>
      <c r="AE920" s="151"/>
      <c r="AF920" s="151"/>
      <c r="AG920" s="151" t="s">
        <v>331</v>
      </c>
      <c r="AH920" s="151"/>
      <c r="AI920" s="151"/>
      <c r="AJ920" s="151"/>
      <c r="AK920" s="151"/>
      <c r="AL920" s="151"/>
      <c r="AM920" s="151"/>
      <c r="AN920" s="151"/>
      <c r="AO920" s="151"/>
      <c r="AP920" s="151"/>
      <c r="AQ920" s="151"/>
      <c r="AR920" s="151"/>
      <c r="AS920" s="151"/>
      <c r="AT920" s="151"/>
      <c r="AU920" s="151"/>
      <c r="AV920" s="151"/>
      <c r="AW920" s="151"/>
      <c r="AX920" s="151"/>
      <c r="AY920" s="151"/>
      <c r="AZ920" s="151"/>
      <c r="BA920" s="151"/>
      <c r="BB920" s="151"/>
      <c r="BC920" s="151"/>
      <c r="BD920" s="151"/>
      <c r="BE920" s="151"/>
      <c r="BF920" s="151"/>
      <c r="BG920" s="151"/>
      <c r="BH920" s="151"/>
    </row>
    <row r="921" spans="1:60" ht="22.5" outlineLevel="1" x14ac:dyDescent="0.2">
      <c r="A921" s="180">
        <v>307</v>
      </c>
      <c r="B921" s="181" t="s">
        <v>1460</v>
      </c>
      <c r="C921" s="190" t="s">
        <v>1461</v>
      </c>
      <c r="D921" s="182" t="s">
        <v>227</v>
      </c>
      <c r="E921" s="183">
        <v>1</v>
      </c>
      <c r="F921" s="184"/>
      <c r="G921" s="185">
        <f t="shared" si="0"/>
        <v>0</v>
      </c>
      <c r="H921" s="184">
        <v>0</v>
      </c>
      <c r="I921" s="185">
        <f t="shared" si="1"/>
        <v>0</v>
      </c>
      <c r="J921" s="184">
        <v>23400</v>
      </c>
      <c r="K921" s="185">
        <f t="shared" si="2"/>
        <v>23400</v>
      </c>
      <c r="L921" s="185">
        <v>21</v>
      </c>
      <c r="M921" s="185">
        <f t="shared" si="3"/>
        <v>0</v>
      </c>
      <c r="N921" s="185">
        <v>0</v>
      </c>
      <c r="O921" s="185">
        <f t="shared" si="4"/>
        <v>0</v>
      </c>
      <c r="P921" s="185">
        <v>0</v>
      </c>
      <c r="Q921" s="185">
        <f t="shared" si="5"/>
        <v>0</v>
      </c>
      <c r="R921" s="185"/>
      <c r="S921" s="185" t="s">
        <v>228</v>
      </c>
      <c r="T921" s="186" t="s">
        <v>229</v>
      </c>
      <c r="U921" s="162">
        <v>0</v>
      </c>
      <c r="V921" s="162">
        <f t="shared" si="6"/>
        <v>0</v>
      </c>
      <c r="W921" s="162"/>
      <c r="X921" s="151"/>
      <c r="Y921" s="151"/>
      <c r="Z921" s="151"/>
      <c r="AA921" s="151"/>
      <c r="AB921" s="151"/>
      <c r="AC921" s="151"/>
      <c r="AD921" s="151"/>
      <c r="AE921" s="151"/>
      <c r="AF921" s="151"/>
      <c r="AG921" s="151" t="s">
        <v>331</v>
      </c>
      <c r="AH921" s="151"/>
      <c r="AI921" s="151"/>
      <c r="AJ921" s="151"/>
      <c r="AK921" s="151"/>
      <c r="AL921" s="151"/>
      <c r="AM921" s="151"/>
      <c r="AN921" s="151"/>
      <c r="AO921" s="151"/>
      <c r="AP921" s="151"/>
      <c r="AQ921" s="151"/>
      <c r="AR921" s="151"/>
      <c r="AS921" s="151"/>
      <c r="AT921" s="151"/>
      <c r="AU921" s="151"/>
      <c r="AV921" s="151"/>
      <c r="AW921" s="151"/>
      <c r="AX921" s="151"/>
      <c r="AY921" s="151"/>
      <c r="AZ921" s="151"/>
      <c r="BA921" s="151"/>
      <c r="BB921" s="151"/>
      <c r="BC921" s="151"/>
      <c r="BD921" s="151"/>
      <c r="BE921" s="151"/>
      <c r="BF921" s="151"/>
      <c r="BG921" s="151"/>
      <c r="BH921" s="151"/>
    </row>
    <row r="922" spans="1:60" outlineLevel="1" x14ac:dyDescent="0.2">
      <c r="A922" s="180">
        <v>308</v>
      </c>
      <c r="B922" s="181" t="s">
        <v>1462</v>
      </c>
      <c r="C922" s="190" t="s">
        <v>1463</v>
      </c>
      <c r="D922" s="182" t="s">
        <v>227</v>
      </c>
      <c r="E922" s="183">
        <v>1</v>
      </c>
      <c r="F922" s="184"/>
      <c r="G922" s="185">
        <f t="shared" si="0"/>
        <v>0</v>
      </c>
      <c r="H922" s="184">
        <v>0</v>
      </c>
      <c r="I922" s="185">
        <f t="shared" si="1"/>
        <v>0</v>
      </c>
      <c r="J922" s="184">
        <v>13300</v>
      </c>
      <c r="K922" s="185">
        <f t="shared" si="2"/>
        <v>13300</v>
      </c>
      <c r="L922" s="185">
        <v>21</v>
      </c>
      <c r="M922" s="185">
        <f t="shared" si="3"/>
        <v>0</v>
      </c>
      <c r="N922" s="185">
        <v>0</v>
      </c>
      <c r="O922" s="185">
        <f t="shared" si="4"/>
        <v>0</v>
      </c>
      <c r="P922" s="185">
        <v>0</v>
      </c>
      <c r="Q922" s="185">
        <f t="shared" si="5"/>
        <v>0</v>
      </c>
      <c r="R922" s="185"/>
      <c r="S922" s="185" t="s">
        <v>228</v>
      </c>
      <c r="T922" s="186" t="s">
        <v>229</v>
      </c>
      <c r="U922" s="162">
        <v>0</v>
      </c>
      <c r="V922" s="162">
        <f t="shared" si="6"/>
        <v>0</v>
      </c>
      <c r="W922" s="162"/>
      <c r="X922" s="151"/>
      <c r="Y922" s="151"/>
      <c r="Z922" s="151"/>
      <c r="AA922" s="151"/>
      <c r="AB922" s="151"/>
      <c r="AC922" s="151"/>
      <c r="AD922" s="151"/>
      <c r="AE922" s="151"/>
      <c r="AF922" s="151"/>
      <c r="AG922" s="151" t="s">
        <v>331</v>
      </c>
      <c r="AH922" s="151"/>
      <c r="AI922" s="151"/>
      <c r="AJ922" s="151"/>
      <c r="AK922" s="151"/>
      <c r="AL922" s="151"/>
      <c r="AM922" s="151"/>
      <c r="AN922" s="151"/>
      <c r="AO922" s="151"/>
      <c r="AP922" s="151"/>
      <c r="AQ922" s="151"/>
      <c r="AR922" s="151"/>
      <c r="AS922" s="151"/>
      <c r="AT922" s="151"/>
      <c r="AU922" s="151"/>
      <c r="AV922" s="151"/>
      <c r="AW922" s="151"/>
      <c r="AX922" s="151"/>
      <c r="AY922" s="151"/>
      <c r="AZ922" s="151"/>
      <c r="BA922" s="151"/>
      <c r="BB922" s="151"/>
      <c r="BC922" s="151"/>
      <c r="BD922" s="151"/>
      <c r="BE922" s="151"/>
      <c r="BF922" s="151"/>
      <c r="BG922" s="151"/>
      <c r="BH922" s="151"/>
    </row>
    <row r="923" spans="1:60" ht="22.5" outlineLevel="1" x14ac:dyDescent="0.2">
      <c r="A923" s="180">
        <v>309</v>
      </c>
      <c r="B923" s="181" t="s">
        <v>1464</v>
      </c>
      <c r="C923" s="190" t="s">
        <v>1465</v>
      </c>
      <c r="D923" s="182" t="s">
        <v>227</v>
      </c>
      <c r="E923" s="183">
        <v>2</v>
      </c>
      <c r="F923" s="184"/>
      <c r="G923" s="185">
        <f t="shared" si="0"/>
        <v>0</v>
      </c>
      <c r="H923" s="184">
        <v>0</v>
      </c>
      <c r="I923" s="185">
        <f t="shared" si="1"/>
        <v>0</v>
      </c>
      <c r="J923" s="184">
        <v>38800</v>
      </c>
      <c r="K923" s="185">
        <f t="shared" si="2"/>
        <v>77600</v>
      </c>
      <c r="L923" s="185">
        <v>21</v>
      </c>
      <c r="M923" s="185">
        <f t="shared" si="3"/>
        <v>0</v>
      </c>
      <c r="N923" s="185">
        <v>0</v>
      </c>
      <c r="O923" s="185">
        <f t="shared" si="4"/>
        <v>0</v>
      </c>
      <c r="P923" s="185">
        <v>0</v>
      </c>
      <c r="Q923" s="185">
        <f t="shared" si="5"/>
        <v>0</v>
      </c>
      <c r="R923" s="185"/>
      <c r="S923" s="185" t="s">
        <v>228</v>
      </c>
      <c r="T923" s="186" t="s">
        <v>229</v>
      </c>
      <c r="U923" s="162">
        <v>0</v>
      </c>
      <c r="V923" s="162">
        <f t="shared" si="6"/>
        <v>0</v>
      </c>
      <c r="W923" s="162"/>
      <c r="X923" s="151"/>
      <c r="Y923" s="151"/>
      <c r="Z923" s="151"/>
      <c r="AA923" s="151"/>
      <c r="AB923" s="151"/>
      <c r="AC923" s="151"/>
      <c r="AD923" s="151"/>
      <c r="AE923" s="151"/>
      <c r="AF923" s="151"/>
      <c r="AG923" s="151" t="s">
        <v>331</v>
      </c>
      <c r="AH923" s="151"/>
      <c r="AI923" s="151"/>
      <c r="AJ923" s="151"/>
      <c r="AK923" s="151"/>
      <c r="AL923" s="151"/>
      <c r="AM923" s="151"/>
      <c r="AN923" s="151"/>
      <c r="AO923" s="151"/>
      <c r="AP923" s="151"/>
      <c r="AQ923" s="151"/>
      <c r="AR923" s="151"/>
      <c r="AS923" s="151"/>
      <c r="AT923" s="151"/>
      <c r="AU923" s="151"/>
      <c r="AV923" s="151"/>
      <c r="AW923" s="151"/>
      <c r="AX923" s="151"/>
      <c r="AY923" s="151"/>
      <c r="AZ923" s="151"/>
      <c r="BA923" s="151"/>
      <c r="BB923" s="151"/>
      <c r="BC923" s="151"/>
      <c r="BD923" s="151"/>
      <c r="BE923" s="151"/>
      <c r="BF923" s="151"/>
      <c r="BG923" s="151"/>
      <c r="BH923" s="151"/>
    </row>
    <row r="924" spans="1:60" ht="22.5" outlineLevel="1" x14ac:dyDescent="0.2">
      <c r="A924" s="180">
        <v>310</v>
      </c>
      <c r="B924" s="181" t="s">
        <v>1466</v>
      </c>
      <c r="C924" s="190" t="s">
        <v>1467</v>
      </c>
      <c r="D924" s="182" t="s">
        <v>227</v>
      </c>
      <c r="E924" s="183">
        <v>2</v>
      </c>
      <c r="F924" s="184"/>
      <c r="G924" s="185">
        <f t="shared" si="0"/>
        <v>0</v>
      </c>
      <c r="H924" s="184">
        <v>0</v>
      </c>
      <c r="I924" s="185">
        <f t="shared" si="1"/>
        <v>0</v>
      </c>
      <c r="J924" s="184">
        <v>28500</v>
      </c>
      <c r="K924" s="185">
        <f t="shared" si="2"/>
        <v>57000</v>
      </c>
      <c r="L924" s="185">
        <v>21</v>
      </c>
      <c r="M924" s="185">
        <f t="shared" si="3"/>
        <v>0</v>
      </c>
      <c r="N924" s="185">
        <v>0</v>
      </c>
      <c r="O924" s="185">
        <f t="shared" si="4"/>
        <v>0</v>
      </c>
      <c r="P924" s="185">
        <v>0</v>
      </c>
      <c r="Q924" s="185">
        <f t="shared" si="5"/>
        <v>0</v>
      </c>
      <c r="R924" s="185"/>
      <c r="S924" s="185" t="s">
        <v>228</v>
      </c>
      <c r="T924" s="186" t="s">
        <v>229</v>
      </c>
      <c r="U924" s="162">
        <v>0</v>
      </c>
      <c r="V924" s="162">
        <f t="shared" si="6"/>
        <v>0</v>
      </c>
      <c r="W924" s="162"/>
      <c r="X924" s="151"/>
      <c r="Y924" s="151"/>
      <c r="Z924" s="151"/>
      <c r="AA924" s="151"/>
      <c r="AB924" s="151"/>
      <c r="AC924" s="151"/>
      <c r="AD924" s="151"/>
      <c r="AE924" s="151"/>
      <c r="AF924" s="151"/>
      <c r="AG924" s="151" t="s">
        <v>331</v>
      </c>
      <c r="AH924" s="151"/>
      <c r="AI924" s="151"/>
      <c r="AJ924" s="151"/>
      <c r="AK924" s="151"/>
      <c r="AL924" s="151"/>
      <c r="AM924" s="151"/>
      <c r="AN924" s="151"/>
      <c r="AO924" s="151"/>
      <c r="AP924" s="151"/>
      <c r="AQ924" s="151"/>
      <c r="AR924" s="151"/>
      <c r="AS924" s="151"/>
      <c r="AT924" s="151"/>
      <c r="AU924" s="151"/>
      <c r="AV924" s="151"/>
      <c r="AW924" s="151"/>
      <c r="AX924" s="151"/>
      <c r="AY924" s="151"/>
      <c r="AZ924" s="151"/>
      <c r="BA924" s="151"/>
      <c r="BB924" s="151"/>
      <c r="BC924" s="151"/>
      <c r="BD924" s="151"/>
      <c r="BE924" s="151"/>
      <c r="BF924" s="151"/>
      <c r="BG924" s="151"/>
      <c r="BH924" s="151"/>
    </row>
    <row r="925" spans="1:60" ht="22.5" outlineLevel="1" x14ac:dyDescent="0.2">
      <c r="A925" s="180">
        <v>311</v>
      </c>
      <c r="B925" s="181" t="s">
        <v>1468</v>
      </c>
      <c r="C925" s="190" t="s">
        <v>1469</v>
      </c>
      <c r="D925" s="182" t="s">
        <v>227</v>
      </c>
      <c r="E925" s="183">
        <v>1</v>
      </c>
      <c r="F925" s="184"/>
      <c r="G925" s="185">
        <f t="shared" si="0"/>
        <v>0</v>
      </c>
      <c r="H925" s="184">
        <v>0</v>
      </c>
      <c r="I925" s="185">
        <f t="shared" si="1"/>
        <v>0</v>
      </c>
      <c r="J925" s="184">
        <v>28500</v>
      </c>
      <c r="K925" s="185">
        <f t="shared" si="2"/>
        <v>28500</v>
      </c>
      <c r="L925" s="185">
        <v>21</v>
      </c>
      <c r="M925" s="185">
        <f t="shared" si="3"/>
        <v>0</v>
      </c>
      <c r="N925" s="185">
        <v>0</v>
      </c>
      <c r="O925" s="185">
        <f t="shared" si="4"/>
        <v>0</v>
      </c>
      <c r="P925" s="185">
        <v>0</v>
      </c>
      <c r="Q925" s="185">
        <f t="shared" si="5"/>
        <v>0</v>
      </c>
      <c r="R925" s="185"/>
      <c r="S925" s="185" t="s">
        <v>228</v>
      </c>
      <c r="T925" s="186" t="s">
        <v>229</v>
      </c>
      <c r="U925" s="162">
        <v>0</v>
      </c>
      <c r="V925" s="162">
        <f t="shared" si="6"/>
        <v>0</v>
      </c>
      <c r="W925" s="162"/>
      <c r="X925" s="151"/>
      <c r="Y925" s="151"/>
      <c r="Z925" s="151"/>
      <c r="AA925" s="151"/>
      <c r="AB925" s="151"/>
      <c r="AC925" s="151"/>
      <c r="AD925" s="151"/>
      <c r="AE925" s="151"/>
      <c r="AF925" s="151"/>
      <c r="AG925" s="151" t="s">
        <v>331</v>
      </c>
      <c r="AH925" s="151"/>
      <c r="AI925" s="151"/>
      <c r="AJ925" s="151"/>
      <c r="AK925" s="151"/>
      <c r="AL925" s="151"/>
      <c r="AM925" s="151"/>
      <c r="AN925" s="151"/>
      <c r="AO925" s="151"/>
      <c r="AP925" s="151"/>
      <c r="AQ925" s="151"/>
      <c r="AR925" s="151"/>
      <c r="AS925" s="151"/>
      <c r="AT925" s="151"/>
      <c r="AU925" s="151"/>
      <c r="AV925" s="151"/>
      <c r="AW925" s="151"/>
      <c r="AX925" s="151"/>
      <c r="AY925" s="151"/>
      <c r="AZ925" s="151"/>
      <c r="BA925" s="151"/>
      <c r="BB925" s="151"/>
      <c r="BC925" s="151"/>
      <c r="BD925" s="151"/>
      <c r="BE925" s="151"/>
      <c r="BF925" s="151"/>
      <c r="BG925" s="151"/>
      <c r="BH925" s="151"/>
    </row>
    <row r="926" spans="1:60" ht="22.5" outlineLevel="1" x14ac:dyDescent="0.2">
      <c r="A926" s="180">
        <v>312</v>
      </c>
      <c r="B926" s="181" t="s">
        <v>1470</v>
      </c>
      <c r="C926" s="190" t="s">
        <v>1471</v>
      </c>
      <c r="D926" s="182" t="s">
        <v>227</v>
      </c>
      <c r="E926" s="183">
        <v>3</v>
      </c>
      <c r="F926" s="184"/>
      <c r="G926" s="185">
        <f t="shared" si="0"/>
        <v>0</v>
      </c>
      <c r="H926" s="184">
        <v>607</v>
      </c>
      <c r="I926" s="185">
        <f t="shared" si="1"/>
        <v>1821</v>
      </c>
      <c r="J926" s="184">
        <v>0</v>
      </c>
      <c r="K926" s="185">
        <f t="shared" si="2"/>
        <v>0</v>
      </c>
      <c r="L926" s="185">
        <v>21</v>
      </c>
      <c r="M926" s="185">
        <f t="shared" si="3"/>
        <v>0</v>
      </c>
      <c r="N926" s="185">
        <v>1.09E-3</v>
      </c>
      <c r="O926" s="185">
        <f t="shared" si="4"/>
        <v>0</v>
      </c>
      <c r="P926" s="185">
        <v>0</v>
      </c>
      <c r="Q926" s="185">
        <f t="shared" si="5"/>
        <v>0</v>
      </c>
      <c r="R926" s="185" t="s">
        <v>438</v>
      </c>
      <c r="S926" s="185" t="s">
        <v>330</v>
      </c>
      <c r="T926" s="186" t="s">
        <v>330</v>
      </c>
      <c r="U926" s="162">
        <v>0</v>
      </c>
      <c r="V926" s="162">
        <f t="shared" si="6"/>
        <v>0</v>
      </c>
      <c r="W926" s="162"/>
      <c r="X926" s="151"/>
      <c r="Y926" s="151"/>
      <c r="Z926" s="151"/>
      <c r="AA926" s="151"/>
      <c r="AB926" s="151"/>
      <c r="AC926" s="151"/>
      <c r="AD926" s="151"/>
      <c r="AE926" s="151"/>
      <c r="AF926" s="151"/>
      <c r="AG926" s="151" t="s">
        <v>1242</v>
      </c>
      <c r="AH926" s="151"/>
      <c r="AI926" s="151"/>
      <c r="AJ926" s="151"/>
      <c r="AK926" s="151"/>
      <c r="AL926" s="151"/>
      <c r="AM926" s="151"/>
      <c r="AN926" s="151"/>
      <c r="AO926" s="151"/>
      <c r="AP926" s="151"/>
      <c r="AQ926" s="151"/>
      <c r="AR926" s="151"/>
      <c r="AS926" s="151"/>
      <c r="AT926" s="151"/>
      <c r="AU926" s="151"/>
      <c r="AV926" s="151"/>
      <c r="AW926" s="151"/>
      <c r="AX926" s="151"/>
      <c r="AY926" s="151"/>
      <c r="AZ926" s="151"/>
      <c r="BA926" s="151"/>
      <c r="BB926" s="151"/>
      <c r="BC926" s="151"/>
      <c r="BD926" s="151"/>
      <c r="BE926" s="151"/>
      <c r="BF926" s="151"/>
      <c r="BG926" s="151"/>
      <c r="BH926" s="151"/>
    </row>
    <row r="927" spans="1:60" ht="22.5" outlineLevel="1" x14ac:dyDescent="0.2">
      <c r="A927" s="173">
        <v>313</v>
      </c>
      <c r="B927" s="174" t="s">
        <v>1472</v>
      </c>
      <c r="C927" s="191" t="s">
        <v>1473</v>
      </c>
      <c r="D927" s="175" t="s">
        <v>375</v>
      </c>
      <c r="E927" s="176">
        <v>11.154999999999999</v>
      </c>
      <c r="F927" s="177"/>
      <c r="G927" s="178">
        <f t="shared" si="0"/>
        <v>0</v>
      </c>
      <c r="H927" s="177">
        <v>854</v>
      </c>
      <c r="I927" s="178">
        <f t="shared" si="1"/>
        <v>9526.3700000000008</v>
      </c>
      <c r="J927" s="177">
        <v>0</v>
      </c>
      <c r="K927" s="178">
        <f t="shared" si="2"/>
        <v>0</v>
      </c>
      <c r="L927" s="178">
        <v>21</v>
      </c>
      <c r="M927" s="178">
        <f t="shared" si="3"/>
        <v>0</v>
      </c>
      <c r="N927" s="178">
        <v>1.2999999999999999E-2</v>
      </c>
      <c r="O927" s="178">
        <f t="shared" si="4"/>
        <v>0.15</v>
      </c>
      <c r="P927" s="178">
        <v>0</v>
      </c>
      <c r="Q927" s="178">
        <f t="shared" si="5"/>
        <v>0</v>
      </c>
      <c r="R927" s="178"/>
      <c r="S927" s="178" t="s">
        <v>228</v>
      </c>
      <c r="T927" s="179" t="s">
        <v>229</v>
      </c>
      <c r="U927" s="162">
        <v>0</v>
      </c>
      <c r="V927" s="162">
        <f t="shared" si="6"/>
        <v>0</v>
      </c>
      <c r="W927" s="162"/>
      <c r="X927" s="151"/>
      <c r="Y927" s="151"/>
      <c r="Z927" s="151"/>
      <c r="AA927" s="151"/>
      <c r="AB927" s="151"/>
      <c r="AC927" s="151"/>
      <c r="AD927" s="151"/>
      <c r="AE927" s="151"/>
      <c r="AF927" s="151"/>
      <c r="AG927" s="151" t="s">
        <v>439</v>
      </c>
      <c r="AH927" s="151"/>
      <c r="AI927" s="151"/>
      <c r="AJ927" s="151"/>
      <c r="AK927" s="151"/>
      <c r="AL927" s="151"/>
      <c r="AM927" s="151"/>
      <c r="AN927" s="151"/>
      <c r="AO927" s="151"/>
      <c r="AP927" s="151"/>
      <c r="AQ927" s="151"/>
      <c r="AR927" s="151"/>
      <c r="AS927" s="151"/>
      <c r="AT927" s="151"/>
      <c r="AU927" s="151"/>
      <c r="AV927" s="151"/>
      <c r="AW927" s="151"/>
      <c r="AX927" s="151"/>
      <c r="AY927" s="151"/>
      <c r="AZ927" s="151"/>
      <c r="BA927" s="151"/>
      <c r="BB927" s="151"/>
      <c r="BC927" s="151"/>
      <c r="BD927" s="151"/>
      <c r="BE927" s="151"/>
      <c r="BF927" s="151"/>
      <c r="BG927" s="151"/>
      <c r="BH927" s="151"/>
    </row>
    <row r="928" spans="1:60" outlineLevel="1" x14ac:dyDescent="0.2">
      <c r="A928" s="158"/>
      <c r="B928" s="159"/>
      <c r="C928" s="364" t="s">
        <v>1474</v>
      </c>
      <c r="D928" s="365"/>
      <c r="E928" s="365"/>
      <c r="F928" s="365"/>
      <c r="G928" s="365"/>
      <c r="H928" s="162"/>
      <c r="I928" s="162"/>
      <c r="J928" s="162"/>
      <c r="K928" s="162"/>
      <c r="L928" s="162"/>
      <c r="M928" s="162"/>
      <c r="N928" s="162"/>
      <c r="O928" s="162"/>
      <c r="P928" s="162"/>
      <c r="Q928" s="162"/>
      <c r="R928" s="162"/>
      <c r="S928" s="162"/>
      <c r="T928" s="162"/>
      <c r="U928" s="162"/>
      <c r="V928" s="162"/>
      <c r="W928" s="162"/>
      <c r="X928" s="151"/>
      <c r="Y928" s="151"/>
      <c r="Z928" s="151"/>
      <c r="AA928" s="151"/>
      <c r="AB928" s="151"/>
      <c r="AC928" s="151"/>
      <c r="AD928" s="151"/>
      <c r="AE928" s="151"/>
      <c r="AF928" s="151"/>
      <c r="AG928" s="151" t="s">
        <v>236</v>
      </c>
      <c r="AH928" s="151"/>
      <c r="AI928" s="151"/>
      <c r="AJ928" s="151"/>
      <c r="AK928" s="151"/>
      <c r="AL928" s="151"/>
      <c r="AM928" s="151"/>
      <c r="AN928" s="151"/>
      <c r="AO928" s="151"/>
      <c r="AP928" s="151"/>
      <c r="AQ928" s="151"/>
      <c r="AR928" s="151"/>
      <c r="AS928" s="151"/>
      <c r="AT928" s="151"/>
      <c r="AU928" s="151"/>
      <c r="AV928" s="151"/>
      <c r="AW928" s="151"/>
      <c r="AX928" s="151"/>
      <c r="AY928" s="151"/>
      <c r="AZ928" s="151"/>
      <c r="BA928" s="151"/>
      <c r="BB928" s="151"/>
      <c r="BC928" s="151"/>
      <c r="BD928" s="151"/>
      <c r="BE928" s="151"/>
      <c r="BF928" s="151"/>
      <c r="BG928" s="151"/>
      <c r="BH928" s="151"/>
    </row>
    <row r="929" spans="1:60" outlineLevel="1" x14ac:dyDescent="0.2">
      <c r="A929" s="158"/>
      <c r="B929" s="159"/>
      <c r="C929" s="199" t="s">
        <v>1475</v>
      </c>
      <c r="D929" s="195"/>
      <c r="E929" s="196">
        <v>11.154999999999999</v>
      </c>
      <c r="F929" s="162"/>
      <c r="G929" s="162"/>
      <c r="H929" s="162"/>
      <c r="I929" s="162"/>
      <c r="J929" s="162"/>
      <c r="K929" s="162"/>
      <c r="L929" s="162"/>
      <c r="M929" s="162"/>
      <c r="N929" s="162"/>
      <c r="O929" s="162"/>
      <c r="P929" s="162"/>
      <c r="Q929" s="162"/>
      <c r="R929" s="162"/>
      <c r="S929" s="162"/>
      <c r="T929" s="162"/>
      <c r="U929" s="162"/>
      <c r="V929" s="162"/>
      <c r="W929" s="162"/>
      <c r="X929" s="151"/>
      <c r="Y929" s="151"/>
      <c r="Z929" s="151"/>
      <c r="AA929" s="151"/>
      <c r="AB929" s="151"/>
      <c r="AC929" s="151"/>
      <c r="AD929" s="151"/>
      <c r="AE929" s="151"/>
      <c r="AF929" s="151"/>
      <c r="AG929" s="151" t="s">
        <v>346</v>
      </c>
      <c r="AH929" s="151">
        <v>0</v>
      </c>
      <c r="AI929" s="151"/>
      <c r="AJ929" s="151"/>
      <c r="AK929" s="151"/>
      <c r="AL929" s="151"/>
      <c r="AM929" s="151"/>
      <c r="AN929" s="151"/>
      <c r="AO929" s="151"/>
      <c r="AP929" s="151"/>
      <c r="AQ929" s="151"/>
      <c r="AR929" s="151"/>
      <c r="AS929" s="151"/>
      <c r="AT929" s="151"/>
      <c r="AU929" s="151"/>
      <c r="AV929" s="151"/>
      <c r="AW929" s="151"/>
      <c r="AX929" s="151"/>
      <c r="AY929" s="151"/>
      <c r="AZ929" s="151"/>
      <c r="BA929" s="151"/>
      <c r="BB929" s="151"/>
      <c r="BC929" s="151"/>
      <c r="BD929" s="151"/>
      <c r="BE929" s="151"/>
      <c r="BF929" s="151"/>
      <c r="BG929" s="151"/>
      <c r="BH929" s="151"/>
    </row>
    <row r="930" spans="1:60" outlineLevel="1" x14ac:dyDescent="0.2">
      <c r="A930" s="173">
        <v>314</v>
      </c>
      <c r="B930" s="174" t="s">
        <v>1476</v>
      </c>
      <c r="C930" s="191" t="s">
        <v>1477</v>
      </c>
      <c r="D930" s="175" t="s">
        <v>427</v>
      </c>
      <c r="E930" s="176">
        <v>24</v>
      </c>
      <c r="F930" s="177"/>
      <c r="G930" s="178">
        <f>ROUND(E930*F930,2)</f>
        <v>0</v>
      </c>
      <c r="H930" s="177">
        <v>136.5</v>
      </c>
      <c r="I930" s="178">
        <f>ROUND(E930*H930,2)</f>
        <v>3276</v>
      </c>
      <c r="J930" s="177">
        <v>0</v>
      </c>
      <c r="K930" s="178">
        <f>ROUND(E930*J930,2)</f>
        <v>0</v>
      </c>
      <c r="L930" s="178">
        <v>21</v>
      </c>
      <c r="M930" s="178">
        <f>G930*(1+L930/100)</f>
        <v>0</v>
      </c>
      <c r="N930" s="178">
        <v>3.0000000000000001E-3</v>
      </c>
      <c r="O930" s="178">
        <f>ROUND(E930*N930,2)</f>
        <v>7.0000000000000007E-2</v>
      </c>
      <c r="P930" s="178">
        <v>0</v>
      </c>
      <c r="Q930" s="178">
        <f>ROUND(E930*P930,2)</f>
        <v>0</v>
      </c>
      <c r="R930" s="178"/>
      <c r="S930" s="178" t="s">
        <v>228</v>
      </c>
      <c r="T930" s="179" t="s">
        <v>229</v>
      </c>
      <c r="U930" s="162">
        <v>0</v>
      </c>
      <c r="V930" s="162">
        <f>ROUND(E930*U930,2)</f>
        <v>0</v>
      </c>
      <c r="W930" s="162"/>
      <c r="X930" s="151"/>
      <c r="Y930" s="151"/>
      <c r="Z930" s="151"/>
      <c r="AA930" s="151"/>
      <c r="AB930" s="151"/>
      <c r="AC930" s="151"/>
      <c r="AD930" s="151"/>
      <c r="AE930" s="151"/>
      <c r="AF930" s="151"/>
      <c r="AG930" s="151" t="s">
        <v>439</v>
      </c>
      <c r="AH930" s="151"/>
      <c r="AI930" s="151"/>
      <c r="AJ930" s="151"/>
      <c r="AK930" s="151"/>
      <c r="AL930" s="151"/>
      <c r="AM930" s="151"/>
      <c r="AN930" s="151"/>
      <c r="AO930" s="151"/>
      <c r="AP930" s="151"/>
      <c r="AQ930" s="151"/>
      <c r="AR930" s="151"/>
      <c r="AS930" s="151"/>
      <c r="AT930" s="151"/>
      <c r="AU930" s="151"/>
      <c r="AV930" s="151"/>
      <c r="AW930" s="151"/>
      <c r="AX930" s="151"/>
      <c r="AY930" s="151"/>
      <c r="AZ930" s="151"/>
      <c r="BA930" s="151"/>
      <c r="BB930" s="151"/>
      <c r="BC930" s="151"/>
      <c r="BD930" s="151"/>
      <c r="BE930" s="151"/>
      <c r="BF930" s="151"/>
      <c r="BG930" s="151"/>
      <c r="BH930" s="151"/>
    </row>
    <row r="931" spans="1:60" outlineLevel="1" x14ac:dyDescent="0.2">
      <c r="A931" s="158"/>
      <c r="B931" s="159"/>
      <c r="C931" s="199" t="s">
        <v>1478</v>
      </c>
      <c r="D931" s="195"/>
      <c r="E931" s="196">
        <v>24</v>
      </c>
      <c r="F931" s="162"/>
      <c r="G931" s="162"/>
      <c r="H931" s="162"/>
      <c r="I931" s="162"/>
      <c r="J931" s="162"/>
      <c r="K931" s="162"/>
      <c r="L931" s="162"/>
      <c r="M931" s="162"/>
      <c r="N931" s="162"/>
      <c r="O931" s="162"/>
      <c r="P931" s="162"/>
      <c r="Q931" s="162"/>
      <c r="R931" s="162"/>
      <c r="S931" s="162"/>
      <c r="T931" s="162"/>
      <c r="U931" s="162"/>
      <c r="V931" s="162"/>
      <c r="W931" s="162"/>
      <c r="X931" s="151"/>
      <c r="Y931" s="151"/>
      <c r="Z931" s="151"/>
      <c r="AA931" s="151"/>
      <c r="AB931" s="151"/>
      <c r="AC931" s="151"/>
      <c r="AD931" s="151"/>
      <c r="AE931" s="151"/>
      <c r="AF931" s="151"/>
      <c r="AG931" s="151" t="s">
        <v>346</v>
      </c>
      <c r="AH931" s="151">
        <v>0</v>
      </c>
      <c r="AI931" s="151"/>
      <c r="AJ931" s="151"/>
      <c r="AK931" s="151"/>
      <c r="AL931" s="151"/>
      <c r="AM931" s="151"/>
      <c r="AN931" s="151"/>
      <c r="AO931" s="151"/>
      <c r="AP931" s="151"/>
      <c r="AQ931" s="151"/>
      <c r="AR931" s="151"/>
      <c r="AS931" s="151"/>
      <c r="AT931" s="151"/>
      <c r="AU931" s="151"/>
      <c r="AV931" s="151"/>
      <c r="AW931" s="151"/>
      <c r="AX931" s="151"/>
      <c r="AY931" s="151"/>
      <c r="AZ931" s="151"/>
      <c r="BA931" s="151"/>
      <c r="BB931" s="151"/>
      <c r="BC931" s="151"/>
      <c r="BD931" s="151"/>
      <c r="BE931" s="151"/>
      <c r="BF931" s="151"/>
      <c r="BG931" s="151"/>
      <c r="BH931" s="151"/>
    </row>
    <row r="932" spans="1:60" outlineLevel="1" x14ac:dyDescent="0.2">
      <c r="A932" s="173">
        <v>315</v>
      </c>
      <c r="B932" s="174" t="s">
        <v>1479</v>
      </c>
      <c r="C932" s="191" t="s">
        <v>1480</v>
      </c>
      <c r="D932" s="175" t="s">
        <v>427</v>
      </c>
      <c r="E932" s="176">
        <v>15</v>
      </c>
      <c r="F932" s="177"/>
      <c r="G932" s="178">
        <f>ROUND(E932*F932,2)</f>
        <v>0</v>
      </c>
      <c r="H932" s="177">
        <v>424.5</v>
      </c>
      <c r="I932" s="178">
        <f>ROUND(E932*H932,2)</f>
        <v>6367.5</v>
      </c>
      <c r="J932" s="177">
        <v>0</v>
      </c>
      <c r="K932" s="178">
        <f>ROUND(E932*J932,2)</f>
        <v>0</v>
      </c>
      <c r="L932" s="178">
        <v>21</v>
      </c>
      <c r="M932" s="178">
        <f>G932*(1+L932/100)</f>
        <v>0</v>
      </c>
      <c r="N932" s="178">
        <v>3.0000000000000001E-3</v>
      </c>
      <c r="O932" s="178">
        <f>ROUND(E932*N932,2)</f>
        <v>0.05</v>
      </c>
      <c r="P932" s="178">
        <v>0</v>
      </c>
      <c r="Q932" s="178">
        <f>ROUND(E932*P932,2)</f>
        <v>0</v>
      </c>
      <c r="R932" s="178"/>
      <c r="S932" s="178" t="s">
        <v>228</v>
      </c>
      <c r="T932" s="179" t="s">
        <v>229</v>
      </c>
      <c r="U932" s="162">
        <v>0</v>
      </c>
      <c r="V932" s="162">
        <f>ROUND(E932*U932,2)</f>
        <v>0</v>
      </c>
      <c r="W932" s="162"/>
      <c r="X932" s="151"/>
      <c r="Y932" s="151"/>
      <c r="Z932" s="151"/>
      <c r="AA932" s="151"/>
      <c r="AB932" s="151"/>
      <c r="AC932" s="151"/>
      <c r="AD932" s="151"/>
      <c r="AE932" s="151"/>
      <c r="AF932" s="151"/>
      <c r="AG932" s="151" t="s">
        <v>439</v>
      </c>
      <c r="AH932" s="151"/>
      <c r="AI932" s="151"/>
      <c r="AJ932" s="151"/>
      <c r="AK932" s="151"/>
      <c r="AL932" s="151"/>
      <c r="AM932" s="151"/>
      <c r="AN932" s="151"/>
      <c r="AO932" s="151"/>
      <c r="AP932" s="151"/>
      <c r="AQ932" s="151"/>
      <c r="AR932" s="151"/>
      <c r="AS932" s="151"/>
      <c r="AT932" s="151"/>
      <c r="AU932" s="151"/>
      <c r="AV932" s="151"/>
      <c r="AW932" s="151"/>
      <c r="AX932" s="151"/>
      <c r="AY932" s="151"/>
      <c r="AZ932" s="151"/>
      <c r="BA932" s="151"/>
      <c r="BB932" s="151"/>
      <c r="BC932" s="151"/>
      <c r="BD932" s="151"/>
      <c r="BE932" s="151"/>
      <c r="BF932" s="151"/>
      <c r="BG932" s="151"/>
      <c r="BH932" s="151"/>
    </row>
    <row r="933" spans="1:60" outlineLevel="1" x14ac:dyDescent="0.2">
      <c r="A933" s="158"/>
      <c r="B933" s="159"/>
      <c r="C933" s="199" t="s">
        <v>1481</v>
      </c>
      <c r="D933" s="195"/>
      <c r="E933" s="196">
        <v>15</v>
      </c>
      <c r="F933" s="162"/>
      <c r="G933" s="162"/>
      <c r="H933" s="162"/>
      <c r="I933" s="162"/>
      <c r="J933" s="162"/>
      <c r="K933" s="162"/>
      <c r="L933" s="162"/>
      <c r="M933" s="162"/>
      <c r="N933" s="162"/>
      <c r="O933" s="162"/>
      <c r="P933" s="162"/>
      <c r="Q933" s="162"/>
      <c r="R933" s="162"/>
      <c r="S933" s="162"/>
      <c r="T933" s="162"/>
      <c r="U933" s="162"/>
      <c r="V933" s="162"/>
      <c r="W933" s="162"/>
      <c r="X933" s="151"/>
      <c r="Y933" s="151"/>
      <c r="Z933" s="151"/>
      <c r="AA933" s="151"/>
      <c r="AB933" s="151"/>
      <c r="AC933" s="151"/>
      <c r="AD933" s="151"/>
      <c r="AE933" s="151"/>
      <c r="AF933" s="151"/>
      <c r="AG933" s="151" t="s">
        <v>346</v>
      </c>
      <c r="AH933" s="151">
        <v>0</v>
      </c>
      <c r="AI933" s="151"/>
      <c r="AJ933" s="151"/>
      <c r="AK933" s="151"/>
      <c r="AL933" s="151"/>
      <c r="AM933" s="151"/>
      <c r="AN933" s="151"/>
      <c r="AO933" s="151"/>
      <c r="AP933" s="151"/>
      <c r="AQ933" s="151"/>
      <c r="AR933" s="151"/>
      <c r="AS933" s="151"/>
      <c r="AT933" s="151"/>
      <c r="AU933" s="151"/>
      <c r="AV933" s="151"/>
      <c r="AW933" s="151"/>
      <c r="AX933" s="151"/>
      <c r="AY933" s="151"/>
      <c r="AZ933" s="151"/>
      <c r="BA933" s="151"/>
      <c r="BB933" s="151"/>
      <c r="BC933" s="151"/>
      <c r="BD933" s="151"/>
      <c r="BE933" s="151"/>
      <c r="BF933" s="151"/>
      <c r="BG933" s="151"/>
      <c r="BH933" s="151"/>
    </row>
    <row r="934" spans="1:60" outlineLevel="1" x14ac:dyDescent="0.2">
      <c r="A934" s="173">
        <v>316</v>
      </c>
      <c r="B934" s="174" t="s">
        <v>1482</v>
      </c>
      <c r="C934" s="191" t="s">
        <v>1483</v>
      </c>
      <c r="D934" s="175" t="s">
        <v>427</v>
      </c>
      <c r="E934" s="176">
        <v>35.700000000000003</v>
      </c>
      <c r="F934" s="177"/>
      <c r="G934" s="178">
        <f>ROUND(E934*F934,2)</f>
        <v>0</v>
      </c>
      <c r="H934" s="177">
        <v>415</v>
      </c>
      <c r="I934" s="178">
        <f>ROUND(E934*H934,2)</f>
        <v>14815.5</v>
      </c>
      <c r="J934" s="177">
        <v>0</v>
      </c>
      <c r="K934" s="178">
        <f>ROUND(E934*J934,2)</f>
        <v>0</v>
      </c>
      <c r="L934" s="178">
        <v>21</v>
      </c>
      <c r="M934" s="178">
        <f>G934*(1+L934/100)</f>
        <v>0</v>
      </c>
      <c r="N934" s="178">
        <v>8.0000000000000002E-3</v>
      </c>
      <c r="O934" s="178">
        <f>ROUND(E934*N934,2)</f>
        <v>0.28999999999999998</v>
      </c>
      <c r="P934" s="178">
        <v>0</v>
      </c>
      <c r="Q934" s="178">
        <f>ROUND(E934*P934,2)</f>
        <v>0</v>
      </c>
      <c r="R934" s="178"/>
      <c r="S934" s="178" t="s">
        <v>228</v>
      </c>
      <c r="T934" s="179" t="s">
        <v>229</v>
      </c>
      <c r="U934" s="162">
        <v>0</v>
      </c>
      <c r="V934" s="162">
        <f>ROUND(E934*U934,2)</f>
        <v>0</v>
      </c>
      <c r="W934" s="162"/>
      <c r="X934" s="151"/>
      <c r="Y934" s="151"/>
      <c r="Z934" s="151"/>
      <c r="AA934" s="151"/>
      <c r="AB934" s="151"/>
      <c r="AC934" s="151"/>
      <c r="AD934" s="151"/>
      <c r="AE934" s="151"/>
      <c r="AF934" s="151"/>
      <c r="AG934" s="151" t="s">
        <v>439</v>
      </c>
      <c r="AH934" s="151"/>
      <c r="AI934" s="151"/>
      <c r="AJ934" s="151"/>
      <c r="AK934" s="151"/>
      <c r="AL934" s="151"/>
      <c r="AM934" s="151"/>
      <c r="AN934" s="151"/>
      <c r="AO934" s="151"/>
      <c r="AP934" s="151"/>
      <c r="AQ934" s="151"/>
      <c r="AR934" s="151"/>
      <c r="AS934" s="151"/>
      <c r="AT934" s="151"/>
      <c r="AU934" s="151"/>
      <c r="AV934" s="151"/>
      <c r="AW934" s="151"/>
      <c r="AX934" s="151"/>
      <c r="AY934" s="151"/>
      <c r="AZ934" s="151"/>
      <c r="BA934" s="151"/>
      <c r="BB934" s="151"/>
      <c r="BC934" s="151"/>
      <c r="BD934" s="151"/>
      <c r="BE934" s="151"/>
      <c r="BF934" s="151"/>
      <c r="BG934" s="151"/>
      <c r="BH934" s="151"/>
    </row>
    <row r="935" spans="1:60" outlineLevel="1" x14ac:dyDescent="0.2">
      <c r="A935" s="158"/>
      <c r="B935" s="159"/>
      <c r="C935" s="199" t="s">
        <v>1484</v>
      </c>
      <c r="D935" s="195"/>
      <c r="E935" s="196">
        <v>35.700000000000003</v>
      </c>
      <c r="F935" s="162"/>
      <c r="G935" s="162"/>
      <c r="H935" s="162"/>
      <c r="I935" s="162"/>
      <c r="J935" s="162"/>
      <c r="K935" s="162"/>
      <c r="L935" s="162"/>
      <c r="M935" s="162"/>
      <c r="N935" s="162"/>
      <c r="O935" s="162"/>
      <c r="P935" s="162"/>
      <c r="Q935" s="162"/>
      <c r="R935" s="162"/>
      <c r="S935" s="162"/>
      <c r="T935" s="162"/>
      <c r="U935" s="162"/>
      <c r="V935" s="162"/>
      <c r="W935" s="162"/>
      <c r="X935" s="151"/>
      <c r="Y935" s="151"/>
      <c r="Z935" s="151"/>
      <c r="AA935" s="151"/>
      <c r="AB935" s="151"/>
      <c r="AC935" s="151"/>
      <c r="AD935" s="151"/>
      <c r="AE935" s="151"/>
      <c r="AF935" s="151"/>
      <c r="AG935" s="151" t="s">
        <v>346</v>
      </c>
      <c r="AH935" s="151">
        <v>0</v>
      </c>
      <c r="AI935" s="151"/>
      <c r="AJ935" s="151"/>
      <c r="AK935" s="151"/>
      <c r="AL935" s="151"/>
      <c r="AM935" s="151"/>
      <c r="AN935" s="151"/>
      <c r="AO935" s="151"/>
      <c r="AP935" s="151"/>
      <c r="AQ935" s="151"/>
      <c r="AR935" s="151"/>
      <c r="AS935" s="151"/>
      <c r="AT935" s="151"/>
      <c r="AU935" s="151"/>
      <c r="AV935" s="151"/>
      <c r="AW935" s="151"/>
      <c r="AX935" s="151"/>
      <c r="AY935" s="151"/>
      <c r="AZ935" s="151"/>
      <c r="BA935" s="151"/>
      <c r="BB935" s="151"/>
      <c r="BC935" s="151"/>
      <c r="BD935" s="151"/>
      <c r="BE935" s="151"/>
      <c r="BF935" s="151"/>
      <c r="BG935" s="151"/>
      <c r="BH935" s="151"/>
    </row>
    <row r="936" spans="1:60" outlineLevel="1" x14ac:dyDescent="0.2">
      <c r="A936" s="173">
        <v>317</v>
      </c>
      <c r="B936" s="174" t="s">
        <v>1485</v>
      </c>
      <c r="C936" s="191" t="s">
        <v>1486</v>
      </c>
      <c r="D936" s="175" t="s">
        <v>427</v>
      </c>
      <c r="E936" s="176">
        <v>19.399999999999999</v>
      </c>
      <c r="F936" s="177"/>
      <c r="G936" s="178">
        <f>ROUND(E936*F936,2)</f>
        <v>0</v>
      </c>
      <c r="H936" s="177">
        <v>310</v>
      </c>
      <c r="I936" s="178">
        <f>ROUND(E936*H936,2)</f>
        <v>6014</v>
      </c>
      <c r="J936" s="177">
        <v>0</v>
      </c>
      <c r="K936" s="178">
        <f>ROUND(E936*J936,2)</f>
        <v>0</v>
      </c>
      <c r="L936" s="178">
        <v>21</v>
      </c>
      <c r="M936" s="178">
        <f>G936*(1+L936/100)</f>
        <v>0</v>
      </c>
      <c r="N936" s="178">
        <v>8.0000000000000002E-3</v>
      </c>
      <c r="O936" s="178">
        <f>ROUND(E936*N936,2)</f>
        <v>0.16</v>
      </c>
      <c r="P936" s="178">
        <v>0</v>
      </c>
      <c r="Q936" s="178">
        <f>ROUND(E936*P936,2)</f>
        <v>0</v>
      </c>
      <c r="R936" s="178"/>
      <c r="S936" s="178" t="s">
        <v>228</v>
      </c>
      <c r="T936" s="179" t="s">
        <v>229</v>
      </c>
      <c r="U936" s="162">
        <v>0</v>
      </c>
      <c r="V936" s="162">
        <f>ROUND(E936*U936,2)</f>
        <v>0</v>
      </c>
      <c r="W936" s="162"/>
      <c r="X936" s="151"/>
      <c r="Y936" s="151"/>
      <c r="Z936" s="151"/>
      <c r="AA936" s="151"/>
      <c r="AB936" s="151"/>
      <c r="AC936" s="151"/>
      <c r="AD936" s="151"/>
      <c r="AE936" s="151"/>
      <c r="AF936" s="151"/>
      <c r="AG936" s="151" t="s">
        <v>439</v>
      </c>
      <c r="AH936" s="151"/>
      <c r="AI936" s="151"/>
      <c r="AJ936" s="151"/>
      <c r="AK936" s="151"/>
      <c r="AL936" s="151"/>
      <c r="AM936" s="151"/>
      <c r="AN936" s="151"/>
      <c r="AO936" s="151"/>
      <c r="AP936" s="151"/>
      <c r="AQ936" s="151"/>
      <c r="AR936" s="151"/>
      <c r="AS936" s="151"/>
      <c r="AT936" s="151"/>
      <c r="AU936" s="151"/>
      <c r="AV936" s="151"/>
      <c r="AW936" s="151"/>
      <c r="AX936" s="151"/>
      <c r="AY936" s="151"/>
      <c r="AZ936" s="151"/>
      <c r="BA936" s="151"/>
      <c r="BB936" s="151"/>
      <c r="BC936" s="151"/>
      <c r="BD936" s="151"/>
      <c r="BE936" s="151"/>
      <c r="BF936" s="151"/>
      <c r="BG936" s="151"/>
      <c r="BH936" s="151"/>
    </row>
    <row r="937" spans="1:60" outlineLevel="1" x14ac:dyDescent="0.2">
      <c r="A937" s="158"/>
      <c r="B937" s="159"/>
      <c r="C937" s="199" t="s">
        <v>1487</v>
      </c>
      <c r="D937" s="195"/>
      <c r="E937" s="196">
        <v>19.399999999999999</v>
      </c>
      <c r="F937" s="162"/>
      <c r="G937" s="162"/>
      <c r="H937" s="162"/>
      <c r="I937" s="162"/>
      <c r="J937" s="162"/>
      <c r="K937" s="162"/>
      <c r="L937" s="162"/>
      <c r="M937" s="162"/>
      <c r="N937" s="162"/>
      <c r="O937" s="162"/>
      <c r="P937" s="162"/>
      <c r="Q937" s="162"/>
      <c r="R937" s="162"/>
      <c r="S937" s="162"/>
      <c r="T937" s="162"/>
      <c r="U937" s="162"/>
      <c r="V937" s="162"/>
      <c r="W937" s="162"/>
      <c r="X937" s="151"/>
      <c r="Y937" s="151"/>
      <c r="Z937" s="151"/>
      <c r="AA937" s="151"/>
      <c r="AB937" s="151"/>
      <c r="AC937" s="151"/>
      <c r="AD937" s="151"/>
      <c r="AE937" s="151"/>
      <c r="AF937" s="151"/>
      <c r="AG937" s="151" t="s">
        <v>346</v>
      </c>
      <c r="AH937" s="151">
        <v>0</v>
      </c>
      <c r="AI937" s="151"/>
      <c r="AJ937" s="151"/>
      <c r="AK937" s="151"/>
      <c r="AL937" s="151"/>
      <c r="AM937" s="151"/>
      <c r="AN937" s="151"/>
      <c r="AO937" s="151"/>
      <c r="AP937" s="151"/>
      <c r="AQ937" s="151"/>
      <c r="AR937" s="151"/>
      <c r="AS937" s="151"/>
      <c r="AT937" s="151"/>
      <c r="AU937" s="151"/>
      <c r="AV937" s="151"/>
      <c r="AW937" s="151"/>
      <c r="AX937" s="151"/>
      <c r="AY937" s="151"/>
      <c r="AZ937" s="151"/>
      <c r="BA937" s="151"/>
      <c r="BB937" s="151"/>
      <c r="BC937" s="151"/>
      <c r="BD937" s="151"/>
      <c r="BE937" s="151"/>
      <c r="BF937" s="151"/>
      <c r="BG937" s="151"/>
      <c r="BH937" s="151"/>
    </row>
    <row r="938" spans="1:60" outlineLevel="1" x14ac:dyDescent="0.2">
      <c r="A938" s="173">
        <v>318</v>
      </c>
      <c r="B938" s="174" t="s">
        <v>1488</v>
      </c>
      <c r="C938" s="191" t="s">
        <v>1489</v>
      </c>
      <c r="D938" s="175" t="s">
        <v>0</v>
      </c>
      <c r="E938" s="176">
        <v>5686.7876999999999</v>
      </c>
      <c r="F938" s="177"/>
      <c r="G938" s="178">
        <f>ROUND(E938*F938,2)</f>
        <v>0</v>
      </c>
      <c r="H938" s="177">
        <v>0</v>
      </c>
      <c r="I938" s="178">
        <f>ROUND(E938*H938,2)</f>
        <v>0</v>
      </c>
      <c r="J938" s="177">
        <v>1.05</v>
      </c>
      <c r="K938" s="178">
        <f>ROUND(E938*J938,2)</f>
        <v>5971.13</v>
      </c>
      <c r="L938" s="178">
        <v>21</v>
      </c>
      <c r="M938" s="178">
        <f>G938*(1+L938/100)</f>
        <v>0</v>
      </c>
      <c r="N938" s="178">
        <v>0</v>
      </c>
      <c r="O938" s="178">
        <f>ROUND(E938*N938,2)</f>
        <v>0</v>
      </c>
      <c r="P938" s="178">
        <v>0</v>
      </c>
      <c r="Q938" s="178">
        <f>ROUND(E938*P938,2)</f>
        <v>0</v>
      </c>
      <c r="R938" s="178" t="s">
        <v>1437</v>
      </c>
      <c r="S938" s="178" t="s">
        <v>330</v>
      </c>
      <c r="T938" s="179" t="s">
        <v>330</v>
      </c>
      <c r="U938" s="162">
        <v>0</v>
      </c>
      <c r="V938" s="162">
        <f>ROUND(E938*U938,2)</f>
        <v>0</v>
      </c>
      <c r="W938" s="162"/>
      <c r="X938" s="151"/>
      <c r="Y938" s="151"/>
      <c r="Z938" s="151"/>
      <c r="AA938" s="151"/>
      <c r="AB938" s="151"/>
      <c r="AC938" s="151"/>
      <c r="AD938" s="151"/>
      <c r="AE938" s="151"/>
      <c r="AF938" s="151"/>
      <c r="AG938" s="151" t="s">
        <v>1123</v>
      </c>
      <c r="AH938" s="151"/>
      <c r="AI938" s="151"/>
      <c r="AJ938" s="151"/>
      <c r="AK938" s="151"/>
      <c r="AL938" s="151"/>
      <c r="AM938" s="151"/>
      <c r="AN938" s="151"/>
      <c r="AO938" s="151"/>
      <c r="AP938" s="151"/>
      <c r="AQ938" s="151"/>
      <c r="AR938" s="151"/>
      <c r="AS938" s="151"/>
      <c r="AT938" s="151"/>
      <c r="AU938" s="151"/>
      <c r="AV938" s="151"/>
      <c r="AW938" s="151"/>
      <c r="AX938" s="151"/>
      <c r="AY938" s="151"/>
      <c r="AZ938" s="151"/>
      <c r="BA938" s="151"/>
      <c r="BB938" s="151"/>
      <c r="BC938" s="151"/>
      <c r="BD938" s="151"/>
      <c r="BE938" s="151"/>
      <c r="BF938" s="151"/>
      <c r="BG938" s="151"/>
      <c r="BH938" s="151"/>
    </row>
    <row r="939" spans="1:60" outlineLevel="1" x14ac:dyDescent="0.2">
      <c r="A939" s="158"/>
      <c r="B939" s="159"/>
      <c r="C939" s="375" t="s">
        <v>817</v>
      </c>
      <c r="D939" s="376"/>
      <c r="E939" s="376"/>
      <c r="F939" s="376"/>
      <c r="G939" s="376"/>
      <c r="H939" s="162"/>
      <c r="I939" s="162"/>
      <c r="J939" s="162"/>
      <c r="K939" s="162"/>
      <c r="L939" s="162"/>
      <c r="M939" s="162"/>
      <c r="N939" s="162"/>
      <c r="O939" s="162"/>
      <c r="P939" s="162"/>
      <c r="Q939" s="162"/>
      <c r="R939" s="162"/>
      <c r="S939" s="162"/>
      <c r="T939" s="162"/>
      <c r="U939" s="162"/>
      <c r="V939" s="162"/>
      <c r="W939" s="162"/>
      <c r="X939" s="151"/>
      <c r="Y939" s="151"/>
      <c r="Z939" s="151"/>
      <c r="AA939" s="151"/>
      <c r="AB939" s="151"/>
      <c r="AC939" s="151"/>
      <c r="AD939" s="151"/>
      <c r="AE939" s="151"/>
      <c r="AF939" s="151"/>
      <c r="AG939" s="151" t="s">
        <v>333</v>
      </c>
      <c r="AH939" s="151"/>
      <c r="AI939" s="151"/>
      <c r="AJ939" s="151"/>
      <c r="AK939" s="151"/>
      <c r="AL939" s="151"/>
      <c r="AM939" s="151"/>
      <c r="AN939" s="151"/>
      <c r="AO939" s="151"/>
      <c r="AP939" s="151"/>
      <c r="AQ939" s="151"/>
      <c r="AR939" s="151"/>
      <c r="AS939" s="151"/>
      <c r="AT939" s="151"/>
      <c r="AU939" s="151"/>
      <c r="AV939" s="151"/>
      <c r="AW939" s="151"/>
      <c r="AX939" s="151"/>
      <c r="AY939" s="151"/>
      <c r="AZ939" s="151"/>
      <c r="BA939" s="151"/>
      <c r="BB939" s="151"/>
      <c r="BC939" s="151"/>
      <c r="BD939" s="151"/>
      <c r="BE939" s="151"/>
      <c r="BF939" s="151"/>
      <c r="BG939" s="151"/>
      <c r="BH939" s="151"/>
    </row>
    <row r="940" spans="1:60" x14ac:dyDescent="0.2">
      <c r="A940" s="167" t="s">
        <v>223</v>
      </c>
      <c r="B940" s="168" t="s">
        <v>169</v>
      </c>
      <c r="C940" s="189" t="s">
        <v>170</v>
      </c>
      <c r="D940" s="169"/>
      <c r="E940" s="170"/>
      <c r="F940" s="171"/>
      <c r="G940" s="171">
        <f>SUMIF(AG941:AG1007,"&lt;&gt;NOR",G941:G1007)</f>
        <v>0</v>
      </c>
      <c r="H940" s="171"/>
      <c r="I940" s="171">
        <f>SUM(I941:I1007)</f>
        <v>466724.20999999996</v>
      </c>
      <c r="J940" s="171"/>
      <c r="K940" s="171">
        <f>SUM(K941:K1007)</f>
        <v>928717.5199999999</v>
      </c>
      <c r="L940" s="171"/>
      <c r="M940" s="171">
        <f>SUM(M941:M1007)</f>
        <v>0</v>
      </c>
      <c r="N940" s="171"/>
      <c r="O940" s="171">
        <f>SUM(O941:O1007)</f>
        <v>5.12</v>
      </c>
      <c r="P940" s="171"/>
      <c r="Q940" s="171">
        <f>SUM(Q941:Q1007)</f>
        <v>0</v>
      </c>
      <c r="R940" s="171"/>
      <c r="S940" s="171"/>
      <c r="T940" s="172"/>
      <c r="U940" s="166"/>
      <c r="V940" s="166">
        <f>SUM(V941:V1007)</f>
        <v>228.76</v>
      </c>
      <c r="W940" s="166"/>
      <c r="AG940" t="s">
        <v>224</v>
      </c>
    </row>
    <row r="941" spans="1:60" outlineLevel="1" x14ac:dyDescent="0.2">
      <c r="A941" s="173">
        <v>319</v>
      </c>
      <c r="B941" s="174" t="s">
        <v>1490</v>
      </c>
      <c r="C941" s="191" t="s">
        <v>1491</v>
      </c>
      <c r="D941" s="175" t="s">
        <v>1492</v>
      </c>
      <c r="E941" s="176">
        <v>85</v>
      </c>
      <c r="F941" s="177"/>
      <c r="G941" s="178">
        <f>ROUND(E941*F941,2)</f>
        <v>0</v>
      </c>
      <c r="H941" s="177">
        <v>7.69</v>
      </c>
      <c r="I941" s="178">
        <f>ROUND(E941*H941,2)</f>
        <v>653.65</v>
      </c>
      <c r="J941" s="177">
        <v>18.91</v>
      </c>
      <c r="K941" s="178">
        <f>ROUND(E941*J941,2)</f>
        <v>1607.35</v>
      </c>
      <c r="L941" s="178">
        <v>21</v>
      </c>
      <c r="M941" s="178">
        <f>G941*(1+L941/100)</f>
        <v>0</v>
      </c>
      <c r="N941" s="178">
        <v>6.0000000000000002E-5</v>
      </c>
      <c r="O941" s="178">
        <f>ROUND(E941*N941,2)</f>
        <v>0.01</v>
      </c>
      <c r="P941" s="178">
        <v>0</v>
      </c>
      <c r="Q941" s="178">
        <f>ROUND(E941*P941,2)</f>
        <v>0</v>
      </c>
      <c r="R941" s="178" t="s">
        <v>979</v>
      </c>
      <c r="S941" s="178" t="s">
        <v>330</v>
      </c>
      <c r="T941" s="179" t="s">
        <v>330</v>
      </c>
      <c r="U941" s="162">
        <v>2.1000000000000001E-2</v>
      </c>
      <c r="V941" s="162">
        <f>ROUND(E941*U941,2)</f>
        <v>1.79</v>
      </c>
      <c r="W941" s="162"/>
      <c r="X941" s="151"/>
      <c r="Y941" s="151"/>
      <c r="Z941" s="151"/>
      <c r="AA941" s="151"/>
      <c r="AB941" s="151"/>
      <c r="AC941" s="151"/>
      <c r="AD941" s="151"/>
      <c r="AE941" s="151"/>
      <c r="AF941" s="151"/>
      <c r="AG941" s="151" t="s">
        <v>331</v>
      </c>
      <c r="AH941" s="151"/>
      <c r="AI941" s="151"/>
      <c r="AJ941" s="151"/>
      <c r="AK941" s="151"/>
      <c r="AL941" s="151"/>
      <c r="AM941" s="151"/>
      <c r="AN941" s="151"/>
      <c r="AO941" s="151"/>
      <c r="AP941" s="151"/>
      <c r="AQ941" s="151"/>
      <c r="AR941" s="151"/>
      <c r="AS941" s="151"/>
      <c r="AT941" s="151"/>
      <c r="AU941" s="151"/>
      <c r="AV941" s="151"/>
      <c r="AW941" s="151"/>
      <c r="AX941" s="151"/>
      <c r="AY941" s="151"/>
      <c r="AZ941" s="151"/>
      <c r="BA941" s="151"/>
      <c r="BB941" s="151"/>
      <c r="BC941" s="151"/>
      <c r="BD941" s="151"/>
      <c r="BE941" s="151"/>
      <c r="BF941" s="151"/>
      <c r="BG941" s="151"/>
      <c r="BH941" s="151"/>
    </row>
    <row r="942" spans="1:60" outlineLevel="1" x14ac:dyDescent="0.2">
      <c r="A942" s="158"/>
      <c r="B942" s="159"/>
      <c r="C942" s="364" t="s">
        <v>1493</v>
      </c>
      <c r="D942" s="365"/>
      <c r="E942" s="365"/>
      <c r="F942" s="365"/>
      <c r="G942" s="365"/>
      <c r="H942" s="162"/>
      <c r="I942" s="162"/>
      <c r="J942" s="162"/>
      <c r="K942" s="162"/>
      <c r="L942" s="162"/>
      <c r="M942" s="162"/>
      <c r="N942" s="162"/>
      <c r="O942" s="162"/>
      <c r="P942" s="162"/>
      <c r="Q942" s="162"/>
      <c r="R942" s="162"/>
      <c r="S942" s="162"/>
      <c r="T942" s="162"/>
      <c r="U942" s="162"/>
      <c r="V942" s="162"/>
      <c r="W942" s="162"/>
      <c r="X942" s="151"/>
      <c r="Y942" s="151"/>
      <c r="Z942" s="151"/>
      <c r="AA942" s="151"/>
      <c r="AB942" s="151"/>
      <c r="AC942" s="151"/>
      <c r="AD942" s="151"/>
      <c r="AE942" s="151"/>
      <c r="AF942" s="151"/>
      <c r="AG942" s="151" t="s">
        <v>236</v>
      </c>
      <c r="AH942" s="151"/>
      <c r="AI942" s="151"/>
      <c r="AJ942" s="151"/>
      <c r="AK942" s="151"/>
      <c r="AL942" s="151"/>
      <c r="AM942" s="151"/>
      <c r="AN942" s="151"/>
      <c r="AO942" s="151"/>
      <c r="AP942" s="151"/>
      <c r="AQ942" s="151"/>
      <c r="AR942" s="151"/>
      <c r="AS942" s="151"/>
      <c r="AT942" s="151"/>
      <c r="AU942" s="151"/>
      <c r="AV942" s="151"/>
      <c r="AW942" s="151"/>
      <c r="AX942" s="151"/>
      <c r="AY942" s="151"/>
      <c r="AZ942" s="151"/>
      <c r="BA942" s="151"/>
      <c r="BB942" s="151"/>
      <c r="BC942" s="151"/>
      <c r="BD942" s="151"/>
      <c r="BE942" s="151"/>
      <c r="BF942" s="151"/>
      <c r="BG942" s="151"/>
      <c r="BH942" s="151"/>
    </row>
    <row r="943" spans="1:60" ht="22.5" outlineLevel="1" x14ac:dyDescent="0.2">
      <c r="A943" s="158"/>
      <c r="B943" s="159"/>
      <c r="C943" s="199" t="s">
        <v>1494</v>
      </c>
      <c r="D943" s="195"/>
      <c r="E943" s="196">
        <v>85</v>
      </c>
      <c r="F943" s="162"/>
      <c r="G943" s="162"/>
      <c r="H943" s="162"/>
      <c r="I943" s="162"/>
      <c r="J943" s="162"/>
      <c r="K943" s="162"/>
      <c r="L943" s="162"/>
      <c r="M943" s="162"/>
      <c r="N943" s="162"/>
      <c r="O943" s="162"/>
      <c r="P943" s="162"/>
      <c r="Q943" s="162"/>
      <c r="R943" s="162"/>
      <c r="S943" s="162"/>
      <c r="T943" s="162"/>
      <c r="U943" s="162"/>
      <c r="V943" s="162"/>
      <c r="W943" s="162"/>
      <c r="X943" s="151"/>
      <c r="Y943" s="151"/>
      <c r="Z943" s="151"/>
      <c r="AA943" s="151"/>
      <c r="AB943" s="151"/>
      <c r="AC943" s="151"/>
      <c r="AD943" s="151"/>
      <c r="AE943" s="151"/>
      <c r="AF943" s="151"/>
      <c r="AG943" s="151" t="s">
        <v>346</v>
      </c>
      <c r="AH943" s="151">
        <v>0</v>
      </c>
      <c r="AI943" s="151"/>
      <c r="AJ943" s="151"/>
      <c r="AK943" s="151"/>
      <c r="AL943" s="151"/>
      <c r="AM943" s="151"/>
      <c r="AN943" s="151"/>
      <c r="AO943" s="151"/>
      <c r="AP943" s="151"/>
      <c r="AQ943" s="151"/>
      <c r="AR943" s="151"/>
      <c r="AS943" s="151"/>
      <c r="AT943" s="151"/>
      <c r="AU943" s="151"/>
      <c r="AV943" s="151"/>
      <c r="AW943" s="151"/>
      <c r="AX943" s="151"/>
      <c r="AY943" s="151"/>
      <c r="AZ943" s="151"/>
      <c r="BA943" s="151"/>
      <c r="BB943" s="151"/>
      <c r="BC943" s="151"/>
      <c r="BD943" s="151"/>
      <c r="BE943" s="151"/>
      <c r="BF943" s="151"/>
      <c r="BG943" s="151"/>
      <c r="BH943" s="151"/>
    </row>
    <row r="944" spans="1:60" outlineLevel="1" x14ac:dyDescent="0.2">
      <c r="A944" s="173">
        <v>320</v>
      </c>
      <c r="B944" s="174" t="s">
        <v>1495</v>
      </c>
      <c r="C944" s="191" t="s">
        <v>1496</v>
      </c>
      <c r="D944" s="175" t="s">
        <v>1492</v>
      </c>
      <c r="E944" s="176">
        <v>842.33600000000001</v>
      </c>
      <c r="F944" s="177"/>
      <c r="G944" s="178">
        <f>ROUND(E944*F944,2)</f>
        <v>0</v>
      </c>
      <c r="H944" s="177">
        <v>6.2</v>
      </c>
      <c r="I944" s="178">
        <f>ROUND(E944*H944,2)</f>
        <v>5222.4799999999996</v>
      </c>
      <c r="J944" s="177">
        <v>33.799999999999997</v>
      </c>
      <c r="K944" s="178">
        <f>ROUND(E944*J944,2)</f>
        <v>28470.959999999999</v>
      </c>
      <c r="L944" s="178">
        <v>21</v>
      </c>
      <c r="M944" s="178">
        <f>G944*(1+L944/100)</f>
        <v>0</v>
      </c>
      <c r="N944" s="178">
        <v>5.0000000000000002E-5</v>
      </c>
      <c r="O944" s="178">
        <f>ROUND(E944*N944,2)</f>
        <v>0.04</v>
      </c>
      <c r="P944" s="178">
        <v>0</v>
      </c>
      <c r="Q944" s="178">
        <f>ROUND(E944*P944,2)</f>
        <v>0</v>
      </c>
      <c r="R944" s="178" t="s">
        <v>979</v>
      </c>
      <c r="S944" s="178" t="s">
        <v>330</v>
      </c>
      <c r="T944" s="179" t="s">
        <v>330</v>
      </c>
      <c r="U944" s="162">
        <v>8.4000000000000005E-2</v>
      </c>
      <c r="V944" s="162">
        <f>ROUND(E944*U944,2)</f>
        <v>70.760000000000005</v>
      </c>
      <c r="W944" s="162"/>
      <c r="X944" s="151"/>
      <c r="Y944" s="151"/>
      <c r="Z944" s="151"/>
      <c r="AA944" s="151"/>
      <c r="AB944" s="151"/>
      <c r="AC944" s="151"/>
      <c r="AD944" s="151"/>
      <c r="AE944" s="151"/>
      <c r="AF944" s="151"/>
      <c r="AG944" s="151" t="s">
        <v>331</v>
      </c>
      <c r="AH944" s="151"/>
      <c r="AI944" s="151"/>
      <c r="AJ944" s="151"/>
      <c r="AK944" s="151"/>
      <c r="AL944" s="151"/>
      <c r="AM944" s="151"/>
      <c r="AN944" s="151"/>
      <c r="AO944" s="151"/>
      <c r="AP944" s="151"/>
      <c r="AQ944" s="151"/>
      <c r="AR944" s="151"/>
      <c r="AS944" s="151"/>
      <c r="AT944" s="151"/>
      <c r="AU944" s="151"/>
      <c r="AV944" s="151"/>
      <c r="AW944" s="151"/>
      <c r="AX944" s="151"/>
      <c r="AY944" s="151"/>
      <c r="AZ944" s="151"/>
      <c r="BA944" s="151"/>
      <c r="BB944" s="151"/>
      <c r="BC944" s="151"/>
      <c r="BD944" s="151"/>
      <c r="BE944" s="151"/>
      <c r="BF944" s="151"/>
      <c r="BG944" s="151"/>
      <c r="BH944" s="151"/>
    </row>
    <row r="945" spans="1:60" outlineLevel="1" x14ac:dyDescent="0.2">
      <c r="A945" s="158"/>
      <c r="B945" s="159"/>
      <c r="C945" s="199" t="s">
        <v>1497</v>
      </c>
      <c r="D945" s="195"/>
      <c r="E945" s="196">
        <v>42.48</v>
      </c>
      <c r="F945" s="162"/>
      <c r="G945" s="162"/>
      <c r="H945" s="162"/>
      <c r="I945" s="162"/>
      <c r="J945" s="162"/>
      <c r="K945" s="162"/>
      <c r="L945" s="162"/>
      <c r="M945" s="162"/>
      <c r="N945" s="162"/>
      <c r="O945" s="162"/>
      <c r="P945" s="162"/>
      <c r="Q945" s="162"/>
      <c r="R945" s="162"/>
      <c r="S945" s="162"/>
      <c r="T945" s="162"/>
      <c r="U945" s="162"/>
      <c r="V945" s="162"/>
      <c r="W945" s="162"/>
      <c r="X945" s="151"/>
      <c r="Y945" s="151"/>
      <c r="Z945" s="151"/>
      <c r="AA945" s="151"/>
      <c r="AB945" s="151"/>
      <c r="AC945" s="151"/>
      <c r="AD945" s="151"/>
      <c r="AE945" s="151"/>
      <c r="AF945" s="151"/>
      <c r="AG945" s="151" t="s">
        <v>346</v>
      </c>
      <c r="AH945" s="151">
        <v>0</v>
      </c>
      <c r="AI945" s="151"/>
      <c r="AJ945" s="151"/>
      <c r="AK945" s="151"/>
      <c r="AL945" s="151"/>
      <c r="AM945" s="151"/>
      <c r="AN945" s="151"/>
      <c r="AO945" s="151"/>
      <c r="AP945" s="151"/>
      <c r="AQ945" s="151"/>
      <c r="AR945" s="151"/>
      <c r="AS945" s="151"/>
      <c r="AT945" s="151"/>
      <c r="AU945" s="151"/>
      <c r="AV945" s="151"/>
      <c r="AW945" s="151"/>
      <c r="AX945" s="151"/>
      <c r="AY945" s="151"/>
      <c r="AZ945" s="151"/>
      <c r="BA945" s="151"/>
      <c r="BB945" s="151"/>
      <c r="BC945" s="151"/>
      <c r="BD945" s="151"/>
      <c r="BE945" s="151"/>
      <c r="BF945" s="151"/>
      <c r="BG945" s="151"/>
      <c r="BH945" s="151"/>
    </row>
    <row r="946" spans="1:60" outlineLevel="1" x14ac:dyDescent="0.2">
      <c r="A946" s="158"/>
      <c r="B946" s="159"/>
      <c r="C946" s="199" t="s">
        <v>1498</v>
      </c>
      <c r="D946" s="195"/>
      <c r="E946" s="196">
        <v>648.70000000000005</v>
      </c>
      <c r="F946" s="162"/>
      <c r="G946" s="162"/>
      <c r="H946" s="162"/>
      <c r="I946" s="162"/>
      <c r="J946" s="162"/>
      <c r="K946" s="162"/>
      <c r="L946" s="162"/>
      <c r="M946" s="162"/>
      <c r="N946" s="162"/>
      <c r="O946" s="162"/>
      <c r="P946" s="162"/>
      <c r="Q946" s="162"/>
      <c r="R946" s="162"/>
      <c r="S946" s="162"/>
      <c r="T946" s="162"/>
      <c r="U946" s="162"/>
      <c r="V946" s="162"/>
      <c r="W946" s="162"/>
      <c r="X946" s="151"/>
      <c r="Y946" s="151"/>
      <c r="Z946" s="151"/>
      <c r="AA946" s="151"/>
      <c r="AB946" s="151"/>
      <c r="AC946" s="151"/>
      <c r="AD946" s="151"/>
      <c r="AE946" s="151"/>
      <c r="AF946" s="151"/>
      <c r="AG946" s="151" t="s">
        <v>346</v>
      </c>
      <c r="AH946" s="151">
        <v>0</v>
      </c>
      <c r="AI946" s="151"/>
      <c r="AJ946" s="151"/>
      <c r="AK946" s="151"/>
      <c r="AL946" s="151"/>
      <c r="AM946" s="151"/>
      <c r="AN946" s="151"/>
      <c r="AO946" s="151"/>
      <c r="AP946" s="151"/>
      <c r="AQ946" s="151"/>
      <c r="AR946" s="151"/>
      <c r="AS946" s="151"/>
      <c r="AT946" s="151"/>
      <c r="AU946" s="151"/>
      <c r="AV946" s="151"/>
      <c r="AW946" s="151"/>
      <c r="AX946" s="151"/>
      <c r="AY946" s="151"/>
      <c r="AZ946" s="151"/>
      <c r="BA946" s="151"/>
      <c r="BB946" s="151"/>
      <c r="BC946" s="151"/>
      <c r="BD946" s="151"/>
      <c r="BE946" s="151"/>
      <c r="BF946" s="151"/>
      <c r="BG946" s="151"/>
      <c r="BH946" s="151"/>
    </row>
    <row r="947" spans="1:60" outlineLevel="1" x14ac:dyDescent="0.2">
      <c r="A947" s="158"/>
      <c r="B947" s="159"/>
      <c r="C947" s="199" t="s">
        <v>1499</v>
      </c>
      <c r="D947" s="195"/>
      <c r="E947" s="196">
        <v>151.15600000000001</v>
      </c>
      <c r="F947" s="162"/>
      <c r="G947" s="162"/>
      <c r="H947" s="162"/>
      <c r="I947" s="162"/>
      <c r="J947" s="162"/>
      <c r="K947" s="162"/>
      <c r="L947" s="162"/>
      <c r="M947" s="162"/>
      <c r="N947" s="162"/>
      <c r="O947" s="162"/>
      <c r="P947" s="162"/>
      <c r="Q947" s="162"/>
      <c r="R947" s="162"/>
      <c r="S947" s="162"/>
      <c r="T947" s="162"/>
      <c r="U947" s="162"/>
      <c r="V947" s="162"/>
      <c r="W947" s="162"/>
      <c r="X947" s="151"/>
      <c r="Y947" s="151"/>
      <c r="Z947" s="151"/>
      <c r="AA947" s="151"/>
      <c r="AB947" s="151"/>
      <c r="AC947" s="151"/>
      <c r="AD947" s="151"/>
      <c r="AE947" s="151"/>
      <c r="AF947" s="151"/>
      <c r="AG947" s="151" t="s">
        <v>346</v>
      </c>
      <c r="AH947" s="151">
        <v>0</v>
      </c>
      <c r="AI947" s="151"/>
      <c r="AJ947" s="151"/>
      <c r="AK947" s="151"/>
      <c r="AL947" s="151"/>
      <c r="AM947" s="151"/>
      <c r="AN947" s="151"/>
      <c r="AO947" s="151"/>
      <c r="AP947" s="151"/>
      <c r="AQ947" s="151"/>
      <c r="AR947" s="151"/>
      <c r="AS947" s="151"/>
      <c r="AT947" s="151"/>
      <c r="AU947" s="151"/>
      <c r="AV947" s="151"/>
      <c r="AW947" s="151"/>
      <c r="AX947" s="151"/>
      <c r="AY947" s="151"/>
      <c r="AZ947" s="151"/>
      <c r="BA947" s="151"/>
      <c r="BB947" s="151"/>
      <c r="BC947" s="151"/>
      <c r="BD947" s="151"/>
      <c r="BE947" s="151"/>
      <c r="BF947" s="151"/>
      <c r="BG947" s="151"/>
      <c r="BH947" s="151"/>
    </row>
    <row r="948" spans="1:60" outlineLevel="1" x14ac:dyDescent="0.2">
      <c r="A948" s="173">
        <v>321</v>
      </c>
      <c r="B948" s="174" t="s">
        <v>1500</v>
      </c>
      <c r="C948" s="191" t="s">
        <v>1501</v>
      </c>
      <c r="D948" s="175" t="s">
        <v>1492</v>
      </c>
      <c r="E948" s="176">
        <v>839</v>
      </c>
      <c r="F948" s="177"/>
      <c r="G948" s="178">
        <f>ROUND(E948*F948,2)</f>
        <v>0</v>
      </c>
      <c r="H948" s="177">
        <v>5.21</v>
      </c>
      <c r="I948" s="178">
        <f>ROUND(E948*H948,2)</f>
        <v>4371.1899999999996</v>
      </c>
      <c r="J948" s="177">
        <v>23.79</v>
      </c>
      <c r="K948" s="178">
        <f>ROUND(E948*J948,2)</f>
        <v>19959.810000000001</v>
      </c>
      <c r="L948" s="178">
        <v>21</v>
      </c>
      <c r="M948" s="178">
        <f>G948*(1+L948/100)</f>
        <v>0</v>
      </c>
      <c r="N948" s="178">
        <v>5.0000000000000002E-5</v>
      </c>
      <c r="O948" s="178">
        <f>ROUND(E948*N948,2)</f>
        <v>0.04</v>
      </c>
      <c r="P948" s="178">
        <v>0</v>
      </c>
      <c r="Q948" s="178">
        <f>ROUND(E948*P948,2)</f>
        <v>0</v>
      </c>
      <c r="R948" s="178" t="s">
        <v>979</v>
      </c>
      <c r="S948" s="178" t="s">
        <v>330</v>
      </c>
      <c r="T948" s="179" t="s">
        <v>330</v>
      </c>
      <c r="U948" s="162">
        <v>5.1999999999999998E-2</v>
      </c>
      <c r="V948" s="162">
        <f>ROUND(E948*U948,2)</f>
        <v>43.63</v>
      </c>
      <c r="W948" s="162"/>
      <c r="X948" s="151"/>
      <c r="Y948" s="151"/>
      <c r="Z948" s="151"/>
      <c r="AA948" s="151"/>
      <c r="AB948" s="151"/>
      <c r="AC948" s="151"/>
      <c r="AD948" s="151"/>
      <c r="AE948" s="151"/>
      <c r="AF948" s="151"/>
      <c r="AG948" s="151" t="s">
        <v>331</v>
      </c>
      <c r="AH948" s="151"/>
      <c r="AI948" s="151"/>
      <c r="AJ948" s="151"/>
      <c r="AK948" s="151"/>
      <c r="AL948" s="151"/>
      <c r="AM948" s="151"/>
      <c r="AN948" s="151"/>
      <c r="AO948" s="151"/>
      <c r="AP948" s="151"/>
      <c r="AQ948" s="151"/>
      <c r="AR948" s="151"/>
      <c r="AS948" s="151"/>
      <c r="AT948" s="151"/>
      <c r="AU948" s="151"/>
      <c r="AV948" s="151"/>
      <c r="AW948" s="151"/>
      <c r="AX948" s="151"/>
      <c r="AY948" s="151"/>
      <c r="AZ948" s="151"/>
      <c r="BA948" s="151"/>
      <c r="BB948" s="151"/>
      <c r="BC948" s="151"/>
      <c r="BD948" s="151"/>
      <c r="BE948" s="151"/>
      <c r="BF948" s="151"/>
      <c r="BG948" s="151"/>
      <c r="BH948" s="151"/>
    </row>
    <row r="949" spans="1:60" outlineLevel="1" x14ac:dyDescent="0.2">
      <c r="A949" s="158"/>
      <c r="B949" s="159"/>
      <c r="C949" s="199" t="s">
        <v>1502</v>
      </c>
      <c r="D949" s="195"/>
      <c r="E949" s="196">
        <v>839</v>
      </c>
      <c r="F949" s="162"/>
      <c r="G949" s="162"/>
      <c r="H949" s="162"/>
      <c r="I949" s="162"/>
      <c r="J949" s="162"/>
      <c r="K949" s="162"/>
      <c r="L949" s="162"/>
      <c r="M949" s="162"/>
      <c r="N949" s="162"/>
      <c r="O949" s="162"/>
      <c r="P949" s="162"/>
      <c r="Q949" s="162"/>
      <c r="R949" s="162"/>
      <c r="S949" s="162"/>
      <c r="T949" s="162"/>
      <c r="U949" s="162"/>
      <c r="V949" s="162"/>
      <c r="W949" s="162"/>
      <c r="X949" s="151"/>
      <c r="Y949" s="151"/>
      <c r="Z949" s="151"/>
      <c r="AA949" s="151"/>
      <c r="AB949" s="151"/>
      <c r="AC949" s="151"/>
      <c r="AD949" s="151"/>
      <c r="AE949" s="151"/>
      <c r="AF949" s="151"/>
      <c r="AG949" s="151" t="s">
        <v>346</v>
      </c>
      <c r="AH949" s="151">
        <v>0</v>
      </c>
      <c r="AI949" s="151"/>
      <c r="AJ949" s="151"/>
      <c r="AK949" s="151"/>
      <c r="AL949" s="151"/>
      <c r="AM949" s="151"/>
      <c r="AN949" s="151"/>
      <c r="AO949" s="151"/>
      <c r="AP949" s="151"/>
      <c r="AQ949" s="151"/>
      <c r="AR949" s="151"/>
      <c r="AS949" s="151"/>
      <c r="AT949" s="151"/>
      <c r="AU949" s="151"/>
      <c r="AV949" s="151"/>
      <c r="AW949" s="151"/>
      <c r="AX949" s="151"/>
      <c r="AY949" s="151"/>
      <c r="AZ949" s="151"/>
      <c r="BA949" s="151"/>
      <c r="BB949" s="151"/>
      <c r="BC949" s="151"/>
      <c r="BD949" s="151"/>
      <c r="BE949" s="151"/>
      <c r="BF949" s="151"/>
      <c r="BG949" s="151"/>
      <c r="BH949" s="151"/>
    </row>
    <row r="950" spans="1:60" outlineLevel="1" x14ac:dyDescent="0.2">
      <c r="A950" s="173">
        <v>322</v>
      </c>
      <c r="B950" s="174" t="s">
        <v>1503</v>
      </c>
      <c r="C950" s="191" t="s">
        <v>1504</v>
      </c>
      <c r="D950" s="175" t="s">
        <v>1492</v>
      </c>
      <c r="E950" s="176">
        <v>402.8</v>
      </c>
      <c r="F950" s="177"/>
      <c r="G950" s="178">
        <f>ROUND(E950*F950,2)</f>
        <v>0</v>
      </c>
      <c r="H950" s="177">
        <v>5.21</v>
      </c>
      <c r="I950" s="178">
        <f>ROUND(E950*H950,2)</f>
        <v>2098.59</v>
      </c>
      <c r="J950" s="177">
        <v>20.49</v>
      </c>
      <c r="K950" s="178">
        <f>ROUND(E950*J950,2)</f>
        <v>8253.3700000000008</v>
      </c>
      <c r="L950" s="178">
        <v>21</v>
      </c>
      <c r="M950" s="178">
        <f>G950*(1+L950/100)</f>
        <v>0</v>
      </c>
      <c r="N950" s="178">
        <v>5.0000000000000002E-5</v>
      </c>
      <c r="O950" s="178">
        <f>ROUND(E950*N950,2)</f>
        <v>0.02</v>
      </c>
      <c r="P950" s="178">
        <v>0</v>
      </c>
      <c r="Q950" s="178">
        <f>ROUND(E950*P950,2)</f>
        <v>0</v>
      </c>
      <c r="R950" s="178" t="s">
        <v>979</v>
      </c>
      <c r="S950" s="178" t="s">
        <v>330</v>
      </c>
      <c r="T950" s="179" t="s">
        <v>330</v>
      </c>
      <c r="U950" s="162">
        <v>4.3999999999999997E-2</v>
      </c>
      <c r="V950" s="162">
        <f>ROUND(E950*U950,2)</f>
        <v>17.72</v>
      </c>
      <c r="W950" s="162"/>
      <c r="X950" s="151"/>
      <c r="Y950" s="151"/>
      <c r="Z950" s="151"/>
      <c r="AA950" s="151"/>
      <c r="AB950" s="151"/>
      <c r="AC950" s="151"/>
      <c r="AD950" s="151"/>
      <c r="AE950" s="151"/>
      <c r="AF950" s="151"/>
      <c r="AG950" s="151" t="s">
        <v>331</v>
      </c>
      <c r="AH950" s="151"/>
      <c r="AI950" s="151"/>
      <c r="AJ950" s="151"/>
      <c r="AK950" s="151"/>
      <c r="AL950" s="151"/>
      <c r="AM950" s="151"/>
      <c r="AN950" s="151"/>
      <c r="AO950" s="151"/>
      <c r="AP950" s="151"/>
      <c r="AQ950" s="151"/>
      <c r="AR950" s="151"/>
      <c r="AS950" s="151"/>
      <c r="AT950" s="151"/>
      <c r="AU950" s="151"/>
      <c r="AV950" s="151"/>
      <c r="AW950" s="151"/>
      <c r="AX950" s="151"/>
      <c r="AY950" s="151"/>
      <c r="AZ950" s="151"/>
      <c r="BA950" s="151"/>
      <c r="BB950" s="151"/>
      <c r="BC950" s="151"/>
      <c r="BD950" s="151"/>
      <c r="BE950" s="151"/>
      <c r="BF950" s="151"/>
      <c r="BG950" s="151"/>
      <c r="BH950" s="151"/>
    </row>
    <row r="951" spans="1:60" outlineLevel="1" x14ac:dyDescent="0.2">
      <c r="A951" s="158"/>
      <c r="B951" s="159"/>
      <c r="C951" s="199" t="s">
        <v>1505</v>
      </c>
      <c r="D951" s="195"/>
      <c r="E951" s="196">
        <v>402.8</v>
      </c>
      <c r="F951" s="162"/>
      <c r="G951" s="162"/>
      <c r="H951" s="162"/>
      <c r="I951" s="162"/>
      <c r="J951" s="162"/>
      <c r="K951" s="162"/>
      <c r="L951" s="162"/>
      <c r="M951" s="162"/>
      <c r="N951" s="162"/>
      <c r="O951" s="162"/>
      <c r="P951" s="162"/>
      <c r="Q951" s="162"/>
      <c r="R951" s="162"/>
      <c r="S951" s="162"/>
      <c r="T951" s="162"/>
      <c r="U951" s="162"/>
      <c r="V951" s="162"/>
      <c r="W951" s="162"/>
      <c r="X951" s="151"/>
      <c r="Y951" s="151"/>
      <c r="Z951" s="151"/>
      <c r="AA951" s="151"/>
      <c r="AB951" s="151"/>
      <c r="AC951" s="151"/>
      <c r="AD951" s="151"/>
      <c r="AE951" s="151"/>
      <c r="AF951" s="151"/>
      <c r="AG951" s="151" t="s">
        <v>346</v>
      </c>
      <c r="AH951" s="151">
        <v>0</v>
      </c>
      <c r="AI951" s="151"/>
      <c r="AJ951" s="151"/>
      <c r="AK951" s="151"/>
      <c r="AL951" s="151"/>
      <c r="AM951" s="151"/>
      <c r="AN951" s="151"/>
      <c r="AO951" s="151"/>
      <c r="AP951" s="151"/>
      <c r="AQ951" s="151"/>
      <c r="AR951" s="151"/>
      <c r="AS951" s="151"/>
      <c r="AT951" s="151"/>
      <c r="AU951" s="151"/>
      <c r="AV951" s="151"/>
      <c r="AW951" s="151"/>
      <c r="AX951" s="151"/>
      <c r="AY951" s="151"/>
      <c r="AZ951" s="151"/>
      <c r="BA951" s="151"/>
      <c r="BB951" s="151"/>
      <c r="BC951" s="151"/>
      <c r="BD951" s="151"/>
      <c r="BE951" s="151"/>
      <c r="BF951" s="151"/>
      <c r="BG951" s="151"/>
      <c r="BH951" s="151"/>
    </row>
    <row r="952" spans="1:60" outlineLevel="1" x14ac:dyDescent="0.2">
      <c r="A952" s="173">
        <v>323</v>
      </c>
      <c r="B952" s="174" t="s">
        <v>1506</v>
      </c>
      <c r="C952" s="191" t="s">
        <v>1507</v>
      </c>
      <c r="D952" s="175" t="s">
        <v>1492</v>
      </c>
      <c r="E952" s="176">
        <v>2790</v>
      </c>
      <c r="F952" s="177"/>
      <c r="G952" s="178">
        <f>ROUND(E952*F952,2)</f>
        <v>0</v>
      </c>
      <c r="H952" s="177">
        <v>5.21</v>
      </c>
      <c r="I952" s="178">
        <f>ROUND(E952*H952,2)</f>
        <v>14535.9</v>
      </c>
      <c r="J952" s="177">
        <v>18.29</v>
      </c>
      <c r="K952" s="178">
        <f>ROUND(E952*J952,2)</f>
        <v>51029.1</v>
      </c>
      <c r="L952" s="178">
        <v>21</v>
      </c>
      <c r="M952" s="178">
        <f>G952*(1+L952/100)</f>
        <v>0</v>
      </c>
      <c r="N952" s="178">
        <v>5.0000000000000002E-5</v>
      </c>
      <c r="O952" s="178">
        <f>ROUND(E952*N952,2)</f>
        <v>0.14000000000000001</v>
      </c>
      <c r="P952" s="178">
        <v>0</v>
      </c>
      <c r="Q952" s="178">
        <f>ROUND(E952*P952,2)</f>
        <v>0</v>
      </c>
      <c r="R952" s="178" t="s">
        <v>979</v>
      </c>
      <c r="S952" s="178" t="s">
        <v>330</v>
      </c>
      <c r="T952" s="179" t="s">
        <v>330</v>
      </c>
      <c r="U952" s="162">
        <v>3.4000000000000002E-2</v>
      </c>
      <c r="V952" s="162">
        <f>ROUND(E952*U952,2)</f>
        <v>94.86</v>
      </c>
      <c r="W952" s="162"/>
      <c r="X952" s="151"/>
      <c r="Y952" s="151"/>
      <c r="Z952" s="151"/>
      <c r="AA952" s="151"/>
      <c r="AB952" s="151"/>
      <c r="AC952" s="151"/>
      <c r="AD952" s="151"/>
      <c r="AE952" s="151"/>
      <c r="AF952" s="151"/>
      <c r="AG952" s="151" t="s">
        <v>331</v>
      </c>
      <c r="AH952" s="151"/>
      <c r="AI952" s="151"/>
      <c r="AJ952" s="151"/>
      <c r="AK952" s="151"/>
      <c r="AL952" s="151"/>
      <c r="AM952" s="151"/>
      <c r="AN952" s="151"/>
      <c r="AO952" s="151"/>
      <c r="AP952" s="151"/>
      <c r="AQ952" s="151"/>
      <c r="AR952" s="151"/>
      <c r="AS952" s="151"/>
      <c r="AT952" s="151"/>
      <c r="AU952" s="151"/>
      <c r="AV952" s="151"/>
      <c r="AW952" s="151"/>
      <c r="AX952" s="151"/>
      <c r="AY952" s="151"/>
      <c r="AZ952" s="151"/>
      <c r="BA952" s="151"/>
      <c r="BB952" s="151"/>
      <c r="BC952" s="151"/>
      <c r="BD952" s="151"/>
      <c r="BE952" s="151"/>
      <c r="BF952" s="151"/>
      <c r="BG952" s="151"/>
      <c r="BH952" s="151"/>
    </row>
    <row r="953" spans="1:60" outlineLevel="1" x14ac:dyDescent="0.2">
      <c r="A953" s="158"/>
      <c r="B953" s="159"/>
      <c r="C953" s="199" t="s">
        <v>1508</v>
      </c>
      <c r="D953" s="195"/>
      <c r="E953" s="196">
        <v>1555</v>
      </c>
      <c r="F953" s="162"/>
      <c r="G953" s="162"/>
      <c r="H953" s="162"/>
      <c r="I953" s="162"/>
      <c r="J953" s="162"/>
      <c r="K953" s="162"/>
      <c r="L953" s="162"/>
      <c r="M953" s="162"/>
      <c r="N953" s="162"/>
      <c r="O953" s="162"/>
      <c r="P953" s="162"/>
      <c r="Q953" s="162"/>
      <c r="R953" s="162"/>
      <c r="S953" s="162"/>
      <c r="T953" s="162"/>
      <c r="U953" s="162"/>
      <c r="V953" s="162"/>
      <c r="W953" s="162"/>
      <c r="X953" s="151"/>
      <c r="Y953" s="151"/>
      <c r="Z953" s="151"/>
      <c r="AA953" s="151"/>
      <c r="AB953" s="151"/>
      <c r="AC953" s="151"/>
      <c r="AD953" s="151"/>
      <c r="AE953" s="151"/>
      <c r="AF953" s="151"/>
      <c r="AG953" s="151" t="s">
        <v>346</v>
      </c>
      <c r="AH953" s="151">
        <v>0</v>
      </c>
      <c r="AI953" s="151"/>
      <c r="AJ953" s="151"/>
      <c r="AK953" s="151"/>
      <c r="AL953" s="151"/>
      <c r="AM953" s="151"/>
      <c r="AN953" s="151"/>
      <c r="AO953" s="151"/>
      <c r="AP953" s="151"/>
      <c r="AQ953" s="151"/>
      <c r="AR953" s="151"/>
      <c r="AS953" s="151"/>
      <c r="AT953" s="151"/>
      <c r="AU953" s="151"/>
      <c r="AV953" s="151"/>
      <c r="AW953" s="151"/>
      <c r="AX953" s="151"/>
      <c r="AY953" s="151"/>
      <c r="AZ953" s="151"/>
      <c r="BA953" s="151"/>
      <c r="BB953" s="151"/>
      <c r="BC953" s="151"/>
      <c r="BD953" s="151"/>
      <c r="BE953" s="151"/>
      <c r="BF953" s="151"/>
      <c r="BG953" s="151"/>
      <c r="BH953" s="151"/>
    </row>
    <row r="954" spans="1:60" outlineLevel="1" x14ac:dyDescent="0.2">
      <c r="A954" s="158"/>
      <c r="B954" s="159"/>
      <c r="C954" s="199" t="s">
        <v>1509</v>
      </c>
      <c r="D954" s="195"/>
      <c r="E954" s="196">
        <v>1235</v>
      </c>
      <c r="F954" s="162"/>
      <c r="G954" s="162"/>
      <c r="H954" s="162"/>
      <c r="I954" s="162"/>
      <c r="J954" s="162"/>
      <c r="K954" s="162"/>
      <c r="L954" s="162"/>
      <c r="M954" s="162"/>
      <c r="N954" s="162"/>
      <c r="O954" s="162"/>
      <c r="P954" s="162"/>
      <c r="Q954" s="162"/>
      <c r="R954" s="162"/>
      <c r="S954" s="162"/>
      <c r="T954" s="162"/>
      <c r="U954" s="162"/>
      <c r="V954" s="162"/>
      <c r="W954" s="162"/>
      <c r="X954" s="151"/>
      <c r="Y954" s="151"/>
      <c r="Z954" s="151"/>
      <c r="AA954" s="151"/>
      <c r="AB954" s="151"/>
      <c r="AC954" s="151"/>
      <c r="AD954" s="151"/>
      <c r="AE954" s="151"/>
      <c r="AF954" s="151"/>
      <c r="AG954" s="151" t="s">
        <v>346</v>
      </c>
      <c r="AH954" s="151">
        <v>0</v>
      </c>
      <c r="AI954" s="151"/>
      <c r="AJ954" s="151"/>
      <c r="AK954" s="151"/>
      <c r="AL954" s="151"/>
      <c r="AM954" s="151"/>
      <c r="AN954" s="151"/>
      <c r="AO954" s="151"/>
      <c r="AP954" s="151"/>
      <c r="AQ954" s="151"/>
      <c r="AR954" s="151"/>
      <c r="AS954" s="151"/>
      <c r="AT954" s="151"/>
      <c r="AU954" s="151"/>
      <c r="AV954" s="151"/>
      <c r="AW954" s="151"/>
      <c r="AX954" s="151"/>
      <c r="AY954" s="151"/>
      <c r="AZ954" s="151"/>
      <c r="BA954" s="151"/>
      <c r="BB954" s="151"/>
      <c r="BC954" s="151"/>
      <c r="BD954" s="151"/>
      <c r="BE954" s="151"/>
      <c r="BF954" s="151"/>
      <c r="BG954" s="151"/>
      <c r="BH954" s="151"/>
    </row>
    <row r="955" spans="1:60" ht="22.5" outlineLevel="1" x14ac:dyDescent="0.2">
      <c r="A955" s="180">
        <v>324</v>
      </c>
      <c r="B955" s="181" t="s">
        <v>1510</v>
      </c>
      <c r="C955" s="190" t="s">
        <v>1511</v>
      </c>
      <c r="D955" s="182" t="s">
        <v>227</v>
      </c>
      <c r="E955" s="183">
        <v>1</v>
      </c>
      <c r="F955" s="184"/>
      <c r="G955" s="185">
        <f t="shared" ref="G955:G962" si="7">ROUND(E955*F955,2)</f>
        <v>0</v>
      </c>
      <c r="H955" s="184">
        <v>0</v>
      </c>
      <c r="I955" s="185">
        <f t="shared" ref="I955:I962" si="8">ROUND(E955*H955,2)</f>
        <v>0</v>
      </c>
      <c r="J955" s="184">
        <v>91500</v>
      </c>
      <c r="K955" s="185">
        <f t="shared" ref="K955:K962" si="9">ROUND(E955*J955,2)</f>
        <v>91500</v>
      </c>
      <c r="L955" s="185">
        <v>21</v>
      </c>
      <c r="M955" s="185">
        <f t="shared" ref="M955:M962" si="10">G955*(1+L955/100)</f>
        <v>0</v>
      </c>
      <c r="N955" s="185">
        <v>0</v>
      </c>
      <c r="O955" s="185">
        <f t="shared" ref="O955:O962" si="11">ROUND(E955*N955,2)</f>
        <v>0</v>
      </c>
      <c r="P955" s="185">
        <v>0</v>
      </c>
      <c r="Q955" s="185">
        <f t="shared" ref="Q955:Q962" si="12">ROUND(E955*P955,2)</f>
        <v>0</v>
      </c>
      <c r="R955" s="185"/>
      <c r="S955" s="185" t="s">
        <v>228</v>
      </c>
      <c r="T955" s="186" t="s">
        <v>229</v>
      </c>
      <c r="U955" s="162">
        <v>0</v>
      </c>
      <c r="V955" s="162">
        <f t="shared" ref="V955:V962" si="13">ROUND(E955*U955,2)</f>
        <v>0</v>
      </c>
      <c r="W955" s="162" t="s">
        <v>1512</v>
      </c>
      <c r="X955" s="151"/>
      <c r="Y955" s="151"/>
      <c r="Z955" s="151"/>
      <c r="AA955" s="151"/>
      <c r="AB955" s="151"/>
      <c r="AC955" s="151"/>
      <c r="AD955" s="151"/>
      <c r="AE955" s="151"/>
      <c r="AF955" s="151"/>
      <c r="AG955" s="151" t="s">
        <v>331</v>
      </c>
      <c r="AH955" s="151"/>
      <c r="AI955" s="151"/>
      <c r="AJ955" s="151"/>
      <c r="AK955" s="151"/>
      <c r="AL955" s="151"/>
      <c r="AM955" s="151"/>
      <c r="AN955" s="151"/>
      <c r="AO955" s="151"/>
      <c r="AP955" s="151"/>
      <c r="AQ955" s="151"/>
      <c r="AR955" s="151"/>
      <c r="AS955" s="151"/>
      <c r="AT955" s="151"/>
      <c r="AU955" s="151"/>
      <c r="AV955" s="151"/>
      <c r="AW955" s="151"/>
      <c r="AX955" s="151"/>
      <c r="AY955" s="151"/>
      <c r="AZ955" s="151"/>
      <c r="BA955" s="151"/>
      <c r="BB955" s="151"/>
      <c r="BC955" s="151"/>
      <c r="BD955" s="151"/>
      <c r="BE955" s="151"/>
      <c r="BF955" s="151"/>
      <c r="BG955" s="151"/>
      <c r="BH955" s="151"/>
    </row>
    <row r="956" spans="1:60" ht="22.5" outlineLevel="1" x14ac:dyDescent="0.2">
      <c r="A956" s="180">
        <v>325</v>
      </c>
      <c r="B956" s="181" t="s">
        <v>1513</v>
      </c>
      <c r="C956" s="190" t="s">
        <v>1514</v>
      </c>
      <c r="D956" s="182" t="s">
        <v>227</v>
      </c>
      <c r="E956" s="183">
        <v>1</v>
      </c>
      <c r="F956" s="184"/>
      <c r="G956" s="185">
        <f t="shared" si="7"/>
        <v>0</v>
      </c>
      <c r="H956" s="184">
        <v>0</v>
      </c>
      <c r="I956" s="185">
        <f t="shared" si="8"/>
        <v>0</v>
      </c>
      <c r="J956" s="184">
        <v>50800</v>
      </c>
      <c r="K956" s="185">
        <f t="shared" si="9"/>
        <v>50800</v>
      </c>
      <c r="L956" s="185">
        <v>21</v>
      </c>
      <c r="M956" s="185">
        <f t="shared" si="10"/>
        <v>0</v>
      </c>
      <c r="N956" s="185">
        <v>0</v>
      </c>
      <c r="O956" s="185">
        <f t="shared" si="11"/>
        <v>0</v>
      </c>
      <c r="P956" s="185">
        <v>0</v>
      </c>
      <c r="Q956" s="185">
        <f t="shared" si="12"/>
        <v>0</v>
      </c>
      <c r="R956" s="185"/>
      <c r="S956" s="185" t="s">
        <v>228</v>
      </c>
      <c r="T956" s="186" t="s">
        <v>229</v>
      </c>
      <c r="U956" s="162">
        <v>0</v>
      </c>
      <c r="V956" s="162">
        <f t="shared" si="13"/>
        <v>0</v>
      </c>
      <c r="W956" s="162" t="s">
        <v>1512</v>
      </c>
      <c r="X956" s="151"/>
      <c r="Y956" s="151"/>
      <c r="Z956" s="151"/>
      <c r="AA956" s="151"/>
      <c r="AB956" s="151"/>
      <c r="AC956" s="151"/>
      <c r="AD956" s="151"/>
      <c r="AE956" s="151"/>
      <c r="AF956" s="151"/>
      <c r="AG956" s="151" t="s">
        <v>331</v>
      </c>
      <c r="AH956" s="151"/>
      <c r="AI956" s="151"/>
      <c r="AJ956" s="151"/>
      <c r="AK956" s="151"/>
      <c r="AL956" s="151"/>
      <c r="AM956" s="151"/>
      <c r="AN956" s="151"/>
      <c r="AO956" s="151"/>
      <c r="AP956" s="151"/>
      <c r="AQ956" s="151"/>
      <c r="AR956" s="151"/>
      <c r="AS956" s="151"/>
      <c r="AT956" s="151"/>
      <c r="AU956" s="151"/>
      <c r="AV956" s="151"/>
      <c r="AW956" s="151"/>
      <c r="AX956" s="151"/>
      <c r="AY956" s="151"/>
      <c r="AZ956" s="151"/>
      <c r="BA956" s="151"/>
      <c r="BB956" s="151"/>
      <c r="BC956" s="151"/>
      <c r="BD956" s="151"/>
      <c r="BE956" s="151"/>
      <c r="BF956" s="151"/>
      <c r="BG956" s="151"/>
      <c r="BH956" s="151"/>
    </row>
    <row r="957" spans="1:60" ht="22.5" outlineLevel="1" x14ac:dyDescent="0.2">
      <c r="A957" s="180">
        <v>326</v>
      </c>
      <c r="B957" s="181" t="s">
        <v>1515</v>
      </c>
      <c r="C957" s="190" t="s">
        <v>1516</v>
      </c>
      <c r="D957" s="182" t="s">
        <v>227</v>
      </c>
      <c r="E957" s="183">
        <v>1</v>
      </c>
      <c r="F957" s="184"/>
      <c r="G957" s="185">
        <f t="shared" si="7"/>
        <v>0</v>
      </c>
      <c r="H957" s="184">
        <v>0</v>
      </c>
      <c r="I957" s="185">
        <f t="shared" si="8"/>
        <v>0</v>
      </c>
      <c r="J957" s="184">
        <v>35300</v>
      </c>
      <c r="K957" s="185">
        <f t="shared" si="9"/>
        <v>35300</v>
      </c>
      <c r="L957" s="185">
        <v>21</v>
      </c>
      <c r="M957" s="185">
        <f t="shared" si="10"/>
        <v>0</v>
      </c>
      <c r="N957" s="185">
        <v>0</v>
      </c>
      <c r="O957" s="185">
        <f t="shared" si="11"/>
        <v>0</v>
      </c>
      <c r="P957" s="185">
        <v>0</v>
      </c>
      <c r="Q957" s="185">
        <f t="shared" si="12"/>
        <v>0</v>
      </c>
      <c r="R957" s="185"/>
      <c r="S957" s="185" t="s">
        <v>228</v>
      </c>
      <c r="T957" s="186" t="s">
        <v>229</v>
      </c>
      <c r="U957" s="162">
        <v>0</v>
      </c>
      <c r="V957" s="162">
        <f t="shared" si="13"/>
        <v>0</v>
      </c>
      <c r="W957" s="162" t="s">
        <v>1512</v>
      </c>
      <c r="X957" s="151"/>
      <c r="Y957" s="151"/>
      <c r="Z957" s="151"/>
      <c r="AA957" s="151"/>
      <c r="AB957" s="151"/>
      <c r="AC957" s="151"/>
      <c r="AD957" s="151"/>
      <c r="AE957" s="151"/>
      <c r="AF957" s="151"/>
      <c r="AG957" s="151" t="s">
        <v>331</v>
      </c>
      <c r="AH957" s="151"/>
      <c r="AI957" s="151"/>
      <c r="AJ957" s="151"/>
      <c r="AK957" s="151"/>
      <c r="AL957" s="151"/>
      <c r="AM957" s="151"/>
      <c r="AN957" s="151"/>
      <c r="AO957" s="151"/>
      <c r="AP957" s="151"/>
      <c r="AQ957" s="151"/>
      <c r="AR957" s="151"/>
      <c r="AS957" s="151"/>
      <c r="AT957" s="151"/>
      <c r="AU957" s="151"/>
      <c r="AV957" s="151"/>
      <c r="AW957" s="151"/>
      <c r="AX957" s="151"/>
      <c r="AY957" s="151"/>
      <c r="AZ957" s="151"/>
      <c r="BA957" s="151"/>
      <c r="BB957" s="151"/>
      <c r="BC957" s="151"/>
      <c r="BD957" s="151"/>
      <c r="BE957" s="151"/>
      <c r="BF957" s="151"/>
      <c r="BG957" s="151"/>
      <c r="BH957" s="151"/>
    </row>
    <row r="958" spans="1:60" ht="22.5" outlineLevel="1" x14ac:dyDescent="0.2">
      <c r="A958" s="180">
        <v>327</v>
      </c>
      <c r="B958" s="181" t="s">
        <v>1517</v>
      </c>
      <c r="C958" s="190" t="s">
        <v>1518</v>
      </c>
      <c r="D958" s="182" t="s">
        <v>227</v>
      </c>
      <c r="E958" s="183">
        <v>1</v>
      </c>
      <c r="F958" s="184"/>
      <c r="G958" s="185">
        <f t="shared" si="7"/>
        <v>0</v>
      </c>
      <c r="H958" s="184">
        <v>0</v>
      </c>
      <c r="I958" s="185">
        <f t="shared" si="8"/>
        <v>0</v>
      </c>
      <c r="J958" s="184">
        <v>8850</v>
      </c>
      <c r="K958" s="185">
        <f t="shared" si="9"/>
        <v>8850</v>
      </c>
      <c r="L958" s="185">
        <v>21</v>
      </c>
      <c r="M958" s="185">
        <f t="shared" si="10"/>
        <v>0</v>
      </c>
      <c r="N958" s="185">
        <v>0</v>
      </c>
      <c r="O958" s="185">
        <f t="shared" si="11"/>
        <v>0</v>
      </c>
      <c r="P958" s="185">
        <v>0</v>
      </c>
      <c r="Q958" s="185">
        <f t="shared" si="12"/>
        <v>0</v>
      </c>
      <c r="R958" s="185"/>
      <c r="S958" s="185" t="s">
        <v>228</v>
      </c>
      <c r="T958" s="186" t="s">
        <v>229</v>
      </c>
      <c r="U958" s="162">
        <v>0</v>
      </c>
      <c r="V958" s="162">
        <f t="shared" si="13"/>
        <v>0</v>
      </c>
      <c r="W958" s="162"/>
      <c r="X958" s="151"/>
      <c r="Y958" s="151"/>
      <c r="Z958" s="151"/>
      <c r="AA958" s="151"/>
      <c r="AB958" s="151"/>
      <c r="AC958" s="151"/>
      <c r="AD958" s="151"/>
      <c r="AE958" s="151"/>
      <c r="AF958" s="151"/>
      <c r="AG958" s="151" t="s">
        <v>331</v>
      </c>
      <c r="AH958" s="151"/>
      <c r="AI958" s="151"/>
      <c r="AJ958" s="151"/>
      <c r="AK958" s="151"/>
      <c r="AL958" s="151"/>
      <c r="AM958" s="151"/>
      <c r="AN958" s="151"/>
      <c r="AO958" s="151"/>
      <c r="AP958" s="151"/>
      <c r="AQ958" s="151"/>
      <c r="AR958" s="151"/>
      <c r="AS958" s="151"/>
      <c r="AT958" s="151"/>
      <c r="AU958" s="151"/>
      <c r="AV958" s="151"/>
      <c r="AW958" s="151"/>
      <c r="AX958" s="151"/>
      <c r="AY958" s="151"/>
      <c r="AZ958" s="151"/>
      <c r="BA958" s="151"/>
      <c r="BB958" s="151"/>
      <c r="BC958" s="151"/>
      <c r="BD958" s="151"/>
      <c r="BE958" s="151"/>
      <c r="BF958" s="151"/>
      <c r="BG958" s="151"/>
      <c r="BH958" s="151"/>
    </row>
    <row r="959" spans="1:60" ht="33.75" outlineLevel="1" x14ac:dyDescent="0.2">
      <c r="A959" s="180">
        <v>328</v>
      </c>
      <c r="B959" s="181" t="s">
        <v>1519</v>
      </c>
      <c r="C959" s="190" t="s">
        <v>1520</v>
      </c>
      <c r="D959" s="182" t="s">
        <v>227</v>
      </c>
      <c r="E959" s="183">
        <v>1</v>
      </c>
      <c r="F959" s="184"/>
      <c r="G959" s="185">
        <f t="shared" si="7"/>
        <v>0</v>
      </c>
      <c r="H959" s="184">
        <v>0</v>
      </c>
      <c r="I959" s="185">
        <f t="shared" si="8"/>
        <v>0</v>
      </c>
      <c r="J959" s="184">
        <v>50800</v>
      </c>
      <c r="K959" s="185">
        <f t="shared" si="9"/>
        <v>50800</v>
      </c>
      <c r="L959" s="185">
        <v>21</v>
      </c>
      <c r="M959" s="185">
        <f t="shared" si="10"/>
        <v>0</v>
      </c>
      <c r="N959" s="185">
        <v>0</v>
      </c>
      <c r="O959" s="185">
        <f t="shared" si="11"/>
        <v>0</v>
      </c>
      <c r="P959" s="185">
        <v>0</v>
      </c>
      <c r="Q959" s="185">
        <f t="shared" si="12"/>
        <v>0</v>
      </c>
      <c r="R959" s="185"/>
      <c r="S959" s="185" t="s">
        <v>228</v>
      </c>
      <c r="T959" s="186" t="s">
        <v>229</v>
      </c>
      <c r="U959" s="162">
        <v>0</v>
      </c>
      <c r="V959" s="162">
        <f t="shared" si="13"/>
        <v>0</v>
      </c>
      <c r="W959" s="162" t="s">
        <v>1512</v>
      </c>
      <c r="X959" s="151"/>
      <c r="Y959" s="151"/>
      <c r="Z959" s="151"/>
      <c r="AA959" s="151"/>
      <c r="AB959" s="151"/>
      <c r="AC959" s="151"/>
      <c r="AD959" s="151"/>
      <c r="AE959" s="151"/>
      <c r="AF959" s="151"/>
      <c r="AG959" s="151" t="s">
        <v>331</v>
      </c>
      <c r="AH959" s="151"/>
      <c r="AI959" s="151"/>
      <c r="AJ959" s="151"/>
      <c r="AK959" s="151"/>
      <c r="AL959" s="151"/>
      <c r="AM959" s="151"/>
      <c r="AN959" s="151"/>
      <c r="AO959" s="151"/>
      <c r="AP959" s="151"/>
      <c r="AQ959" s="151"/>
      <c r="AR959" s="151"/>
      <c r="AS959" s="151"/>
      <c r="AT959" s="151"/>
      <c r="AU959" s="151"/>
      <c r="AV959" s="151"/>
      <c r="AW959" s="151"/>
      <c r="AX959" s="151"/>
      <c r="AY959" s="151"/>
      <c r="AZ959" s="151"/>
      <c r="BA959" s="151"/>
      <c r="BB959" s="151"/>
      <c r="BC959" s="151"/>
      <c r="BD959" s="151"/>
      <c r="BE959" s="151"/>
      <c r="BF959" s="151"/>
      <c r="BG959" s="151"/>
      <c r="BH959" s="151"/>
    </row>
    <row r="960" spans="1:60" ht="22.5" outlineLevel="1" x14ac:dyDescent="0.2">
      <c r="A960" s="180">
        <v>329</v>
      </c>
      <c r="B960" s="181" t="s">
        <v>1521</v>
      </c>
      <c r="C960" s="190" t="s">
        <v>1522</v>
      </c>
      <c r="D960" s="182" t="s">
        <v>227</v>
      </c>
      <c r="E960" s="183">
        <v>1</v>
      </c>
      <c r="F960" s="184"/>
      <c r="G960" s="185">
        <f t="shared" si="7"/>
        <v>0</v>
      </c>
      <c r="H960" s="184">
        <v>0</v>
      </c>
      <c r="I960" s="185">
        <f t="shared" si="8"/>
        <v>0</v>
      </c>
      <c r="J960" s="184">
        <v>51700</v>
      </c>
      <c r="K960" s="185">
        <f t="shared" si="9"/>
        <v>51700</v>
      </c>
      <c r="L960" s="185">
        <v>21</v>
      </c>
      <c r="M960" s="185">
        <f t="shared" si="10"/>
        <v>0</v>
      </c>
      <c r="N960" s="185">
        <v>0</v>
      </c>
      <c r="O960" s="185">
        <f t="shared" si="11"/>
        <v>0</v>
      </c>
      <c r="P960" s="185">
        <v>0</v>
      </c>
      <c r="Q960" s="185">
        <f t="shared" si="12"/>
        <v>0</v>
      </c>
      <c r="R960" s="185"/>
      <c r="S960" s="185" t="s">
        <v>228</v>
      </c>
      <c r="T960" s="186" t="s">
        <v>229</v>
      </c>
      <c r="U960" s="162">
        <v>0</v>
      </c>
      <c r="V960" s="162">
        <f t="shared" si="13"/>
        <v>0</v>
      </c>
      <c r="W960" s="162" t="s">
        <v>1512</v>
      </c>
      <c r="X960" s="151"/>
      <c r="Y960" s="151"/>
      <c r="Z960" s="151"/>
      <c r="AA960" s="151"/>
      <c r="AB960" s="151"/>
      <c r="AC960" s="151"/>
      <c r="AD960" s="151"/>
      <c r="AE960" s="151"/>
      <c r="AF960" s="151"/>
      <c r="AG960" s="151" t="s">
        <v>331</v>
      </c>
      <c r="AH960" s="151"/>
      <c r="AI960" s="151"/>
      <c r="AJ960" s="151"/>
      <c r="AK960" s="151"/>
      <c r="AL960" s="151"/>
      <c r="AM960" s="151"/>
      <c r="AN960" s="151"/>
      <c r="AO960" s="151"/>
      <c r="AP960" s="151"/>
      <c r="AQ960" s="151"/>
      <c r="AR960" s="151"/>
      <c r="AS960" s="151"/>
      <c r="AT960" s="151"/>
      <c r="AU960" s="151"/>
      <c r="AV960" s="151"/>
      <c r="AW960" s="151"/>
      <c r="AX960" s="151"/>
      <c r="AY960" s="151"/>
      <c r="AZ960" s="151"/>
      <c r="BA960" s="151"/>
      <c r="BB960" s="151"/>
      <c r="BC960" s="151"/>
      <c r="BD960" s="151"/>
      <c r="BE960" s="151"/>
      <c r="BF960" s="151"/>
      <c r="BG960" s="151"/>
      <c r="BH960" s="151"/>
    </row>
    <row r="961" spans="1:60" ht="22.5" outlineLevel="1" x14ac:dyDescent="0.2">
      <c r="A961" s="180">
        <v>330</v>
      </c>
      <c r="B961" s="181" t="s">
        <v>1523</v>
      </c>
      <c r="C961" s="190" t="s">
        <v>1524</v>
      </c>
      <c r="D961" s="182" t="s">
        <v>227</v>
      </c>
      <c r="E961" s="183">
        <v>1</v>
      </c>
      <c r="F961" s="184"/>
      <c r="G961" s="185">
        <f t="shared" si="7"/>
        <v>0</v>
      </c>
      <c r="H961" s="184">
        <v>0</v>
      </c>
      <c r="I961" s="185">
        <f t="shared" si="8"/>
        <v>0</v>
      </c>
      <c r="J961" s="184">
        <v>35600</v>
      </c>
      <c r="K961" s="185">
        <f t="shared" si="9"/>
        <v>35600</v>
      </c>
      <c r="L961" s="185">
        <v>21</v>
      </c>
      <c r="M961" s="185">
        <f t="shared" si="10"/>
        <v>0</v>
      </c>
      <c r="N961" s="185">
        <v>0</v>
      </c>
      <c r="O961" s="185">
        <f t="shared" si="11"/>
        <v>0</v>
      </c>
      <c r="P961" s="185">
        <v>0</v>
      </c>
      <c r="Q961" s="185">
        <f t="shared" si="12"/>
        <v>0</v>
      </c>
      <c r="R961" s="185"/>
      <c r="S961" s="185" t="s">
        <v>228</v>
      </c>
      <c r="T961" s="186" t="s">
        <v>229</v>
      </c>
      <c r="U961" s="162">
        <v>0</v>
      </c>
      <c r="V961" s="162">
        <f t="shared" si="13"/>
        <v>0</v>
      </c>
      <c r="W961" s="162" t="s">
        <v>1512</v>
      </c>
      <c r="X961" s="151"/>
      <c r="Y961" s="151"/>
      <c r="Z961" s="151"/>
      <c r="AA961" s="151"/>
      <c r="AB961" s="151"/>
      <c r="AC961" s="151"/>
      <c r="AD961" s="151"/>
      <c r="AE961" s="151"/>
      <c r="AF961" s="151"/>
      <c r="AG961" s="151" t="s">
        <v>331</v>
      </c>
      <c r="AH961" s="151"/>
      <c r="AI961" s="151"/>
      <c r="AJ961" s="151"/>
      <c r="AK961" s="151"/>
      <c r="AL961" s="151"/>
      <c r="AM961" s="151"/>
      <c r="AN961" s="151"/>
      <c r="AO961" s="151"/>
      <c r="AP961" s="151"/>
      <c r="AQ961" s="151"/>
      <c r="AR961" s="151"/>
      <c r="AS961" s="151"/>
      <c r="AT961" s="151"/>
      <c r="AU961" s="151"/>
      <c r="AV961" s="151"/>
      <c r="AW961" s="151"/>
      <c r="AX961" s="151"/>
      <c r="AY961" s="151"/>
      <c r="AZ961" s="151"/>
      <c r="BA961" s="151"/>
      <c r="BB961" s="151"/>
      <c r="BC961" s="151"/>
      <c r="BD961" s="151"/>
      <c r="BE961" s="151"/>
      <c r="BF961" s="151"/>
      <c r="BG961" s="151"/>
      <c r="BH961" s="151"/>
    </row>
    <row r="962" spans="1:60" ht="22.5" outlineLevel="1" x14ac:dyDescent="0.2">
      <c r="A962" s="173">
        <v>331</v>
      </c>
      <c r="B962" s="174" t="s">
        <v>1525</v>
      </c>
      <c r="C962" s="191" t="s">
        <v>1526</v>
      </c>
      <c r="D962" s="175" t="s">
        <v>227</v>
      </c>
      <c r="E962" s="176">
        <v>4</v>
      </c>
      <c r="F962" s="177"/>
      <c r="G962" s="178">
        <f t="shared" si="7"/>
        <v>0</v>
      </c>
      <c r="H962" s="177">
        <v>0</v>
      </c>
      <c r="I962" s="178">
        <f t="shared" si="8"/>
        <v>0</v>
      </c>
      <c r="J962" s="177">
        <v>76000</v>
      </c>
      <c r="K962" s="178">
        <f t="shared" si="9"/>
        <v>304000</v>
      </c>
      <c r="L962" s="178">
        <v>21</v>
      </c>
      <c r="M962" s="178">
        <f t="shared" si="10"/>
        <v>0</v>
      </c>
      <c r="N962" s="178">
        <v>0</v>
      </c>
      <c r="O962" s="178">
        <f t="shared" si="11"/>
        <v>0</v>
      </c>
      <c r="P962" s="178">
        <v>0</v>
      </c>
      <c r="Q962" s="178">
        <f t="shared" si="12"/>
        <v>0</v>
      </c>
      <c r="R962" s="178"/>
      <c r="S962" s="178" t="s">
        <v>228</v>
      </c>
      <c r="T962" s="179" t="s">
        <v>229</v>
      </c>
      <c r="U962" s="162">
        <v>0</v>
      </c>
      <c r="V962" s="162">
        <f t="shared" si="13"/>
        <v>0</v>
      </c>
      <c r="W962" s="162"/>
      <c r="X962" s="151"/>
      <c r="Y962" s="151"/>
      <c r="Z962" s="151"/>
      <c r="AA962" s="151"/>
      <c r="AB962" s="151"/>
      <c r="AC962" s="151"/>
      <c r="AD962" s="151"/>
      <c r="AE962" s="151"/>
      <c r="AF962" s="151"/>
      <c r="AG962" s="151" t="s">
        <v>331</v>
      </c>
      <c r="AH962" s="151"/>
      <c r="AI962" s="151"/>
      <c r="AJ962" s="151"/>
      <c r="AK962" s="151"/>
      <c r="AL962" s="151"/>
      <c r="AM962" s="151"/>
      <c r="AN962" s="151"/>
      <c r="AO962" s="151"/>
      <c r="AP962" s="151"/>
      <c r="AQ962" s="151"/>
      <c r="AR962" s="151"/>
      <c r="AS962" s="151"/>
      <c r="AT962" s="151"/>
      <c r="AU962" s="151"/>
      <c r="AV962" s="151"/>
      <c r="AW962" s="151"/>
      <c r="AX962" s="151"/>
      <c r="AY962" s="151"/>
      <c r="AZ962" s="151"/>
      <c r="BA962" s="151"/>
      <c r="BB962" s="151"/>
      <c r="BC962" s="151"/>
      <c r="BD962" s="151"/>
      <c r="BE962" s="151"/>
      <c r="BF962" s="151"/>
      <c r="BG962" s="151"/>
      <c r="BH962" s="151"/>
    </row>
    <row r="963" spans="1:60" outlineLevel="1" x14ac:dyDescent="0.2">
      <c r="A963" s="158"/>
      <c r="B963" s="159"/>
      <c r="C963" s="364" t="s">
        <v>1527</v>
      </c>
      <c r="D963" s="365"/>
      <c r="E963" s="365"/>
      <c r="F963" s="365"/>
      <c r="G963" s="365"/>
      <c r="H963" s="162"/>
      <c r="I963" s="162"/>
      <c r="J963" s="162"/>
      <c r="K963" s="162"/>
      <c r="L963" s="162"/>
      <c r="M963" s="162"/>
      <c r="N963" s="162"/>
      <c r="O963" s="162"/>
      <c r="P963" s="162"/>
      <c r="Q963" s="162"/>
      <c r="R963" s="162"/>
      <c r="S963" s="162"/>
      <c r="T963" s="162"/>
      <c r="U963" s="162"/>
      <c r="V963" s="162"/>
      <c r="W963" s="162"/>
      <c r="X963" s="151"/>
      <c r="Y963" s="151"/>
      <c r="Z963" s="151"/>
      <c r="AA963" s="151"/>
      <c r="AB963" s="151"/>
      <c r="AC963" s="151"/>
      <c r="AD963" s="151"/>
      <c r="AE963" s="151"/>
      <c r="AF963" s="151"/>
      <c r="AG963" s="151" t="s">
        <v>236</v>
      </c>
      <c r="AH963" s="151"/>
      <c r="AI963" s="151"/>
      <c r="AJ963" s="151"/>
      <c r="AK963" s="151"/>
      <c r="AL963" s="151"/>
      <c r="AM963" s="151"/>
      <c r="AN963" s="151"/>
      <c r="AO963" s="151"/>
      <c r="AP963" s="151"/>
      <c r="AQ963" s="151"/>
      <c r="AR963" s="151"/>
      <c r="AS963" s="151"/>
      <c r="AT963" s="151"/>
      <c r="AU963" s="151"/>
      <c r="AV963" s="151"/>
      <c r="AW963" s="151"/>
      <c r="AX963" s="151"/>
      <c r="AY963" s="151"/>
      <c r="AZ963" s="151"/>
      <c r="BA963" s="151"/>
      <c r="BB963" s="151"/>
      <c r="BC963" s="151"/>
      <c r="BD963" s="151"/>
      <c r="BE963" s="151"/>
      <c r="BF963" s="151"/>
      <c r="BG963" s="151"/>
      <c r="BH963" s="151"/>
    </row>
    <row r="964" spans="1:60" ht="22.5" outlineLevel="1" x14ac:dyDescent="0.2">
      <c r="A964" s="173">
        <v>332</v>
      </c>
      <c r="B964" s="174" t="s">
        <v>1528</v>
      </c>
      <c r="C964" s="191" t="s">
        <v>1529</v>
      </c>
      <c r="D964" s="175" t="s">
        <v>227</v>
      </c>
      <c r="E964" s="176">
        <v>1</v>
      </c>
      <c r="F964" s="177"/>
      <c r="G964" s="178">
        <f>ROUND(E964*F964,2)</f>
        <v>0</v>
      </c>
      <c r="H964" s="177">
        <v>0</v>
      </c>
      <c r="I964" s="178">
        <f>ROUND(E964*H964,2)</f>
        <v>0</v>
      </c>
      <c r="J964" s="177">
        <v>58000</v>
      </c>
      <c r="K964" s="178">
        <f>ROUND(E964*J964,2)</f>
        <v>58000</v>
      </c>
      <c r="L964" s="178">
        <v>21</v>
      </c>
      <c r="M964" s="178">
        <f>G964*(1+L964/100)</f>
        <v>0</v>
      </c>
      <c r="N964" s="178">
        <v>0</v>
      </c>
      <c r="O964" s="178">
        <f>ROUND(E964*N964,2)</f>
        <v>0</v>
      </c>
      <c r="P964" s="178">
        <v>0</v>
      </c>
      <c r="Q964" s="178">
        <f>ROUND(E964*P964,2)</f>
        <v>0</v>
      </c>
      <c r="R964" s="178"/>
      <c r="S964" s="178" t="s">
        <v>228</v>
      </c>
      <c r="T964" s="179" t="s">
        <v>229</v>
      </c>
      <c r="U964" s="162">
        <v>0</v>
      </c>
      <c r="V964" s="162">
        <f>ROUND(E964*U964,2)</f>
        <v>0</v>
      </c>
      <c r="W964" s="162"/>
      <c r="X964" s="151"/>
      <c r="Y964" s="151"/>
      <c r="Z964" s="151"/>
      <c r="AA964" s="151"/>
      <c r="AB964" s="151"/>
      <c r="AC964" s="151"/>
      <c r="AD964" s="151"/>
      <c r="AE964" s="151"/>
      <c r="AF964" s="151"/>
      <c r="AG964" s="151" t="s">
        <v>331</v>
      </c>
      <c r="AH964" s="151"/>
      <c r="AI964" s="151"/>
      <c r="AJ964" s="151"/>
      <c r="AK964" s="151"/>
      <c r="AL964" s="151"/>
      <c r="AM964" s="151"/>
      <c r="AN964" s="151"/>
      <c r="AO964" s="151"/>
      <c r="AP964" s="151"/>
      <c r="AQ964" s="151"/>
      <c r="AR964" s="151"/>
      <c r="AS964" s="151"/>
      <c r="AT964" s="151"/>
      <c r="AU964" s="151"/>
      <c r="AV964" s="151"/>
      <c r="AW964" s="151"/>
      <c r="AX964" s="151"/>
      <c r="AY964" s="151"/>
      <c r="AZ964" s="151"/>
      <c r="BA964" s="151"/>
      <c r="BB964" s="151"/>
      <c r="BC964" s="151"/>
      <c r="BD964" s="151"/>
      <c r="BE964" s="151"/>
      <c r="BF964" s="151"/>
      <c r="BG964" s="151"/>
      <c r="BH964" s="151"/>
    </row>
    <row r="965" spans="1:60" outlineLevel="1" x14ac:dyDescent="0.2">
      <c r="A965" s="158"/>
      <c r="B965" s="159"/>
      <c r="C965" s="364" t="s">
        <v>1527</v>
      </c>
      <c r="D965" s="365"/>
      <c r="E965" s="365"/>
      <c r="F965" s="365"/>
      <c r="G965" s="365"/>
      <c r="H965" s="162"/>
      <c r="I965" s="162"/>
      <c r="J965" s="162"/>
      <c r="K965" s="162"/>
      <c r="L965" s="162"/>
      <c r="M965" s="162"/>
      <c r="N965" s="162"/>
      <c r="O965" s="162"/>
      <c r="P965" s="162"/>
      <c r="Q965" s="162"/>
      <c r="R965" s="162"/>
      <c r="S965" s="162"/>
      <c r="T965" s="162"/>
      <c r="U965" s="162"/>
      <c r="V965" s="162"/>
      <c r="W965" s="162"/>
      <c r="X965" s="151"/>
      <c r="Y965" s="151"/>
      <c r="Z965" s="151"/>
      <c r="AA965" s="151"/>
      <c r="AB965" s="151"/>
      <c r="AC965" s="151"/>
      <c r="AD965" s="151"/>
      <c r="AE965" s="151"/>
      <c r="AF965" s="151"/>
      <c r="AG965" s="151" t="s">
        <v>236</v>
      </c>
      <c r="AH965" s="151"/>
      <c r="AI965" s="151"/>
      <c r="AJ965" s="151"/>
      <c r="AK965" s="151"/>
      <c r="AL965" s="151"/>
      <c r="AM965" s="151"/>
      <c r="AN965" s="151"/>
      <c r="AO965" s="151"/>
      <c r="AP965" s="151"/>
      <c r="AQ965" s="151"/>
      <c r="AR965" s="151"/>
      <c r="AS965" s="151"/>
      <c r="AT965" s="151"/>
      <c r="AU965" s="151"/>
      <c r="AV965" s="151"/>
      <c r="AW965" s="151"/>
      <c r="AX965" s="151"/>
      <c r="AY965" s="151"/>
      <c r="AZ965" s="151"/>
      <c r="BA965" s="151"/>
      <c r="BB965" s="151"/>
      <c r="BC965" s="151"/>
      <c r="BD965" s="151"/>
      <c r="BE965" s="151"/>
      <c r="BF965" s="151"/>
      <c r="BG965" s="151"/>
      <c r="BH965" s="151"/>
    </row>
    <row r="966" spans="1:60" ht="22.5" outlineLevel="1" x14ac:dyDescent="0.2">
      <c r="A966" s="173">
        <v>333</v>
      </c>
      <c r="B966" s="174" t="s">
        <v>1530</v>
      </c>
      <c r="C966" s="191" t="s">
        <v>1531</v>
      </c>
      <c r="D966" s="175" t="s">
        <v>1532</v>
      </c>
      <c r="E966" s="176">
        <v>6.2990000000000004</v>
      </c>
      <c r="F966" s="177"/>
      <c r="G966" s="178">
        <f>ROUND(E966*F966,2)</f>
        <v>0</v>
      </c>
      <c r="H966" s="177">
        <v>0</v>
      </c>
      <c r="I966" s="178">
        <f>ROUND(E966*H966,2)</f>
        <v>0</v>
      </c>
      <c r="J966" s="177">
        <v>1300</v>
      </c>
      <c r="K966" s="178">
        <f>ROUND(E966*J966,2)</f>
        <v>8188.7</v>
      </c>
      <c r="L966" s="178">
        <v>21</v>
      </c>
      <c r="M966" s="178">
        <f>G966*(1+L966/100)</f>
        <v>0</v>
      </c>
      <c r="N966" s="178">
        <v>0</v>
      </c>
      <c r="O966" s="178">
        <f>ROUND(E966*N966,2)</f>
        <v>0</v>
      </c>
      <c r="P966" s="178">
        <v>0</v>
      </c>
      <c r="Q966" s="178">
        <f>ROUND(E966*P966,2)</f>
        <v>0</v>
      </c>
      <c r="R966" s="178"/>
      <c r="S966" s="178" t="s">
        <v>228</v>
      </c>
      <c r="T966" s="179" t="s">
        <v>229</v>
      </c>
      <c r="U966" s="162">
        <v>0</v>
      </c>
      <c r="V966" s="162">
        <f>ROUND(E966*U966,2)</f>
        <v>0</v>
      </c>
      <c r="W966" s="162"/>
      <c r="X966" s="151"/>
      <c r="Y966" s="151"/>
      <c r="Z966" s="151"/>
      <c r="AA966" s="151"/>
      <c r="AB966" s="151"/>
      <c r="AC966" s="151"/>
      <c r="AD966" s="151"/>
      <c r="AE966" s="151"/>
      <c r="AF966" s="151"/>
      <c r="AG966" s="151" t="s">
        <v>331</v>
      </c>
      <c r="AH966" s="151"/>
      <c r="AI966" s="151"/>
      <c r="AJ966" s="151"/>
      <c r="AK966" s="151"/>
      <c r="AL966" s="151"/>
      <c r="AM966" s="151"/>
      <c r="AN966" s="151"/>
      <c r="AO966" s="151"/>
      <c r="AP966" s="151"/>
      <c r="AQ966" s="151"/>
      <c r="AR966" s="151"/>
      <c r="AS966" s="151"/>
      <c r="AT966" s="151"/>
      <c r="AU966" s="151"/>
      <c r="AV966" s="151"/>
      <c r="AW966" s="151"/>
      <c r="AX966" s="151"/>
      <c r="AY966" s="151"/>
      <c r="AZ966" s="151"/>
      <c r="BA966" s="151"/>
      <c r="BB966" s="151"/>
      <c r="BC966" s="151"/>
      <c r="BD966" s="151"/>
      <c r="BE966" s="151"/>
      <c r="BF966" s="151"/>
      <c r="BG966" s="151"/>
      <c r="BH966" s="151"/>
    </row>
    <row r="967" spans="1:60" outlineLevel="1" x14ac:dyDescent="0.2">
      <c r="A967" s="158"/>
      <c r="B967" s="159"/>
      <c r="C967" s="199" t="s">
        <v>1533</v>
      </c>
      <c r="D967" s="195"/>
      <c r="E967" s="196">
        <v>6.2990000000000004</v>
      </c>
      <c r="F967" s="162"/>
      <c r="G967" s="162"/>
      <c r="H967" s="162"/>
      <c r="I967" s="162"/>
      <c r="J967" s="162"/>
      <c r="K967" s="162"/>
      <c r="L967" s="162"/>
      <c r="M967" s="162"/>
      <c r="N967" s="162"/>
      <c r="O967" s="162"/>
      <c r="P967" s="162"/>
      <c r="Q967" s="162"/>
      <c r="R967" s="162"/>
      <c r="S967" s="162"/>
      <c r="T967" s="162"/>
      <c r="U967" s="162"/>
      <c r="V967" s="162"/>
      <c r="W967" s="162"/>
      <c r="X967" s="151"/>
      <c r="Y967" s="151"/>
      <c r="Z967" s="151"/>
      <c r="AA967" s="151"/>
      <c r="AB967" s="151"/>
      <c r="AC967" s="151"/>
      <c r="AD967" s="151"/>
      <c r="AE967" s="151"/>
      <c r="AF967" s="151"/>
      <c r="AG967" s="151" t="s">
        <v>346</v>
      </c>
      <c r="AH967" s="151">
        <v>0</v>
      </c>
      <c r="AI967" s="151"/>
      <c r="AJ967" s="151"/>
      <c r="AK967" s="151"/>
      <c r="AL967" s="151"/>
      <c r="AM967" s="151"/>
      <c r="AN967" s="151"/>
      <c r="AO967" s="151"/>
      <c r="AP967" s="151"/>
      <c r="AQ967" s="151"/>
      <c r="AR967" s="151"/>
      <c r="AS967" s="151"/>
      <c r="AT967" s="151"/>
      <c r="AU967" s="151"/>
      <c r="AV967" s="151"/>
      <c r="AW967" s="151"/>
      <c r="AX967" s="151"/>
      <c r="AY967" s="151"/>
      <c r="AZ967" s="151"/>
      <c r="BA967" s="151"/>
      <c r="BB967" s="151"/>
      <c r="BC967" s="151"/>
      <c r="BD967" s="151"/>
      <c r="BE967" s="151"/>
      <c r="BF967" s="151"/>
      <c r="BG967" s="151"/>
      <c r="BH967" s="151"/>
    </row>
    <row r="968" spans="1:60" ht="33.75" outlineLevel="1" x14ac:dyDescent="0.2">
      <c r="A968" s="180">
        <v>334</v>
      </c>
      <c r="B968" s="181" t="s">
        <v>1534</v>
      </c>
      <c r="C968" s="190" t="s">
        <v>1535</v>
      </c>
      <c r="D968" s="182" t="s">
        <v>227</v>
      </c>
      <c r="E968" s="183">
        <v>1</v>
      </c>
      <c r="F968" s="184"/>
      <c r="G968" s="185">
        <f t="shared" ref="G968:G973" si="14">ROUND(E968*F968,2)</f>
        <v>0</v>
      </c>
      <c r="H968" s="184">
        <v>0</v>
      </c>
      <c r="I968" s="185">
        <f t="shared" ref="I968:I973" si="15">ROUND(E968*H968,2)</f>
        <v>0</v>
      </c>
      <c r="J968" s="184">
        <v>51100</v>
      </c>
      <c r="K968" s="185">
        <f t="shared" ref="K968:K973" si="16">ROUND(E968*J968,2)</f>
        <v>51100</v>
      </c>
      <c r="L968" s="185">
        <v>21</v>
      </c>
      <c r="M968" s="185">
        <f t="shared" ref="M968:M973" si="17">G968*(1+L968/100)</f>
        <v>0</v>
      </c>
      <c r="N968" s="185">
        <v>0</v>
      </c>
      <c r="O968" s="185">
        <f t="shared" ref="O968:O973" si="18">ROUND(E968*N968,2)</f>
        <v>0</v>
      </c>
      <c r="P968" s="185">
        <v>0</v>
      </c>
      <c r="Q968" s="185">
        <f t="shared" ref="Q968:Q973" si="19">ROUND(E968*P968,2)</f>
        <v>0</v>
      </c>
      <c r="R968" s="185"/>
      <c r="S968" s="185" t="s">
        <v>228</v>
      </c>
      <c r="T968" s="186" t="s">
        <v>229</v>
      </c>
      <c r="U968" s="162">
        <v>0</v>
      </c>
      <c r="V968" s="162">
        <f t="shared" ref="V968:V973" si="20">ROUND(E968*U968,2)</f>
        <v>0</v>
      </c>
      <c r="W968" s="162"/>
      <c r="X968" s="151"/>
      <c r="Y968" s="151"/>
      <c r="Z968" s="151"/>
      <c r="AA968" s="151"/>
      <c r="AB968" s="151"/>
      <c r="AC968" s="151"/>
      <c r="AD968" s="151"/>
      <c r="AE968" s="151"/>
      <c r="AF968" s="151"/>
      <c r="AG968" s="151" t="s">
        <v>331</v>
      </c>
      <c r="AH968" s="151"/>
      <c r="AI968" s="151"/>
      <c r="AJ968" s="151"/>
      <c r="AK968" s="151"/>
      <c r="AL968" s="151"/>
      <c r="AM968" s="151"/>
      <c r="AN968" s="151"/>
      <c r="AO968" s="151"/>
      <c r="AP968" s="151"/>
      <c r="AQ968" s="151"/>
      <c r="AR968" s="151"/>
      <c r="AS968" s="151"/>
      <c r="AT968" s="151"/>
      <c r="AU968" s="151"/>
      <c r="AV968" s="151"/>
      <c r="AW968" s="151"/>
      <c r="AX968" s="151"/>
      <c r="AY968" s="151"/>
      <c r="AZ968" s="151"/>
      <c r="BA968" s="151"/>
      <c r="BB968" s="151"/>
      <c r="BC968" s="151"/>
      <c r="BD968" s="151"/>
      <c r="BE968" s="151"/>
      <c r="BF968" s="151"/>
      <c r="BG968" s="151"/>
      <c r="BH968" s="151"/>
    </row>
    <row r="969" spans="1:60" ht="22.5" outlineLevel="1" x14ac:dyDescent="0.2">
      <c r="A969" s="180">
        <v>335</v>
      </c>
      <c r="B969" s="181" t="s">
        <v>1536</v>
      </c>
      <c r="C969" s="190" t="s">
        <v>1537</v>
      </c>
      <c r="D969" s="182" t="s">
        <v>427</v>
      </c>
      <c r="E969" s="183">
        <v>6.3</v>
      </c>
      <c r="F969" s="184"/>
      <c r="G969" s="185">
        <f t="shared" si="14"/>
        <v>0</v>
      </c>
      <c r="H969" s="184">
        <v>0</v>
      </c>
      <c r="I969" s="185">
        <f t="shared" si="15"/>
        <v>0</v>
      </c>
      <c r="J969" s="184">
        <v>700</v>
      </c>
      <c r="K969" s="185">
        <f t="shared" si="16"/>
        <v>4410</v>
      </c>
      <c r="L969" s="185">
        <v>21</v>
      </c>
      <c r="M969" s="185">
        <f t="shared" si="17"/>
        <v>0</v>
      </c>
      <c r="N969" s="185">
        <v>0</v>
      </c>
      <c r="O969" s="185">
        <f t="shared" si="18"/>
        <v>0</v>
      </c>
      <c r="P969" s="185">
        <v>0</v>
      </c>
      <c r="Q969" s="185">
        <f t="shared" si="19"/>
        <v>0</v>
      </c>
      <c r="R969" s="185"/>
      <c r="S969" s="185" t="s">
        <v>228</v>
      </c>
      <c r="T969" s="186" t="s">
        <v>229</v>
      </c>
      <c r="U969" s="162">
        <v>0</v>
      </c>
      <c r="V969" s="162">
        <f t="shared" si="20"/>
        <v>0</v>
      </c>
      <c r="W969" s="162"/>
      <c r="X969" s="151"/>
      <c r="Y969" s="151"/>
      <c r="Z969" s="151"/>
      <c r="AA969" s="151"/>
      <c r="AB969" s="151"/>
      <c r="AC969" s="151"/>
      <c r="AD969" s="151"/>
      <c r="AE969" s="151"/>
      <c r="AF969" s="151"/>
      <c r="AG969" s="151" t="s">
        <v>331</v>
      </c>
      <c r="AH969" s="151"/>
      <c r="AI969" s="151"/>
      <c r="AJ969" s="151"/>
      <c r="AK969" s="151"/>
      <c r="AL969" s="151"/>
      <c r="AM969" s="151"/>
      <c r="AN969" s="151"/>
      <c r="AO969" s="151"/>
      <c r="AP969" s="151"/>
      <c r="AQ969" s="151"/>
      <c r="AR969" s="151"/>
      <c r="AS969" s="151"/>
      <c r="AT969" s="151"/>
      <c r="AU969" s="151"/>
      <c r="AV969" s="151"/>
      <c r="AW969" s="151"/>
      <c r="AX969" s="151"/>
      <c r="AY969" s="151"/>
      <c r="AZ969" s="151"/>
      <c r="BA969" s="151"/>
      <c r="BB969" s="151"/>
      <c r="BC969" s="151"/>
      <c r="BD969" s="151"/>
      <c r="BE969" s="151"/>
      <c r="BF969" s="151"/>
      <c r="BG969" s="151"/>
      <c r="BH969" s="151"/>
    </row>
    <row r="970" spans="1:60" outlineLevel="1" x14ac:dyDescent="0.2">
      <c r="A970" s="180">
        <v>336</v>
      </c>
      <c r="B970" s="181" t="s">
        <v>1538</v>
      </c>
      <c r="C970" s="190" t="s">
        <v>1539</v>
      </c>
      <c r="D970" s="182" t="s">
        <v>227</v>
      </c>
      <c r="E970" s="183">
        <v>10</v>
      </c>
      <c r="F970" s="184"/>
      <c r="G970" s="185">
        <f t="shared" si="14"/>
        <v>0</v>
      </c>
      <c r="H970" s="184">
        <v>380</v>
      </c>
      <c r="I970" s="185">
        <f t="shared" si="15"/>
        <v>3800</v>
      </c>
      <c r="J970" s="184">
        <v>0</v>
      </c>
      <c r="K970" s="185">
        <f t="shared" si="16"/>
        <v>0</v>
      </c>
      <c r="L970" s="185">
        <v>21</v>
      </c>
      <c r="M970" s="185">
        <f t="shared" si="17"/>
        <v>0</v>
      </c>
      <c r="N970" s="185">
        <v>0</v>
      </c>
      <c r="O970" s="185">
        <f t="shared" si="18"/>
        <v>0</v>
      </c>
      <c r="P970" s="185">
        <v>0</v>
      </c>
      <c r="Q970" s="185">
        <f t="shared" si="19"/>
        <v>0</v>
      </c>
      <c r="R970" s="185"/>
      <c r="S970" s="185" t="s">
        <v>228</v>
      </c>
      <c r="T970" s="186" t="s">
        <v>229</v>
      </c>
      <c r="U970" s="162">
        <v>0</v>
      </c>
      <c r="V970" s="162">
        <f t="shared" si="20"/>
        <v>0</v>
      </c>
      <c r="W970" s="162"/>
      <c r="X970" s="151"/>
      <c r="Y970" s="151"/>
      <c r="Z970" s="151"/>
      <c r="AA970" s="151"/>
      <c r="AB970" s="151"/>
      <c r="AC970" s="151"/>
      <c r="AD970" s="151"/>
      <c r="AE970" s="151"/>
      <c r="AF970" s="151"/>
      <c r="AG970" s="151" t="s">
        <v>331</v>
      </c>
      <c r="AH970" s="151"/>
      <c r="AI970" s="151"/>
      <c r="AJ970" s="151"/>
      <c r="AK970" s="151"/>
      <c r="AL970" s="151"/>
      <c r="AM970" s="151"/>
      <c r="AN970" s="151"/>
      <c r="AO970" s="151"/>
      <c r="AP970" s="151"/>
      <c r="AQ970" s="151"/>
      <c r="AR970" s="151"/>
      <c r="AS970" s="151"/>
      <c r="AT970" s="151"/>
      <c r="AU970" s="151"/>
      <c r="AV970" s="151"/>
      <c r="AW970" s="151"/>
      <c r="AX970" s="151"/>
      <c r="AY970" s="151"/>
      <c r="AZ970" s="151"/>
      <c r="BA970" s="151"/>
      <c r="BB970" s="151"/>
      <c r="BC970" s="151"/>
      <c r="BD970" s="151"/>
      <c r="BE970" s="151"/>
      <c r="BF970" s="151"/>
      <c r="BG970" s="151"/>
      <c r="BH970" s="151"/>
    </row>
    <row r="971" spans="1:60" outlineLevel="1" x14ac:dyDescent="0.2">
      <c r="A971" s="180">
        <v>337</v>
      </c>
      <c r="B971" s="181" t="s">
        <v>1540</v>
      </c>
      <c r="C971" s="190" t="s">
        <v>1541</v>
      </c>
      <c r="D971" s="182" t="s">
        <v>427</v>
      </c>
      <c r="E971" s="183">
        <v>6.3</v>
      </c>
      <c r="F971" s="184"/>
      <c r="G971" s="185">
        <f t="shared" si="14"/>
        <v>0</v>
      </c>
      <c r="H971" s="184">
        <v>0</v>
      </c>
      <c r="I971" s="185">
        <f t="shared" si="15"/>
        <v>0</v>
      </c>
      <c r="J971" s="184">
        <v>2800</v>
      </c>
      <c r="K971" s="185">
        <f t="shared" si="16"/>
        <v>17640</v>
      </c>
      <c r="L971" s="185">
        <v>21</v>
      </c>
      <c r="M971" s="185">
        <f t="shared" si="17"/>
        <v>0</v>
      </c>
      <c r="N971" s="185">
        <v>0</v>
      </c>
      <c r="O971" s="185">
        <f t="shared" si="18"/>
        <v>0</v>
      </c>
      <c r="P971" s="185">
        <v>0</v>
      </c>
      <c r="Q971" s="185">
        <f t="shared" si="19"/>
        <v>0</v>
      </c>
      <c r="R971" s="185"/>
      <c r="S971" s="185" t="s">
        <v>228</v>
      </c>
      <c r="T971" s="186" t="s">
        <v>229</v>
      </c>
      <c r="U971" s="162">
        <v>0</v>
      </c>
      <c r="V971" s="162">
        <f t="shared" si="20"/>
        <v>0</v>
      </c>
      <c r="W971" s="162"/>
      <c r="X971" s="151"/>
      <c r="Y971" s="151"/>
      <c r="Z971" s="151"/>
      <c r="AA971" s="151"/>
      <c r="AB971" s="151"/>
      <c r="AC971" s="151"/>
      <c r="AD971" s="151"/>
      <c r="AE971" s="151"/>
      <c r="AF971" s="151"/>
      <c r="AG971" s="151" t="s">
        <v>331</v>
      </c>
      <c r="AH971" s="151"/>
      <c r="AI971" s="151"/>
      <c r="AJ971" s="151"/>
      <c r="AK971" s="151"/>
      <c r="AL971" s="151"/>
      <c r="AM971" s="151"/>
      <c r="AN971" s="151"/>
      <c r="AO971" s="151"/>
      <c r="AP971" s="151"/>
      <c r="AQ971" s="151"/>
      <c r="AR971" s="151"/>
      <c r="AS971" s="151"/>
      <c r="AT971" s="151"/>
      <c r="AU971" s="151"/>
      <c r="AV971" s="151"/>
      <c r="AW971" s="151"/>
      <c r="AX971" s="151"/>
      <c r="AY971" s="151"/>
      <c r="AZ971" s="151"/>
      <c r="BA971" s="151"/>
      <c r="BB971" s="151"/>
      <c r="BC971" s="151"/>
      <c r="BD971" s="151"/>
      <c r="BE971" s="151"/>
      <c r="BF971" s="151"/>
      <c r="BG971" s="151"/>
      <c r="BH971" s="151"/>
    </row>
    <row r="972" spans="1:60" ht="22.5" outlineLevel="1" x14ac:dyDescent="0.2">
      <c r="A972" s="180">
        <v>338</v>
      </c>
      <c r="B972" s="181" t="s">
        <v>1542</v>
      </c>
      <c r="C972" s="190" t="s">
        <v>1543</v>
      </c>
      <c r="D972" s="182" t="s">
        <v>1532</v>
      </c>
      <c r="E972" s="183">
        <v>10.28</v>
      </c>
      <c r="F972" s="184"/>
      <c r="G972" s="185">
        <f t="shared" si="14"/>
        <v>0</v>
      </c>
      <c r="H972" s="184">
        <v>0</v>
      </c>
      <c r="I972" s="185">
        <f t="shared" si="15"/>
        <v>0</v>
      </c>
      <c r="J972" s="184">
        <v>1600</v>
      </c>
      <c r="K972" s="185">
        <f t="shared" si="16"/>
        <v>16448</v>
      </c>
      <c r="L972" s="185">
        <v>21</v>
      </c>
      <c r="M972" s="185">
        <f t="shared" si="17"/>
        <v>0</v>
      </c>
      <c r="N972" s="185">
        <v>0</v>
      </c>
      <c r="O972" s="185">
        <f t="shared" si="18"/>
        <v>0</v>
      </c>
      <c r="P972" s="185">
        <v>0</v>
      </c>
      <c r="Q972" s="185">
        <f t="shared" si="19"/>
        <v>0</v>
      </c>
      <c r="R972" s="185"/>
      <c r="S972" s="185" t="s">
        <v>228</v>
      </c>
      <c r="T972" s="186" t="s">
        <v>229</v>
      </c>
      <c r="U972" s="162">
        <v>0</v>
      </c>
      <c r="V972" s="162">
        <f t="shared" si="20"/>
        <v>0</v>
      </c>
      <c r="W972" s="162"/>
      <c r="X972" s="151"/>
      <c r="Y972" s="151"/>
      <c r="Z972" s="151"/>
      <c r="AA972" s="151"/>
      <c r="AB972" s="151"/>
      <c r="AC972" s="151"/>
      <c r="AD972" s="151"/>
      <c r="AE972" s="151"/>
      <c r="AF972" s="151"/>
      <c r="AG972" s="151" t="s">
        <v>331</v>
      </c>
      <c r="AH972" s="151"/>
      <c r="AI972" s="151"/>
      <c r="AJ972" s="151"/>
      <c r="AK972" s="151"/>
      <c r="AL972" s="151"/>
      <c r="AM972" s="151"/>
      <c r="AN972" s="151"/>
      <c r="AO972" s="151"/>
      <c r="AP972" s="151"/>
      <c r="AQ972" s="151"/>
      <c r="AR972" s="151"/>
      <c r="AS972" s="151"/>
      <c r="AT972" s="151"/>
      <c r="AU972" s="151"/>
      <c r="AV972" s="151"/>
      <c r="AW972" s="151"/>
      <c r="AX972" s="151"/>
      <c r="AY972" s="151"/>
      <c r="AZ972" s="151"/>
      <c r="BA972" s="151"/>
      <c r="BB972" s="151"/>
      <c r="BC972" s="151"/>
      <c r="BD972" s="151"/>
      <c r="BE972" s="151"/>
      <c r="BF972" s="151"/>
      <c r="BG972" s="151"/>
      <c r="BH972" s="151"/>
    </row>
    <row r="973" spans="1:60" outlineLevel="1" x14ac:dyDescent="0.2">
      <c r="A973" s="173">
        <v>339</v>
      </c>
      <c r="B973" s="174" t="s">
        <v>1544</v>
      </c>
      <c r="C973" s="191" t="s">
        <v>1545</v>
      </c>
      <c r="D973" s="175" t="s">
        <v>227</v>
      </c>
      <c r="E973" s="176">
        <v>10</v>
      </c>
      <c r="F973" s="177"/>
      <c r="G973" s="178">
        <f t="shared" si="14"/>
        <v>0</v>
      </c>
      <c r="H973" s="177">
        <v>0</v>
      </c>
      <c r="I973" s="178">
        <f t="shared" si="15"/>
        <v>0</v>
      </c>
      <c r="J973" s="177">
        <v>650</v>
      </c>
      <c r="K973" s="178">
        <f t="shared" si="16"/>
        <v>6500</v>
      </c>
      <c r="L973" s="178">
        <v>21</v>
      </c>
      <c r="M973" s="178">
        <f t="shared" si="17"/>
        <v>0</v>
      </c>
      <c r="N973" s="178">
        <v>0</v>
      </c>
      <c r="O973" s="178">
        <f t="shared" si="18"/>
        <v>0</v>
      </c>
      <c r="P973" s="178">
        <v>0</v>
      </c>
      <c r="Q973" s="178">
        <f t="shared" si="19"/>
        <v>0</v>
      </c>
      <c r="R973" s="178"/>
      <c r="S973" s="178" t="s">
        <v>228</v>
      </c>
      <c r="T973" s="179" t="s">
        <v>229</v>
      </c>
      <c r="U973" s="162">
        <v>0</v>
      </c>
      <c r="V973" s="162">
        <f t="shared" si="20"/>
        <v>0</v>
      </c>
      <c r="W973" s="162"/>
      <c r="X973" s="151"/>
      <c r="Y973" s="151"/>
      <c r="Z973" s="151"/>
      <c r="AA973" s="151"/>
      <c r="AB973" s="151"/>
      <c r="AC973" s="151"/>
      <c r="AD973" s="151"/>
      <c r="AE973" s="151"/>
      <c r="AF973" s="151"/>
      <c r="AG973" s="151" t="s">
        <v>341</v>
      </c>
      <c r="AH973" s="151"/>
      <c r="AI973" s="151"/>
      <c r="AJ973" s="151"/>
      <c r="AK973" s="151"/>
      <c r="AL973" s="151"/>
      <c r="AM973" s="151"/>
      <c r="AN973" s="151"/>
      <c r="AO973" s="151"/>
      <c r="AP973" s="151"/>
      <c r="AQ973" s="151"/>
      <c r="AR973" s="151"/>
      <c r="AS973" s="151"/>
      <c r="AT973" s="151"/>
      <c r="AU973" s="151"/>
      <c r="AV973" s="151"/>
      <c r="AW973" s="151"/>
      <c r="AX973" s="151"/>
      <c r="AY973" s="151"/>
      <c r="AZ973" s="151"/>
      <c r="BA973" s="151"/>
      <c r="BB973" s="151"/>
      <c r="BC973" s="151"/>
      <c r="BD973" s="151"/>
      <c r="BE973" s="151"/>
      <c r="BF973" s="151"/>
      <c r="BG973" s="151"/>
      <c r="BH973" s="151"/>
    </row>
    <row r="974" spans="1:60" outlineLevel="1" x14ac:dyDescent="0.2">
      <c r="A974" s="158"/>
      <c r="B974" s="159"/>
      <c r="C974" s="199" t="s">
        <v>1546</v>
      </c>
      <c r="D974" s="195"/>
      <c r="E974" s="196">
        <v>10</v>
      </c>
      <c r="F974" s="162"/>
      <c r="G974" s="162"/>
      <c r="H974" s="162"/>
      <c r="I974" s="162"/>
      <c r="J974" s="162"/>
      <c r="K974" s="162"/>
      <c r="L974" s="162"/>
      <c r="M974" s="162"/>
      <c r="N974" s="162"/>
      <c r="O974" s="162"/>
      <c r="P974" s="162"/>
      <c r="Q974" s="162"/>
      <c r="R974" s="162"/>
      <c r="S974" s="162"/>
      <c r="T974" s="162"/>
      <c r="U974" s="162"/>
      <c r="V974" s="162"/>
      <c r="W974" s="162"/>
      <c r="X974" s="151"/>
      <c r="Y974" s="151"/>
      <c r="Z974" s="151"/>
      <c r="AA974" s="151"/>
      <c r="AB974" s="151"/>
      <c r="AC974" s="151"/>
      <c r="AD974" s="151"/>
      <c r="AE974" s="151"/>
      <c r="AF974" s="151"/>
      <c r="AG974" s="151" t="s">
        <v>346</v>
      </c>
      <c r="AH974" s="151">
        <v>0</v>
      </c>
      <c r="AI974" s="151"/>
      <c r="AJ974" s="151"/>
      <c r="AK974" s="151"/>
      <c r="AL974" s="151"/>
      <c r="AM974" s="151"/>
      <c r="AN974" s="151"/>
      <c r="AO974" s="151"/>
      <c r="AP974" s="151"/>
      <c r="AQ974" s="151"/>
      <c r="AR974" s="151"/>
      <c r="AS974" s="151"/>
      <c r="AT974" s="151"/>
      <c r="AU974" s="151"/>
      <c r="AV974" s="151"/>
      <c r="AW974" s="151"/>
      <c r="AX974" s="151"/>
      <c r="AY974" s="151"/>
      <c r="AZ974" s="151"/>
      <c r="BA974" s="151"/>
      <c r="BB974" s="151"/>
      <c r="BC974" s="151"/>
      <c r="BD974" s="151"/>
      <c r="BE974" s="151"/>
      <c r="BF974" s="151"/>
      <c r="BG974" s="151"/>
      <c r="BH974" s="151"/>
    </row>
    <row r="975" spans="1:60" outlineLevel="1" x14ac:dyDescent="0.2">
      <c r="A975" s="180">
        <v>340</v>
      </c>
      <c r="B975" s="181" t="s">
        <v>1547</v>
      </c>
      <c r="C975" s="190" t="s">
        <v>1548</v>
      </c>
      <c r="D975" s="182" t="s">
        <v>227</v>
      </c>
      <c r="E975" s="183">
        <v>2</v>
      </c>
      <c r="F975" s="184"/>
      <c r="G975" s="185">
        <f>ROUND(E975*F975,2)</f>
        <v>0</v>
      </c>
      <c r="H975" s="184">
        <v>0</v>
      </c>
      <c r="I975" s="185">
        <f>ROUND(E975*H975,2)</f>
        <v>0</v>
      </c>
      <c r="J975" s="184">
        <v>480</v>
      </c>
      <c r="K975" s="185">
        <f>ROUND(E975*J975,2)</f>
        <v>960</v>
      </c>
      <c r="L975" s="185">
        <v>21</v>
      </c>
      <c r="M975" s="185">
        <f>G975*(1+L975/100)</f>
        <v>0</v>
      </c>
      <c r="N975" s="185">
        <v>0</v>
      </c>
      <c r="O975" s="185">
        <f>ROUND(E975*N975,2)</f>
        <v>0</v>
      </c>
      <c r="P975" s="185">
        <v>0</v>
      </c>
      <c r="Q975" s="185">
        <f>ROUND(E975*P975,2)</f>
        <v>0</v>
      </c>
      <c r="R975" s="185"/>
      <c r="S975" s="185" t="s">
        <v>228</v>
      </c>
      <c r="T975" s="186" t="s">
        <v>229</v>
      </c>
      <c r="U975" s="162">
        <v>0</v>
      </c>
      <c r="V975" s="162">
        <f>ROUND(E975*U975,2)</f>
        <v>0</v>
      </c>
      <c r="W975" s="162"/>
      <c r="X975" s="151"/>
      <c r="Y975" s="151"/>
      <c r="Z975" s="151"/>
      <c r="AA975" s="151"/>
      <c r="AB975" s="151"/>
      <c r="AC975" s="151"/>
      <c r="AD975" s="151"/>
      <c r="AE975" s="151"/>
      <c r="AF975" s="151"/>
      <c r="AG975" s="151" t="s">
        <v>341</v>
      </c>
      <c r="AH975" s="151"/>
      <c r="AI975" s="151"/>
      <c r="AJ975" s="151"/>
      <c r="AK975" s="151"/>
      <c r="AL975" s="151"/>
      <c r="AM975" s="151"/>
      <c r="AN975" s="151"/>
      <c r="AO975" s="151"/>
      <c r="AP975" s="151"/>
      <c r="AQ975" s="151"/>
      <c r="AR975" s="151"/>
      <c r="AS975" s="151"/>
      <c r="AT975" s="151"/>
      <c r="AU975" s="151"/>
      <c r="AV975" s="151"/>
      <c r="AW975" s="151"/>
      <c r="AX975" s="151"/>
      <c r="AY975" s="151"/>
      <c r="AZ975" s="151"/>
      <c r="BA975" s="151"/>
      <c r="BB975" s="151"/>
      <c r="BC975" s="151"/>
      <c r="BD975" s="151"/>
      <c r="BE975" s="151"/>
      <c r="BF975" s="151"/>
      <c r="BG975" s="151"/>
      <c r="BH975" s="151"/>
    </row>
    <row r="976" spans="1:60" ht="22.5" outlineLevel="1" x14ac:dyDescent="0.2">
      <c r="A976" s="173">
        <v>341</v>
      </c>
      <c r="B976" s="174" t="s">
        <v>1549</v>
      </c>
      <c r="C976" s="191" t="s">
        <v>1550</v>
      </c>
      <c r="D976" s="175" t="s">
        <v>1532</v>
      </c>
      <c r="E976" s="176">
        <v>2.4</v>
      </c>
      <c r="F976" s="177"/>
      <c r="G976" s="178">
        <f>ROUND(E976*F976,2)</f>
        <v>0</v>
      </c>
      <c r="H976" s="177">
        <v>0</v>
      </c>
      <c r="I976" s="178">
        <f>ROUND(E976*H976,2)</f>
        <v>0</v>
      </c>
      <c r="J976" s="177">
        <v>1500</v>
      </c>
      <c r="K976" s="178">
        <f>ROUND(E976*J976,2)</f>
        <v>3600</v>
      </c>
      <c r="L976" s="178">
        <v>21</v>
      </c>
      <c r="M976" s="178">
        <f>G976*(1+L976/100)</f>
        <v>0</v>
      </c>
      <c r="N976" s="178">
        <v>0</v>
      </c>
      <c r="O976" s="178">
        <f>ROUND(E976*N976,2)</f>
        <v>0</v>
      </c>
      <c r="P976" s="178">
        <v>0</v>
      </c>
      <c r="Q976" s="178">
        <f>ROUND(E976*P976,2)</f>
        <v>0</v>
      </c>
      <c r="R976" s="178"/>
      <c r="S976" s="178" t="s">
        <v>228</v>
      </c>
      <c r="T976" s="179" t="s">
        <v>229</v>
      </c>
      <c r="U976" s="162">
        <v>0</v>
      </c>
      <c r="V976" s="162">
        <f>ROUND(E976*U976,2)</f>
        <v>0</v>
      </c>
      <c r="W976" s="162"/>
      <c r="X976" s="151"/>
      <c r="Y976" s="151"/>
      <c r="Z976" s="151"/>
      <c r="AA976" s="151"/>
      <c r="AB976" s="151"/>
      <c r="AC976" s="151"/>
      <c r="AD976" s="151"/>
      <c r="AE976" s="151"/>
      <c r="AF976" s="151"/>
      <c r="AG976" s="151" t="s">
        <v>331</v>
      </c>
      <c r="AH976" s="151"/>
      <c r="AI976" s="151"/>
      <c r="AJ976" s="151"/>
      <c r="AK976" s="151"/>
      <c r="AL976" s="151"/>
      <c r="AM976" s="151"/>
      <c r="AN976" s="151"/>
      <c r="AO976" s="151"/>
      <c r="AP976" s="151"/>
      <c r="AQ976" s="151"/>
      <c r="AR976" s="151"/>
      <c r="AS976" s="151"/>
      <c r="AT976" s="151"/>
      <c r="AU976" s="151"/>
      <c r="AV976" s="151"/>
      <c r="AW976" s="151"/>
      <c r="AX976" s="151"/>
      <c r="AY976" s="151"/>
      <c r="AZ976" s="151"/>
      <c r="BA976" s="151"/>
      <c r="BB976" s="151"/>
      <c r="BC976" s="151"/>
      <c r="BD976" s="151"/>
      <c r="BE976" s="151"/>
      <c r="BF976" s="151"/>
      <c r="BG976" s="151"/>
      <c r="BH976" s="151"/>
    </row>
    <row r="977" spans="1:60" outlineLevel="1" x14ac:dyDescent="0.2">
      <c r="A977" s="158"/>
      <c r="B977" s="159"/>
      <c r="C977" s="199" t="s">
        <v>1551</v>
      </c>
      <c r="D977" s="195"/>
      <c r="E977" s="196">
        <v>2.4</v>
      </c>
      <c r="F977" s="162"/>
      <c r="G977" s="162"/>
      <c r="H977" s="162"/>
      <c r="I977" s="162"/>
      <c r="J977" s="162"/>
      <c r="K977" s="162"/>
      <c r="L977" s="162"/>
      <c r="M977" s="162"/>
      <c r="N977" s="162"/>
      <c r="O977" s="162"/>
      <c r="P977" s="162"/>
      <c r="Q977" s="162"/>
      <c r="R977" s="162"/>
      <c r="S977" s="162"/>
      <c r="T977" s="162"/>
      <c r="U977" s="162"/>
      <c r="V977" s="162"/>
      <c r="W977" s="162"/>
      <c r="X977" s="151"/>
      <c r="Y977" s="151"/>
      <c r="Z977" s="151"/>
      <c r="AA977" s="151"/>
      <c r="AB977" s="151"/>
      <c r="AC977" s="151"/>
      <c r="AD977" s="151"/>
      <c r="AE977" s="151"/>
      <c r="AF977" s="151"/>
      <c r="AG977" s="151" t="s">
        <v>346</v>
      </c>
      <c r="AH977" s="151">
        <v>0</v>
      </c>
      <c r="AI977" s="151"/>
      <c r="AJ977" s="151"/>
      <c r="AK977" s="151"/>
      <c r="AL977" s="151"/>
      <c r="AM977" s="151"/>
      <c r="AN977" s="151"/>
      <c r="AO977" s="151"/>
      <c r="AP977" s="151"/>
      <c r="AQ977" s="151"/>
      <c r="AR977" s="151"/>
      <c r="AS977" s="151"/>
      <c r="AT977" s="151"/>
      <c r="AU977" s="151"/>
      <c r="AV977" s="151"/>
      <c r="AW977" s="151"/>
      <c r="AX977" s="151"/>
      <c r="AY977" s="151"/>
      <c r="AZ977" s="151"/>
      <c r="BA977" s="151"/>
      <c r="BB977" s="151"/>
      <c r="BC977" s="151"/>
      <c r="BD977" s="151"/>
      <c r="BE977" s="151"/>
      <c r="BF977" s="151"/>
      <c r="BG977" s="151"/>
      <c r="BH977" s="151"/>
    </row>
    <row r="978" spans="1:60" ht="22.5" outlineLevel="1" x14ac:dyDescent="0.2">
      <c r="A978" s="180">
        <v>342</v>
      </c>
      <c r="B978" s="181" t="s">
        <v>1552</v>
      </c>
      <c r="C978" s="190" t="s">
        <v>1553</v>
      </c>
      <c r="D978" s="182" t="s">
        <v>227</v>
      </c>
      <c r="E978" s="183">
        <v>1</v>
      </c>
      <c r="F978" s="184"/>
      <c r="G978" s="185">
        <f t="shared" ref="G978:G988" si="21">ROUND(E978*F978,2)</f>
        <v>0</v>
      </c>
      <c r="H978" s="184">
        <v>78600</v>
      </c>
      <c r="I978" s="185">
        <f t="shared" ref="I978:I988" si="22">ROUND(E978*H978,2)</f>
        <v>78600</v>
      </c>
      <c r="J978" s="184">
        <v>0</v>
      </c>
      <c r="K978" s="185">
        <f t="shared" ref="K978:K988" si="23">ROUND(E978*J978,2)</f>
        <v>0</v>
      </c>
      <c r="L978" s="185">
        <v>21</v>
      </c>
      <c r="M978" s="185">
        <f t="shared" ref="M978:M988" si="24">G978*(1+L978/100)</f>
        <v>0</v>
      </c>
      <c r="N978" s="185">
        <v>0</v>
      </c>
      <c r="O978" s="185">
        <f t="shared" ref="O978:O988" si="25">ROUND(E978*N978,2)</f>
        <v>0</v>
      </c>
      <c r="P978" s="185">
        <v>0</v>
      </c>
      <c r="Q978" s="185">
        <f t="shared" ref="Q978:Q988" si="26">ROUND(E978*P978,2)</f>
        <v>0</v>
      </c>
      <c r="R978" s="185"/>
      <c r="S978" s="185" t="s">
        <v>228</v>
      </c>
      <c r="T978" s="186" t="s">
        <v>229</v>
      </c>
      <c r="U978" s="162">
        <v>0</v>
      </c>
      <c r="V978" s="162">
        <f t="shared" ref="V978:V988" si="27">ROUND(E978*U978,2)</f>
        <v>0</v>
      </c>
      <c r="W978" s="162" t="s">
        <v>1512</v>
      </c>
      <c r="X978" s="151"/>
      <c r="Y978" s="151"/>
      <c r="Z978" s="151"/>
      <c r="AA978" s="151"/>
      <c r="AB978" s="151"/>
      <c r="AC978" s="151"/>
      <c r="AD978" s="151"/>
      <c r="AE978" s="151"/>
      <c r="AF978" s="151"/>
      <c r="AG978" s="151" t="s">
        <v>439</v>
      </c>
      <c r="AH978" s="151"/>
      <c r="AI978" s="151"/>
      <c r="AJ978" s="151"/>
      <c r="AK978" s="151"/>
      <c r="AL978" s="151"/>
      <c r="AM978" s="151"/>
      <c r="AN978" s="151"/>
      <c r="AO978" s="151"/>
      <c r="AP978" s="151"/>
      <c r="AQ978" s="151"/>
      <c r="AR978" s="151"/>
      <c r="AS978" s="151"/>
      <c r="AT978" s="151"/>
      <c r="AU978" s="151"/>
      <c r="AV978" s="151"/>
      <c r="AW978" s="151"/>
      <c r="AX978" s="151"/>
      <c r="AY978" s="151"/>
      <c r="AZ978" s="151"/>
      <c r="BA978" s="151"/>
      <c r="BB978" s="151"/>
      <c r="BC978" s="151"/>
      <c r="BD978" s="151"/>
      <c r="BE978" s="151"/>
      <c r="BF978" s="151"/>
      <c r="BG978" s="151"/>
      <c r="BH978" s="151"/>
    </row>
    <row r="979" spans="1:60" ht="22.5" outlineLevel="1" x14ac:dyDescent="0.2">
      <c r="A979" s="180">
        <v>343</v>
      </c>
      <c r="B979" s="181" t="s">
        <v>1554</v>
      </c>
      <c r="C979" s="190" t="s">
        <v>1555</v>
      </c>
      <c r="D979" s="182" t="s">
        <v>227</v>
      </c>
      <c r="E979" s="183">
        <v>1</v>
      </c>
      <c r="F979" s="184"/>
      <c r="G979" s="185">
        <f t="shared" si="21"/>
        <v>0</v>
      </c>
      <c r="H979" s="184">
        <v>110600</v>
      </c>
      <c r="I979" s="185">
        <f t="shared" si="22"/>
        <v>110600</v>
      </c>
      <c r="J979" s="184">
        <v>0</v>
      </c>
      <c r="K979" s="185">
        <f t="shared" si="23"/>
        <v>0</v>
      </c>
      <c r="L979" s="185">
        <v>21</v>
      </c>
      <c r="M979" s="185">
        <f t="shared" si="24"/>
        <v>0</v>
      </c>
      <c r="N979" s="185">
        <v>0</v>
      </c>
      <c r="O979" s="185">
        <f t="shared" si="25"/>
        <v>0</v>
      </c>
      <c r="P979" s="185">
        <v>0</v>
      </c>
      <c r="Q979" s="185">
        <f t="shared" si="26"/>
        <v>0</v>
      </c>
      <c r="R979" s="185"/>
      <c r="S979" s="185" t="s">
        <v>228</v>
      </c>
      <c r="T979" s="186" t="s">
        <v>229</v>
      </c>
      <c r="U979" s="162">
        <v>0</v>
      </c>
      <c r="V979" s="162">
        <f t="shared" si="27"/>
        <v>0</v>
      </c>
      <c r="W979" s="162" t="s">
        <v>1512</v>
      </c>
      <c r="X979" s="151"/>
      <c r="Y979" s="151"/>
      <c r="Z979" s="151"/>
      <c r="AA979" s="151"/>
      <c r="AB979" s="151"/>
      <c r="AC979" s="151"/>
      <c r="AD979" s="151"/>
      <c r="AE979" s="151"/>
      <c r="AF979" s="151"/>
      <c r="AG979" s="151" t="s">
        <v>439</v>
      </c>
      <c r="AH979" s="151"/>
      <c r="AI979" s="151"/>
      <c r="AJ979" s="151"/>
      <c r="AK979" s="151"/>
      <c r="AL979" s="151"/>
      <c r="AM979" s="151"/>
      <c r="AN979" s="151"/>
      <c r="AO979" s="151"/>
      <c r="AP979" s="151"/>
      <c r="AQ979" s="151"/>
      <c r="AR979" s="151"/>
      <c r="AS979" s="151"/>
      <c r="AT979" s="151"/>
      <c r="AU979" s="151"/>
      <c r="AV979" s="151"/>
      <c r="AW979" s="151"/>
      <c r="AX979" s="151"/>
      <c r="AY979" s="151"/>
      <c r="AZ979" s="151"/>
      <c r="BA979" s="151"/>
      <c r="BB979" s="151"/>
      <c r="BC979" s="151"/>
      <c r="BD979" s="151"/>
      <c r="BE979" s="151"/>
      <c r="BF979" s="151"/>
      <c r="BG979" s="151"/>
      <c r="BH979" s="151"/>
    </row>
    <row r="980" spans="1:60" ht="22.5" outlineLevel="1" x14ac:dyDescent="0.2">
      <c r="A980" s="180">
        <v>344</v>
      </c>
      <c r="B980" s="181" t="s">
        <v>1556</v>
      </c>
      <c r="C980" s="190" t="s">
        <v>1557</v>
      </c>
      <c r="D980" s="182" t="s">
        <v>227</v>
      </c>
      <c r="E980" s="183">
        <v>1</v>
      </c>
      <c r="F980" s="184"/>
      <c r="G980" s="185">
        <f t="shared" si="21"/>
        <v>0</v>
      </c>
      <c r="H980" s="184">
        <v>39450</v>
      </c>
      <c r="I980" s="185">
        <f t="shared" si="22"/>
        <v>39450</v>
      </c>
      <c r="J980" s="184">
        <v>0</v>
      </c>
      <c r="K980" s="185">
        <f t="shared" si="23"/>
        <v>0</v>
      </c>
      <c r="L980" s="185">
        <v>21</v>
      </c>
      <c r="M980" s="185">
        <f t="shared" si="24"/>
        <v>0</v>
      </c>
      <c r="N980" s="185">
        <v>0</v>
      </c>
      <c r="O980" s="185">
        <f t="shared" si="25"/>
        <v>0</v>
      </c>
      <c r="P980" s="185">
        <v>0</v>
      </c>
      <c r="Q980" s="185">
        <f t="shared" si="26"/>
        <v>0</v>
      </c>
      <c r="R980" s="185"/>
      <c r="S980" s="185" t="s">
        <v>228</v>
      </c>
      <c r="T980" s="186" t="s">
        <v>229</v>
      </c>
      <c r="U980" s="162">
        <v>0</v>
      </c>
      <c r="V980" s="162">
        <f t="shared" si="27"/>
        <v>0</v>
      </c>
      <c r="W980" s="162" t="s">
        <v>1512</v>
      </c>
      <c r="X980" s="151"/>
      <c r="Y980" s="151"/>
      <c r="Z980" s="151"/>
      <c r="AA980" s="151"/>
      <c r="AB980" s="151"/>
      <c r="AC980" s="151"/>
      <c r="AD980" s="151"/>
      <c r="AE980" s="151"/>
      <c r="AF980" s="151"/>
      <c r="AG980" s="151" t="s">
        <v>439</v>
      </c>
      <c r="AH980" s="151"/>
      <c r="AI980" s="151"/>
      <c r="AJ980" s="151"/>
      <c r="AK980" s="151"/>
      <c r="AL980" s="151"/>
      <c r="AM980" s="151"/>
      <c r="AN980" s="151"/>
      <c r="AO980" s="151"/>
      <c r="AP980" s="151"/>
      <c r="AQ980" s="151"/>
      <c r="AR980" s="151"/>
      <c r="AS980" s="151"/>
      <c r="AT980" s="151"/>
      <c r="AU980" s="151"/>
      <c r="AV980" s="151"/>
      <c r="AW980" s="151"/>
      <c r="AX980" s="151"/>
      <c r="AY980" s="151"/>
      <c r="AZ980" s="151"/>
      <c r="BA980" s="151"/>
      <c r="BB980" s="151"/>
      <c r="BC980" s="151"/>
      <c r="BD980" s="151"/>
      <c r="BE980" s="151"/>
      <c r="BF980" s="151"/>
      <c r="BG980" s="151"/>
      <c r="BH980" s="151"/>
    </row>
    <row r="981" spans="1:60" ht="22.5" outlineLevel="1" x14ac:dyDescent="0.2">
      <c r="A981" s="180">
        <v>345</v>
      </c>
      <c r="B981" s="181" t="s">
        <v>1558</v>
      </c>
      <c r="C981" s="190" t="s">
        <v>1559</v>
      </c>
      <c r="D981" s="182" t="s">
        <v>227</v>
      </c>
      <c r="E981" s="183">
        <v>2</v>
      </c>
      <c r="F981" s="184"/>
      <c r="G981" s="185">
        <f t="shared" si="21"/>
        <v>0</v>
      </c>
      <c r="H981" s="184">
        <v>4400</v>
      </c>
      <c r="I981" s="185">
        <f t="shared" si="22"/>
        <v>8800</v>
      </c>
      <c r="J981" s="184">
        <v>0</v>
      </c>
      <c r="K981" s="185">
        <f t="shared" si="23"/>
        <v>0</v>
      </c>
      <c r="L981" s="185">
        <v>21</v>
      </c>
      <c r="M981" s="185">
        <f t="shared" si="24"/>
        <v>0</v>
      </c>
      <c r="N981" s="185">
        <v>0</v>
      </c>
      <c r="O981" s="185">
        <f t="shared" si="25"/>
        <v>0</v>
      </c>
      <c r="P981" s="185">
        <v>0</v>
      </c>
      <c r="Q981" s="185">
        <f t="shared" si="26"/>
        <v>0</v>
      </c>
      <c r="R981" s="185"/>
      <c r="S981" s="185" t="s">
        <v>228</v>
      </c>
      <c r="T981" s="186" t="s">
        <v>229</v>
      </c>
      <c r="U981" s="162">
        <v>0</v>
      </c>
      <c r="V981" s="162">
        <f t="shared" si="27"/>
        <v>0</v>
      </c>
      <c r="W981" s="162"/>
      <c r="X981" s="151"/>
      <c r="Y981" s="151"/>
      <c r="Z981" s="151"/>
      <c r="AA981" s="151"/>
      <c r="AB981" s="151"/>
      <c r="AC981" s="151"/>
      <c r="AD981" s="151"/>
      <c r="AE981" s="151"/>
      <c r="AF981" s="151"/>
      <c r="AG981" s="151" t="s">
        <v>439</v>
      </c>
      <c r="AH981" s="151"/>
      <c r="AI981" s="151"/>
      <c r="AJ981" s="151"/>
      <c r="AK981" s="151"/>
      <c r="AL981" s="151"/>
      <c r="AM981" s="151"/>
      <c r="AN981" s="151"/>
      <c r="AO981" s="151"/>
      <c r="AP981" s="151"/>
      <c r="AQ981" s="151"/>
      <c r="AR981" s="151"/>
      <c r="AS981" s="151"/>
      <c r="AT981" s="151"/>
      <c r="AU981" s="151"/>
      <c r="AV981" s="151"/>
      <c r="AW981" s="151"/>
      <c r="AX981" s="151"/>
      <c r="AY981" s="151"/>
      <c r="AZ981" s="151"/>
      <c r="BA981" s="151"/>
      <c r="BB981" s="151"/>
      <c r="BC981" s="151"/>
      <c r="BD981" s="151"/>
      <c r="BE981" s="151"/>
      <c r="BF981" s="151"/>
      <c r="BG981" s="151"/>
      <c r="BH981" s="151"/>
    </row>
    <row r="982" spans="1:60" ht="22.5" outlineLevel="1" x14ac:dyDescent="0.2">
      <c r="A982" s="180">
        <v>346</v>
      </c>
      <c r="B982" s="181" t="s">
        <v>1560</v>
      </c>
      <c r="C982" s="190" t="s">
        <v>1561</v>
      </c>
      <c r="D982" s="182" t="s">
        <v>227</v>
      </c>
      <c r="E982" s="183">
        <v>5</v>
      </c>
      <c r="F982" s="184"/>
      <c r="G982" s="185">
        <f t="shared" si="21"/>
        <v>0</v>
      </c>
      <c r="H982" s="184">
        <v>4650</v>
      </c>
      <c r="I982" s="185">
        <f t="shared" si="22"/>
        <v>23250</v>
      </c>
      <c r="J982" s="184">
        <v>0</v>
      </c>
      <c r="K982" s="185">
        <f t="shared" si="23"/>
        <v>0</v>
      </c>
      <c r="L982" s="185">
        <v>21</v>
      </c>
      <c r="M982" s="185">
        <f t="shared" si="24"/>
        <v>0</v>
      </c>
      <c r="N982" s="185">
        <v>0</v>
      </c>
      <c r="O982" s="185">
        <f t="shared" si="25"/>
        <v>0</v>
      </c>
      <c r="P982" s="185">
        <v>0</v>
      </c>
      <c r="Q982" s="185">
        <f t="shared" si="26"/>
        <v>0</v>
      </c>
      <c r="R982" s="185"/>
      <c r="S982" s="185" t="s">
        <v>228</v>
      </c>
      <c r="T982" s="186" t="s">
        <v>229</v>
      </c>
      <c r="U982" s="162">
        <v>0</v>
      </c>
      <c r="V982" s="162">
        <f t="shared" si="27"/>
        <v>0</v>
      </c>
      <c r="W982" s="162"/>
      <c r="X982" s="151"/>
      <c r="Y982" s="151"/>
      <c r="Z982" s="151"/>
      <c r="AA982" s="151"/>
      <c r="AB982" s="151"/>
      <c r="AC982" s="151"/>
      <c r="AD982" s="151"/>
      <c r="AE982" s="151"/>
      <c r="AF982" s="151"/>
      <c r="AG982" s="151" t="s">
        <v>439</v>
      </c>
      <c r="AH982" s="151"/>
      <c r="AI982" s="151"/>
      <c r="AJ982" s="151"/>
      <c r="AK982" s="151"/>
      <c r="AL982" s="151"/>
      <c r="AM982" s="151"/>
      <c r="AN982" s="151"/>
      <c r="AO982" s="151"/>
      <c r="AP982" s="151"/>
      <c r="AQ982" s="151"/>
      <c r="AR982" s="151"/>
      <c r="AS982" s="151"/>
      <c r="AT982" s="151"/>
      <c r="AU982" s="151"/>
      <c r="AV982" s="151"/>
      <c r="AW982" s="151"/>
      <c r="AX982" s="151"/>
      <c r="AY982" s="151"/>
      <c r="AZ982" s="151"/>
      <c r="BA982" s="151"/>
      <c r="BB982" s="151"/>
      <c r="BC982" s="151"/>
      <c r="BD982" s="151"/>
      <c r="BE982" s="151"/>
      <c r="BF982" s="151"/>
      <c r="BG982" s="151"/>
      <c r="BH982" s="151"/>
    </row>
    <row r="983" spans="1:60" ht="22.5" outlineLevel="1" x14ac:dyDescent="0.2">
      <c r="A983" s="180">
        <v>347</v>
      </c>
      <c r="B983" s="181" t="s">
        <v>1562</v>
      </c>
      <c r="C983" s="190" t="s">
        <v>1563</v>
      </c>
      <c r="D983" s="182" t="s">
        <v>227</v>
      </c>
      <c r="E983" s="183">
        <v>8</v>
      </c>
      <c r="F983" s="184"/>
      <c r="G983" s="185">
        <f t="shared" si="21"/>
        <v>0</v>
      </c>
      <c r="H983" s="184">
        <v>4550</v>
      </c>
      <c r="I983" s="185">
        <f t="shared" si="22"/>
        <v>36400</v>
      </c>
      <c r="J983" s="184">
        <v>0</v>
      </c>
      <c r="K983" s="185">
        <f t="shared" si="23"/>
        <v>0</v>
      </c>
      <c r="L983" s="185">
        <v>21</v>
      </c>
      <c r="M983" s="185">
        <f t="shared" si="24"/>
        <v>0</v>
      </c>
      <c r="N983" s="185">
        <v>0</v>
      </c>
      <c r="O983" s="185">
        <f t="shared" si="25"/>
        <v>0</v>
      </c>
      <c r="P983" s="185">
        <v>0</v>
      </c>
      <c r="Q983" s="185">
        <f t="shared" si="26"/>
        <v>0</v>
      </c>
      <c r="R983" s="185"/>
      <c r="S983" s="185" t="s">
        <v>228</v>
      </c>
      <c r="T983" s="186" t="s">
        <v>229</v>
      </c>
      <c r="U983" s="162">
        <v>0</v>
      </c>
      <c r="V983" s="162">
        <f t="shared" si="27"/>
        <v>0</v>
      </c>
      <c r="W983" s="162"/>
      <c r="X983" s="151"/>
      <c r="Y983" s="151"/>
      <c r="Z983" s="151"/>
      <c r="AA983" s="151"/>
      <c r="AB983" s="151"/>
      <c r="AC983" s="151"/>
      <c r="AD983" s="151"/>
      <c r="AE983" s="151"/>
      <c r="AF983" s="151"/>
      <c r="AG983" s="151" t="s">
        <v>439</v>
      </c>
      <c r="AH983" s="151"/>
      <c r="AI983" s="151"/>
      <c r="AJ983" s="151"/>
      <c r="AK983" s="151"/>
      <c r="AL983" s="151"/>
      <c r="AM983" s="151"/>
      <c r="AN983" s="151"/>
      <c r="AO983" s="151"/>
      <c r="AP983" s="151"/>
      <c r="AQ983" s="151"/>
      <c r="AR983" s="151"/>
      <c r="AS983" s="151"/>
      <c r="AT983" s="151"/>
      <c r="AU983" s="151"/>
      <c r="AV983" s="151"/>
      <c r="AW983" s="151"/>
      <c r="AX983" s="151"/>
      <c r="AY983" s="151"/>
      <c r="AZ983" s="151"/>
      <c r="BA983" s="151"/>
      <c r="BB983" s="151"/>
      <c r="BC983" s="151"/>
      <c r="BD983" s="151"/>
      <c r="BE983" s="151"/>
      <c r="BF983" s="151"/>
      <c r="BG983" s="151"/>
      <c r="BH983" s="151"/>
    </row>
    <row r="984" spans="1:60" ht="22.5" outlineLevel="1" x14ac:dyDescent="0.2">
      <c r="A984" s="180">
        <v>348</v>
      </c>
      <c r="B984" s="181" t="s">
        <v>1564</v>
      </c>
      <c r="C984" s="190" t="s">
        <v>1565</v>
      </c>
      <c r="D984" s="182" t="s">
        <v>227</v>
      </c>
      <c r="E984" s="183">
        <v>1</v>
      </c>
      <c r="F984" s="184"/>
      <c r="G984" s="185">
        <f t="shared" si="21"/>
        <v>0</v>
      </c>
      <c r="H984" s="184">
        <v>4550</v>
      </c>
      <c r="I984" s="185">
        <f t="shared" si="22"/>
        <v>4550</v>
      </c>
      <c r="J984" s="184">
        <v>0</v>
      </c>
      <c r="K984" s="185">
        <f t="shared" si="23"/>
        <v>0</v>
      </c>
      <c r="L984" s="185">
        <v>21</v>
      </c>
      <c r="M984" s="185">
        <f t="shared" si="24"/>
        <v>0</v>
      </c>
      <c r="N984" s="185">
        <v>0</v>
      </c>
      <c r="O984" s="185">
        <f t="shared" si="25"/>
        <v>0</v>
      </c>
      <c r="P984" s="185">
        <v>0</v>
      </c>
      <c r="Q984" s="185">
        <f t="shared" si="26"/>
        <v>0</v>
      </c>
      <c r="R984" s="185"/>
      <c r="S984" s="185" t="s">
        <v>228</v>
      </c>
      <c r="T984" s="186" t="s">
        <v>229</v>
      </c>
      <c r="U984" s="162">
        <v>0</v>
      </c>
      <c r="V984" s="162">
        <f t="shared" si="27"/>
        <v>0</v>
      </c>
      <c r="W984" s="162"/>
      <c r="X984" s="151"/>
      <c r="Y984" s="151"/>
      <c r="Z984" s="151"/>
      <c r="AA984" s="151"/>
      <c r="AB984" s="151"/>
      <c r="AC984" s="151"/>
      <c r="AD984" s="151"/>
      <c r="AE984" s="151"/>
      <c r="AF984" s="151"/>
      <c r="AG984" s="151" t="s">
        <v>439</v>
      </c>
      <c r="AH984" s="151"/>
      <c r="AI984" s="151"/>
      <c r="AJ984" s="151"/>
      <c r="AK984" s="151"/>
      <c r="AL984" s="151"/>
      <c r="AM984" s="151"/>
      <c r="AN984" s="151"/>
      <c r="AO984" s="151"/>
      <c r="AP984" s="151"/>
      <c r="AQ984" s="151"/>
      <c r="AR984" s="151"/>
      <c r="AS984" s="151"/>
      <c r="AT984" s="151"/>
      <c r="AU984" s="151"/>
      <c r="AV984" s="151"/>
      <c r="AW984" s="151"/>
      <c r="AX984" s="151"/>
      <c r="AY984" s="151"/>
      <c r="AZ984" s="151"/>
      <c r="BA984" s="151"/>
      <c r="BB984" s="151"/>
      <c r="BC984" s="151"/>
      <c r="BD984" s="151"/>
      <c r="BE984" s="151"/>
      <c r="BF984" s="151"/>
      <c r="BG984" s="151"/>
      <c r="BH984" s="151"/>
    </row>
    <row r="985" spans="1:60" ht="22.5" outlineLevel="1" x14ac:dyDescent="0.2">
      <c r="A985" s="180">
        <v>349</v>
      </c>
      <c r="B985" s="181" t="s">
        <v>1566</v>
      </c>
      <c r="C985" s="190" t="s">
        <v>1567</v>
      </c>
      <c r="D985" s="182" t="s">
        <v>227</v>
      </c>
      <c r="E985" s="183">
        <v>3</v>
      </c>
      <c r="F985" s="184"/>
      <c r="G985" s="185">
        <f t="shared" si="21"/>
        <v>0</v>
      </c>
      <c r="H985" s="184">
        <v>7100</v>
      </c>
      <c r="I985" s="185">
        <f t="shared" si="22"/>
        <v>21300</v>
      </c>
      <c r="J985" s="184">
        <v>0</v>
      </c>
      <c r="K985" s="185">
        <f t="shared" si="23"/>
        <v>0</v>
      </c>
      <c r="L985" s="185">
        <v>21</v>
      </c>
      <c r="M985" s="185">
        <f t="shared" si="24"/>
        <v>0</v>
      </c>
      <c r="N985" s="185">
        <v>0</v>
      </c>
      <c r="O985" s="185">
        <f t="shared" si="25"/>
        <v>0</v>
      </c>
      <c r="P985" s="185">
        <v>0</v>
      </c>
      <c r="Q985" s="185">
        <f t="shared" si="26"/>
        <v>0</v>
      </c>
      <c r="R985" s="185"/>
      <c r="S985" s="185" t="s">
        <v>228</v>
      </c>
      <c r="T985" s="186" t="s">
        <v>229</v>
      </c>
      <c r="U985" s="162">
        <v>0</v>
      </c>
      <c r="V985" s="162">
        <f t="shared" si="27"/>
        <v>0</v>
      </c>
      <c r="W985" s="162"/>
      <c r="X985" s="151"/>
      <c r="Y985" s="151"/>
      <c r="Z985" s="151"/>
      <c r="AA985" s="151"/>
      <c r="AB985" s="151"/>
      <c r="AC985" s="151"/>
      <c r="AD985" s="151"/>
      <c r="AE985" s="151"/>
      <c r="AF985" s="151"/>
      <c r="AG985" s="151" t="s">
        <v>439</v>
      </c>
      <c r="AH985" s="151"/>
      <c r="AI985" s="151"/>
      <c r="AJ985" s="151"/>
      <c r="AK985" s="151"/>
      <c r="AL985" s="151"/>
      <c r="AM985" s="151"/>
      <c r="AN985" s="151"/>
      <c r="AO985" s="151"/>
      <c r="AP985" s="151"/>
      <c r="AQ985" s="151"/>
      <c r="AR985" s="151"/>
      <c r="AS985" s="151"/>
      <c r="AT985" s="151"/>
      <c r="AU985" s="151"/>
      <c r="AV985" s="151"/>
      <c r="AW985" s="151"/>
      <c r="AX985" s="151"/>
      <c r="AY985" s="151"/>
      <c r="AZ985" s="151"/>
      <c r="BA985" s="151"/>
      <c r="BB985" s="151"/>
      <c r="BC985" s="151"/>
      <c r="BD985" s="151"/>
      <c r="BE985" s="151"/>
      <c r="BF985" s="151"/>
      <c r="BG985" s="151"/>
      <c r="BH985" s="151"/>
    </row>
    <row r="986" spans="1:60" ht="22.5" outlineLevel="1" x14ac:dyDescent="0.2">
      <c r="A986" s="180">
        <v>350</v>
      </c>
      <c r="B986" s="181" t="s">
        <v>1568</v>
      </c>
      <c r="C986" s="190" t="s">
        <v>1569</v>
      </c>
      <c r="D986" s="182" t="s">
        <v>227</v>
      </c>
      <c r="E986" s="183">
        <v>4</v>
      </c>
      <c r="F986" s="184"/>
      <c r="G986" s="185">
        <f t="shared" si="21"/>
        <v>0</v>
      </c>
      <c r="H986" s="184">
        <v>4700</v>
      </c>
      <c r="I986" s="185">
        <f t="shared" si="22"/>
        <v>18800</v>
      </c>
      <c r="J986" s="184">
        <v>0</v>
      </c>
      <c r="K986" s="185">
        <f t="shared" si="23"/>
        <v>0</v>
      </c>
      <c r="L986" s="185">
        <v>21</v>
      </c>
      <c r="M986" s="185">
        <f t="shared" si="24"/>
        <v>0</v>
      </c>
      <c r="N986" s="185">
        <v>0</v>
      </c>
      <c r="O986" s="185">
        <f t="shared" si="25"/>
        <v>0</v>
      </c>
      <c r="P986" s="185">
        <v>0</v>
      </c>
      <c r="Q986" s="185">
        <f t="shared" si="26"/>
        <v>0</v>
      </c>
      <c r="R986" s="185"/>
      <c r="S986" s="185" t="s">
        <v>228</v>
      </c>
      <c r="T986" s="186" t="s">
        <v>229</v>
      </c>
      <c r="U986" s="162">
        <v>0</v>
      </c>
      <c r="V986" s="162">
        <f t="shared" si="27"/>
        <v>0</v>
      </c>
      <c r="W986" s="162"/>
      <c r="X986" s="151"/>
      <c r="Y986" s="151"/>
      <c r="Z986" s="151"/>
      <c r="AA986" s="151"/>
      <c r="AB986" s="151"/>
      <c r="AC986" s="151"/>
      <c r="AD986" s="151"/>
      <c r="AE986" s="151"/>
      <c r="AF986" s="151"/>
      <c r="AG986" s="151" t="s">
        <v>439</v>
      </c>
      <c r="AH986" s="151"/>
      <c r="AI986" s="151"/>
      <c r="AJ986" s="151"/>
      <c r="AK986" s="151"/>
      <c r="AL986" s="151"/>
      <c r="AM986" s="151"/>
      <c r="AN986" s="151"/>
      <c r="AO986" s="151"/>
      <c r="AP986" s="151"/>
      <c r="AQ986" s="151"/>
      <c r="AR986" s="151"/>
      <c r="AS986" s="151"/>
      <c r="AT986" s="151"/>
      <c r="AU986" s="151"/>
      <c r="AV986" s="151"/>
      <c r="AW986" s="151"/>
      <c r="AX986" s="151"/>
      <c r="AY986" s="151"/>
      <c r="AZ986" s="151"/>
      <c r="BA986" s="151"/>
      <c r="BB986" s="151"/>
      <c r="BC986" s="151"/>
      <c r="BD986" s="151"/>
      <c r="BE986" s="151"/>
      <c r="BF986" s="151"/>
      <c r="BG986" s="151"/>
      <c r="BH986" s="151"/>
    </row>
    <row r="987" spans="1:60" ht="22.5" outlineLevel="1" x14ac:dyDescent="0.2">
      <c r="A987" s="180">
        <v>351</v>
      </c>
      <c r="B987" s="181" t="s">
        <v>1570</v>
      </c>
      <c r="C987" s="190" t="s">
        <v>1571</v>
      </c>
      <c r="D987" s="182" t="s">
        <v>227</v>
      </c>
      <c r="E987" s="183">
        <v>1</v>
      </c>
      <c r="F987" s="184"/>
      <c r="G987" s="185">
        <f t="shared" si="21"/>
        <v>0</v>
      </c>
      <c r="H987" s="184">
        <v>7100</v>
      </c>
      <c r="I987" s="185">
        <f t="shared" si="22"/>
        <v>7100</v>
      </c>
      <c r="J987" s="184">
        <v>0</v>
      </c>
      <c r="K987" s="185">
        <f t="shared" si="23"/>
        <v>0</v>
      </c>
      <c r="L987" s="185">
        <v>21</v>
      </c>
      <c r="M987" s="185">
        <f t="shared" si="24"/>
        <v>0</v>
      </c>
      <c r="N987" s="185">
        <v>0</v>
      </c>
      <c r="O987" s="185">
        <f t="shared" si="25"/>
        <v>0</v>
      </c>
      <c r="P987" s="185">
        <v>0</v>
      </c>
      <c r="Q987" s="185">
        <f t="shared" si="26"/>
        <v>0</v>
      </c>
      <c r="R987" s="185"/>
      <c r="S987" s="185" t="s">
        <v>228</v>
      </c>
      <c r="T987" s="186" t="s">
        <v>229</v>
      </c>
      <c r="U987" s="162">
        <v>0</v>
      </c>
      <c r="V987" s="162">
        <f t="shared" si="27"/>
        <v>0</v>
      </c>
      <c r="W987" s="162"/>
      <c r="X987" s="151"/>
      <c r="Y987" s="151"/>
      <c r="Z987" s="151"/>
      <c r="AA987" s="151"/>
      <c r="AB987" s="151"/>
      <c r="AC987" s="151"/>
      <c r="AD987" s="151"/>
      <c r="AE987" s="151"/>
      <c r="AF987" s="151"/>
      <c r="AG987" s="151" t="s">
        <v>439</v>
      </c>
      <c r="AH987" s="151"/>
      <c r="AI987" s="151"/>
      <c r="AJ987" s="151"/>
      <c r="AK987" s="151"/>
      <c r="AL987" s="151"/>
      <c r="AM987" s="151"/>
      <c r="AN987" s="151"/>
      <c r="AO987" s="151"/>
      <c r="AP987" s="151"/>
      <c r="AQ987" s="151"/>
      <c r="AR987" s="151"/>
      <c r="AS987" s="151"/>
      <c r="AT987" s="151"/>
      <c r="AU987" s="151"/>
      <c r="AV987" s="151"/>
      <c r="AW987" s="151"/>
      <c r="AX987" s="151"/>
      <c r="AY987" s="151"/>
      <c r="AZ987" s="151"/>
      <c r="BA987" s="151"/>
      <c r="BB987" s="151"/>
      <c r="BC987" s="151"/>
      <c r="BD987" s="151"/>
      <c r="BE987" s="151"/>
      <c r="BF987" s="151"/>
      <c r="BG987" s="151"/>
      <c r="BH987" s="151"/>
    </row>
    <row r="988" spans="1:60" outlineLevel="1" x14ac:dyDescent="0.2">
      <c r="A988" s="173">
        <v>352</v>
      </c>
      <c r="B988" s="174" t="s">
        <v>1572</v>
      </c>
      <c r="C988" s="191" t="s">
        <v>1573</v>
      </c>
      <c r="D988" s="175" t="s">
        <v>473</v>
      </c>
      <c r="E988" s="176">
        <v>4.6730000000000001E-2</v>
      </c>
      <c r="F988" s="177"/>
      <c r="G988" s="178">
        <f t="shared" si="21"/>
        <v>0</v>
      </c>
      <c r="H988" s="177">
        <v>20470</v>
      </c>
      <c r="I988" s="178">
        <f t="shared" si="22"/>
        <v>956.56</v>
      </c>
      <c r="J988" s="177">
        <v>0</v>
      </c>
      <c r="K988" s="178">
        <f t="shared" si="23"/>
        <v>0</v>
      </c>
      <c r="L988" s="178">
        <v>21</v>
      </c>
      <c r="M988" s="178">
        <f t="shared" si="24"/>
        <v>0</v>
      </c>
      <c r="N988" s="178">
        <v>1</v>
      </c>
      <c r="O988" s="178">
        <f t="shared" si="25"/>
        <v>0.05</v>
      </c>
      <c r="P988" s="178">
        <v>0</v>
      </c>
      <c r="Q988" s="178">
        <f t="shared" si="26"/>
        <v>0</v>
      </c>
      <c r="R988" s="178" t="s">
        <v>438</v>
      </c>
      <c r="S988" s="178" t="s">
        <v>330</v>
      </c>
      <c r="T988" s="179" t="s">
        <v>330</v>
      </c>
      <c r="U988" s="162">
        <v>0</v>
      </c>
      <c r="V988" s="162">
        <f t="shared" si="27"/>
        <v>0</v>
      </c>
      <c r="W988" s="162"/>
      <c r="X988" s="151"/>
      <c r="Y988" s="151"/>
      <c r="Z988" s="151"/>
      <c r="AA988" s="151"/>
      <c r="AB988" s="151"/>
      <c r="AC988" s="151"/>
      <c r="AD988" s="151"/>
      <c r="AE988" s="151"/>
      <c r="AF988" s="151"/>
      <c r="AG988" s="151" t="s">
        <v>439</v>
      </c>
      <c r="AH988" s="151"/>
      <c r="AI988" s="151"/>
      <c r="AJ988" s="151"/>
      <c r="AK988" s="151"/>
      <c r="AL988" s="151"/>
      <c r="AM988" s="151"/>
      <c r="AN988" s="151"/>
      <c r="AO988" s="151"/>
      <c r="AP988" s="151"/>
      <c r="AQ988" s="151"/>
      <c r="AR988" s="151"/>
      <c r="AS988" s="151"/>
      <c r="AT988" s="151"/>
      <c r="AU988" s="151"/>
      <c r="AV988" s="151"/>
      <c r="AW988" s="151"/>
      <c r="AX988" s="151"/>
      <c r="AY988" s="151"/>
      <c r="AZ988" s="151"/>
      <c r="BA988" s="151"/>
      <c r="BB988" s="151"/>
      <c r="BC988" s="151"/>
      <c r="BD988" s="151"/>
      <c r="BE988" s="151"/>
      <c r="BF988" s="151"/>
      <c r="BG988" s="151"/>
      <c r="BH988" s="151"/>
    </row>
    <row r="989" spans="1:60" outlineLevel="1" x14ac:dyDescent="0.2">
      <c r="A989" s="158"/>
      <c r="B989" s="159"/>
      <c r="C989" s="199" t="s">
        <v>1574</v>
      </c>
      <c r="D989" s="195"/>
      <c r="E989" s="196">
        <v>4.6730000000000001E-2</v>
      </c>
      <c r="F989" s="162"/>
      <c r="G989" s="162"/>
      <c r="H989" s="162"/>
      <c r="I989" s="162"/>
      <c r="J989" s="162"/>
      <c r="K989" s="162"/>
      <c r="L989" s="162"/>
      <c r="M989" s="162"/>
      <c r="N989" s="162"/>
      <c r="O989" s="162"/>
      <c r="P989" s="162"/>
      <c r="Q989" s="162"/>
      <c r="R989" s="162"/>
      <c r="S989" s="162"/>
      <c r="T989" s="162"/>
      <c r="U989" s="162"/>
      <c r="V989" s="162"/>
      <c r="W989" s="162"/>
      <c r="X989" s="151"/>
      <c r="Y989" s="151"/>
      <c r="Z989" s="151"/>
      <c r="AA989" s="151"/>
      <c r="AB989" s="151"/>
      <c r="AC989" s="151"/>
      <c r="AD989" s="151"/>
      <c r="AE989" s="151"/>
      <c r="AF989" s="151"/>
      <c r="AG989" s="151" t="s">
        <v>346</v>
      </c>
      <c r="AH989" s="151">
        <v>0</v>
      </c>
      <c r="AI989" s="151"/>
      <c r="AJ989" s="151"/>
      <c r="AK989" s="151"/>
      <c r="AL989" s="151"/>
      <c r="AM989" s="151"/>
      <c r="AN989" s="151"/>
      <c r="AO989" s="151"/>
      <c r="AP989" s="151"/>
      <c r="AQ989" s="151"/>
      <c r="AR989" s="151"/>
      <c r="AS989" s="151"/>
      <c r="AT989" s="151"/>
      <c r="AU989" s="151"/>
      <c r="AV989" s="151"/>
      <c r="AW989" s="151"/>
      <c r="AX989" s="151"/>
      <c r="AY989" s="151"/>
      <c r="AZ989" s="151"/>
      <c r="BA989" s="151"/>
      <c r="BB989" s="151"/>
      <c r="BC989" s="151"/>
      <c r="BD989" s="151"/>
      <c r="BE989" s="151"/>
      <c r="BF989" s="151"/>
      <c r="BG989" s="151"/>
      <c r="BH989" s="151"/>
    </row>
    <row r="990" spans="1:60" outlineLevel="1" x14ac:dyDescent="0.2">
      <c r="A990" s="173">
        <v>353</v>
      </c>
      <c r="B990" s="174" t="s">
        <v>1575</v>
      </c>
      <c r="C990" s="191" t="s">
        <v>1576</v>
      </c>
      <c r="D990" s="175" t="s">
        <v>473</v>
      </c>
      <c r="E990" s="176">
        <v>6.5490000000000007E-2</v>
      </c>
      <c r="F990" s="177"/>
      <c r="G990" s="178">
        <f>ROUND(E990*F990,2)</f>
        <v>0</v>
      </c>
      <c r="H990" s="177">
        <v>18876.599999999999</v>
      </c>
      <c r="I990" s="178">
        <f>ROUND(E990*H990,2)</f>
        <v>1236.23</v>
      </c>
      <c r="J990" s="177">
        <v>0</v>
      </c>
      <c r="K990" s="178">
        <f>ROUND(E990*J990,2)</f>
        <v>0</v>
      </c>
      <c r="L990" s="178">
        <v>21</v>
      </c>
      <c r="M990" s="178">
        <f>G990*(1+L990/100)</f>
        <v>0</v>
      </c>
      <c r="N990" s="178">
        <v>1</v>
      </c>
      <c r="O990" s="178">
        <f>ROUND(E990*N990,2)</f>
        <v>7.0000000000000007E-2</v>
      </c>
      <c r="P990" s="178">
        <v>0</v>
      </c>
      <c r="Q990" s="178">
        <f>ROUND(E990*P990,2)</f>
        <v>0</v>
      </c>
      <c r="R990" s="178"/>
      <c r="S990" s="178" t="s">
        <v>228</v>
      </c>
      <c r="T990" s="179" t="s">
        <v>229</v>
      </c>
      <c r="U990" s="162">
        <v>0</v>
      </c>
      <c r="V990" s="162">
        <f>ROUND(E990*U990,2)</f>
        <v>0</v>
      </c>
      <c r="W990" s="162"/>
      <c r="X990" s="151"/>
      <c r="Y990" s="151"/>
      <c r="Z990" s="151"/>
      <c r="AA990" s="151"/>
      <c r="AB990" s="151"/>
      <c r="AC990" s="151"/>
      <c r="AD990" s="151"/>
      <c r="AE990" s="151"/>
      <c r="AF990" s="151"/>
      <c r="AG990" s="151" t="s">
        <v>439</v>
      </c>
      <c r="AH990" s="151"/>
      <c r="AI990" s="151"/>
      <c r="AJ990" s="151"/>
      <c r="AK990" s="151"/>
      <c r="AL990" s="151"/>
      <c r="AM990" s="151"/>
      <c r="AN990" s="151"/>
      <c r="AO990" s="151"/>
      <c r="AP990" s="151"/>
      <c r="AQ990" s="151"/>
      <c r="AR990" s="151"/>
      <c r="AS990" s="151"/>
      <c r="AT990" s="151"/>
      <c r="AU990" s="151"/>
      <c r="AV990" s="151"/>
      <c r="AW990" s="151"/>
      <c r="AX990" s="151"/>
      <c r="AY990" s="151"/>
      <c r="AZ990" s="151"/>
      <c r="BA990" s="151"/>
      <c r="BB990" s="151"/>
      <c r="BC990" s="151"/>
      <c r="BD990" s="151"/>
      <c r="BE990" s="151"/>
      <c r="BF990" s="151"/>
      <c r="BG990" s="151"/>
      <c r="BH990" s="151"/>
    </row>
    <row r="991" spans="1:60" outlineLevel="1" x14ac:dyDescent="0.2">
      <c r="A991" s="158"/>
      <c r="B991" s="159"/>
      <c r="C991" s="199" t="s">
        <v>1577</v>
      </c>
      <c r="D991" s="195"/>
      <c r="E991" s="196">
        <v>6.5490000000000007E-2</v>
      </c>
      <c r="F991" s="162"/>
      <c r="G991" s="162"/>
      <c r="H991" s="162"/>
      <c r="I991" s="162"/>
      <c r="J991" s="162"/>
      <c r="K991" s="162"/>
      <c r="L991" s="162"/>
      <c r="M991" s="162"/>
      <c r="N991" s="162"/>
      <c r="O991" s="162"/>
      <c r="P991" s="162"/>
      <c r="Q991" s="162"/>
      <c r="R991" s="162"/>
      <c r="S991" s="162"/>
      <c r="T991" s="162"/>
      <c r="U991" s="162"/>
      <c r="V991" s="162"/>
      <c r="W991" s="162"/>
      <c r="X991" s="151"/>
      <c r="Y991" s="151"/>
      <c r="Z991" s="151"/>
      <c r="AA991" s="151"/>
      <c r="AB991" s="151"/>
      <c r="AC991" s="151"/>
      <c r="AD991" s="151"/>
      <c r="AE991" s="151"/>
      <c r="AF991" s="151"/>
      <c r="AG991" s="151" t="s">
        <v>346</v>
      </c>
      <c r="AH991" s="151">
        <v>0</v>
      </c>
      <c r="AI991" s="151"/>
      <c r="AJ991" s="151"/>
      <c r="AK991" s="151"/>
      <c r="AL991" s="151"/>
      <c r="AM991" s="151"/>
      <c r="AN991" s="151"/>
      <c r="AO991" s="151"/>
      <c r="AP991" s="151"/>
      <c r="AQ991" s="151"/>
      <c r="AR991" s="151"/>
      <c r="AS991" s="151"/>
      <c r="AT991" s="151"/>
      <c r="AU991" s="151"/>
      <c r="AV991" s="151"/>
      <c r="AW991" s="151"/>
      <c r="AX991" s="151"/>
      <c r="AY991" s="151"/>
      <c r="AZ991" s="151"/>
      <c r="BA991" s="151"/>
      <c r="BB991" s="151"/>
      <c r="BC991" s="151"/>
      <c r="BD991" s="151"/>
      <c r="BE991" s="151"/>
      <c r="BF991" s="151"/>
      <c r="BG991" s="151"/>
      <c r="BH991" s="151"/>
    </row>
    <row r="992" spans="1:60" outlineLevel="1" x14ac:dyDescent="0.2">
      <c r="A992" s="173">
        <v>354</v>
      </c>
      <c r="B992" s="174" t="s">
        <v>1578</v>
      </c>
      <c r="C992" s="191" t="s">
        <v>1579</v>
      </c>
      <c r="D992" s="175" t="s">
        <v>473</v>
      </c>
      <c r="E992" s="176">
        <v>0.77259</v>
      </c>
      <c r="F992" s="177"/>
      <c r="G992" s="178">
        <f>ROUND(E992*F992,2)</f>
        <v>0</v>
      </c>
      <c r="H992" s="177">
        <v>17090</v>
      </c>
      <c r="I992" s="178">
        <f>ROUND(E992*H992,2)</f>
        <v>13203.56</v>
      </c>
      <c r="J992" s="177">
        <v>0</v>
      </c>
      <c r="K992" s="178">
        <f>ROUND(E992*J992,2)</f>
        <v>0</v>
      </c>
      <c r="L992" s="178">
        <v>21</v>
      </c>
      <c r="M992" s="178">
        <f>G992*(1+L992/100)</f>
        <v>0</v>
      </c>
      <c r="N992" s="178">
        <v>1</v>
      </c>
      <c r="O992" s="178">
        <f>ROUND(E992*N992,2)</f>
        <v>0.77</v>
      </c>
      <c r="P992" s="178">
        <v>0</v>
      </c>
      <c r="Q992" s="178">
        <f>ROUND(E992*P992,2)</f>
        <v>0</v>
      </c>
      <c r="R992" s="178" t="s">
        <v>438</v>
      </c>
      <c r="S992" s="178" t="s">
        <v>330</v>
      </c>
      <c r="T992" s="179" t="s">
        <v>330</v>
      </c>
      <c r="U992" s="162">
        <v>0</v>
      </c>
      <c r="V992" s="162">
        <f>ROUND(E992*U992,2)</f>
        <v>0</v>
      </c>
      <c r="W992" s="162"/>
      <c r="X992" s="151"/>
      <c r="Y992" s="151"/>
      <c r="Z992" s="151"/>
      <c r="AA992" s="151"/>
      <c r="AB992" s="151"/>
      <c r="AC992" s="151"/>
      <c r="AD992" s="151"/>
      <c r="AE992" s="151"/>
      <c r="AF992" s="151"/>
      <c r="AG992" s="151" t="s">
        <v>439</v>
      </c>
      <c r="AH992" s="151"/>
      <c r="AI992" s="151"/>
      <c r="AJ992" s="151"/>
      <c r="AK992" s="151"/>
      <c r="AL992" s="151"/>
      <c r="AM992" s="151"/>
      <c r="AN992" s="151"/>
      <c r="AO992" s="151"/>
      <c r="AP992" s="151"/>
      <c r="AQ992" s="151"/>
      <c r="AR992" s="151"/>
      <c r="AS992" s="151"/>
      <c r="AT992" s="151"/>
      <c r="AU992" s="151"/>
      <c r="AV992" s="151"/>
      <c r="AW992" s="151"/>
      <c r="AX992" s="151"/>
      <c r="AY992" s="151"/>
      <c r="AZ992" s="151"/>
      <c r="BA992" s="151"/>
      <c r="BB992" s="151"/>
      <c r="BC992" s="151"/>
      <c r="BD992" s="151"/>
      <c r="BE992" s="151"/>
      <c r="BF992" s="151"/>
      <c r="BG992" s="151"/>
      <c r="BH992" s="151"/>
    </row>
    <row r="993" spans="1:60" outlineLevel="1" x14ac:dyDescent="0.2">
      <c r="A993" s="158"/>
      <c r="B993" s="159"/>
      <c r="C993" s="199" t="s">
        <v>1580</v>
      </c>
      <c r="D993" s="195"/>
      <c r="E993" s="196">
        <v>0.60631999999999997</v>
      </c>
      <c r="F993" s="162"/>
      <c r="G993" s="162"/>
      <c r="H993" s="162"/>
      <c r="I993" s="162"/>
      <c r="J993" s="162"/>
      <c r="K993" s="162"/>
      <c r="L993" s="162"/>
      <c r="M993" s="162"/>
      <c r="N993" s="162"/>
      <c r="O993" s="162"/>
      <c r="P993" s="162"/>
      <c r="Q993" s="162"/>
      <c r="R993" s="162"/>
      <c r="S993" s="162"/>
      <c r="T993" s="162"/>
      <c r="U993" s="162"/>
      <c r="V993" s="162"/>
      <c r="W993" s="162"/>
      <c r="X993" s="151"/>
      <c r="Y993" s="151"/>
      <c r="Z993" s="151"/>
      <c r="AA993" s="151"/>
      <c r="AB993" s="151"/>
      <c r="AC993" s="151"/>
      <c r="AD993" s="151"/>
      <c r="AE993" s="151"/>
      <c r="AF993" s="151"/>
      <c r="AG993" s="151" t="s">
        <v>346</v>
      </c>
      <c r="AH993" s="151">
        <v>0</v>
      </c>
      <c r="AI993" s="151"/>
      <c r="AJ993" s="151"/>
      <c r="AK993" s="151"/>
      <c r="AL993" s="151"/>
      <c r="AM993" s="151"/>
      <c r="AN993" s="151"/>
      <c r="AO993" s="151"/>
      <c r="AP993" s="151"/>
      <c r="AQ993" s="151"/>
      <c r="AR993" s="151"/>
      <c r="AS993" s="151"/>
      <c r="AT993" s="151"/>
      <c r="AU993" s="151"/>
      <c r="AV993" s="151"/>
      <c r="AW993" s="151"/>
      <c r="AX993" s="151"/>
      <c r="AY993" s="151"/>
      <c r="AZ993" s="151"/>
      <c r="BA993" s="151"/>
      <c r="BB993" s="151"/>
      <c r="BC993" s="151"/>
      <c r="BD993" s="151"/>
      <c r="BE993" s="151"/>
      <c r="BF993" s="151"/>
      <c r="BG993" s="151"/>
      <c r="BH993" s="151"/>
    </row>
    <row r="994" spans="1:60" outlineLevel="1" x14ac:dyDescent="0.2">
      <c r="A994" s="158"/>
      <c r="B994" s="159"/>
      <c r="C994" s="199" t="s">
        <v>1581</v>
      </c>
      <c r="D994" s="195"/>
      <c r="E994" s="196">
        <v>0.16627</v>
      </c>
      <c r="F994" s="162"/>
      <c r="G994" s="162"/>
      <c r="H994" s="162"/>
      <c r="I994" s="162"/>
      <c r="J994" s="162"/>
      <c r="K994" s="162"/>
      <c r="L994" s="162"/>
      <c r="M994" s="162"/>
      <c r="N994" s="162"/>
      <c r="O994" s="162"/>
      <c r="P994" s="162"/>
      <c r="Q994" s="162"/>
      <c r="R994" s="162"/>
      <c r="S994" s="162"/>
      <c r="T994" s="162"/>
      <c r="U994" s="162"/>
      <c r="V994" s="162"/>
      <c r="W994" s="162"/>
      <c r="X994" s="151"/>
      <c r="Y994" s="151"/>
      <c r="Z994" s="151"/>
      <c r="AA994" s="151"/>
      <c r="AB994" s="151"/>
      <c r="AC994" s="151"/>
      <c r="AD994" s="151"/>
      <c r="AE994" s="151"/>
      <c r="AF994" s="151"/>
      <c r="AG994" s="151" t="s">
        <v>346</v>
      </c>
      <c r="AH994" s="151">
        <v>0</v>
      </c>
      <c r="AI994" s="151"/>
      <c r="AJ994" s="151"/>
      <c r="AK994" s="151"/>
      <c r="AL994" s="151"/>
      <c r="AM994" s="151"/>
      <c r="AN994" s="151"/>
      <c r="AO994" s="151"/>
      <c r="AP994" s="151"/>
      <c r="AQ994" s="151"/>
      <c r="AR994" s="151"/>
      <c r="AS994" s="151"/>
      <c r="AT994" s="151"/>
      <c r="AU994" s="151"/>
      <c r="AV994" s="151"/>
      <c r="AW994" s="151"/>
      <c r="AX994" s="151"/>
      <c r="AY994" s="151"/>
      <c r="AZ994" s="151"/>
      <c r="BA994" s="151"/>
      <c r="BB994" s="151"/>
      <c r="BC994" s="151"/>
      <c r="BD994" s="151"/>
      <c r="BE994" s="151"/>
      <c r="BF994" s="151"/>
      <c r="BG994" s="151"/>
      <c r="BH994" s="151"/>
    </row>
    <row r="995" spans="1:60" outlineLevel="1" x14ac:dyDescent="0.2">
      <c r="A995" s="173">
        <v>355</v>
      </c>
      <c r="B995" s="174" t="s">
        <v>1582</v>
      </c>
      <c r="C995" s="191" t="s">
        <v>1583</v>
      </c>
      <c r="D995" s="175" t="s">
        <v>473</v>
      </c>
      <c r="E995" s="176">
        <v>0.40128000000000003</v>
      </c>
      <c r="F995" s="177"/>
      <c r="G995" s="178">
        <f>ROUND(E995*F995,2)</f>
        <v>0</v>
      </c>
      <c r="H995" s="177">
        <v>17090</v>
      </c>
      <c r="I995" s="178">
        <f>ROUND(E995*H995,2)</f>
        <v>6857.88</v>
      </c>
      <c r="J995" s="177">
        <v>0</v>
      </c>
      <c r="K995" s="178">
        <f>ROUND(E995*J995,2)</f>
        <v>0</v>
      </c>
      <c r="L995" s="178">
        <v>21</v>
      </c>
      <c r="M995" s="178">
        <f>G995*(1+L995/100)</f>
        <v>0</v>
      </c>
      <c r="N995" s="178">
        <v>1</v>
      </c>
      <c r="O995" s="178">
        <f>ROUND(E995*N995,2)</f>
        <v>0.4</v>
      </c>
      <c r="P995" s="178">
        <v>0</v>
      </c>
      <c r="Q995" s="178">
        <f>ROUND(E995*P995,2)</f>
        <v>0</v>
      </c>
      <c r="R995" s="178" t="s">
        <v>438</v>
      </c>
      <c r="S995" s="178" t="s">
        <v>330</v>
      </c>
      <c r="T995" s="179" t="s">
        <v>330</v>
      </c>
      <c r="U995" s="162">
        <v>0</v>
      </c>
      <c r="V995" s="162">
        <f>ROUND(E995*U995,2)</f>
        <v>0</v>
      </c>
      <c r="W995" s="162"/>
      <c r="X995" s="151"/>
      <c r="Y995" s="151"/>
      <c r="Z995" s="151"/>
      <c r="AA995" s="151"/>
      <c r="AB995" s="151"/>
      <c r="AC995" s="151"/>
      <c r="AD995" s="151"/>
      <c r="AE995" s="151"/>
      <c r="AF995" s="151"/>
      <c r="AG995" s="151" t="s">
        <v>439</v>
      </c>
      <c r="AH995" s="151"/>
      <c r="AI995" s="151"/>
      <c r="AJ995" s="151"/>
      <c r="AK995" s="151"/>
      <c r="AL995" s="151"/>
      <c r="AM995" s="151"/>
      <c r="AN995" s="151"/>
      <c r="AO995" s="151"/>
      <c r="AP995" s="151"/>
      <c r="AQ995" s="151"/>
      <c r="AR995" s="151"/>
      <c r="AS995" s="151"/>
      <c r="AT995" s="151"/>
      <c r="AU995" s="151"/>
      <c r="AV995" s="151"/>
      <c r="AW995" s="151"/>
      <c r="AX995" s="151"/>
      <c r="AY995" s="151"/>
      <c r="AZ995" s="151"/>
      <c r="BA995" s="151"/>
      <c r="BB995" s="151"/>
      <c r="BC995" s="151"/>
      <c r="BD995" s="151"/>
      <c r="BE995" s="151"/>
      <c r="BF995" s="151"/>
      <c r="BG995" s="151"/>
      <c r="BH995" s="151"/>
    </row>
    <row r="996" spans="1:60" outlineLevel="1" x14ac:dyDescent="0.2">
      <c r="A996" s="158"/>
      <c r="B996" s="159"/>
      <c r="C996" s="199" t="s">
        <v>1584</v>
      </c>
      <c r="D996" s="195"/>
      <c r="E996" s="196">
        <v>0.40128000000000003</v>
      </c>
      <c r="F996" s="162"/>
      <c r="G996" s="162"/>
      <c r="H996" s="162"/>
      <c r="I996" s="162"/>
      <c r="J996" s="162"/>
      <c r="K996" s="162"/>
      <c r="L996" s="162"/>
      <c r="M996" s="162"/>
      <c r="N996" s="162"/>
      <c r="O996" s="162"/>
      <c r="P996" s="162"/>
      <c r="Q996" s="162"/>
      <c r="R996" s="162"/>
      <c r="S996" s="162"/>
      <c r="T996" s="162"/>
      <c r="U996" s="162"/>
      <c r="V996" s="162"/>
      <c r="W996" s="162"/>
      <c r="X996" s="151"/>
      <c r="Y996" s="151"/>
      <c r="Z996" s="151"/>
      <c r="AA996" s="151"/>
      <c r="AB996" s="151"/>
      <c r="AC996" s="151"/>
      <c r="AD996" s="151"/>
      <c r="AE996" s="151"/>
      <c r="AF996" s="151"/>
      <c r="AG996" s="151" t="s">
        <v>346</v>
      </c>
      <c r="AH996" s="151">
        <v>0</v>
      </c>
      <c r="AI996" s="151"/>
      <c r="AJ996" s="151"/>
      <c r="AK996" s="151"/>
      <c r="AL996" s="151"/>
      <c r="AM996" s="151"/>
      <c r="AN996" s="151"/>
      <c r="AO996" s="151"/>
      <c r="AP996" s="151"/>
      <c r="AQ996" s="151"/>
      <c r="AR996" s="151"/>
      <c r="AS996" s="151"/>
      <c r="AT996" s="151"/>
      <c r="AU996" s="151"/>
      <c r="AV996" s="151"/>
      <c r="AW996" s="151"/>
      <c r="AX996" s="151"/>
      <c r="AY996" s="151"/>
      <c r="AZ996" s="151"/>
      <c r="BA996" s="151"/>
      <c r="BB996" s="151"/>
      <c r="BC996" s="151"/>
      <c r="BD996" s="151"/>
      <c r="BE996" s="151"/>
      <c r="BF996" s="151"/>
      <c r="BG996" s="151"/>
      <c r="BH996" s="151"/>
    </row>
    <row r="997" spans="1:60" outlineLevel="1" x14ac:dyDescent="0.2">
      <c r="A997" s="173">
        <v>356</v>
      </c>
      <c r="B997" s="174" t="s">
        <v>724</v>
      </c>
      <c r="C997" s="191" t="s">
        <v>725</v>
      </c>
      <c r="D997" s="175" t="s">
        <v>473</v>
      </c>
      <c r="E997" s="176">
        <v>0.44306000000000001</v>
      </c>
      <c r="F997" s="177"/>
      <c r="G997" s="178">
        <f>ROUND(E997*F997,2)</f>
        <v>0</v>
      </c>
      <c r="H997" s="177">
        <v>17440</v>
      </c>
      <c r="I997" s="178">
        <f>ROUND(E997*H997,2)</f>
        <v>7726.97</v>
      </c>
      <c r="J997" s="177">
        <v>0</v>
      </c>
      <c r="K997" s="178">
        <f>ROUND(E997*J997,2)</f>
        <v>0</v>
      </c>
      <c r="L997" s="178">
        <v>21</v>
      </c>
      <c r="M997" s="178">
        <f>G997*(1+L997/100)</f>
        <v>0</v>
      </c>
      <c r="N997" s="178">
        <v>1</v>
      </c>
      <c r="O997" s="178">
        <f>ROUND(E997*N997,2)</f>
        <v>0.44</v>
      </c>
      <c r="P997" s="178">
        <v>0</v>
      </c>
      <c r="Q997" s="178">
        <f>ROUND(E997*P997,2)</f>
        <v>0</v>
      </c>
      <c r="R997" s="178" t="s">
        <v>438</v>
      </c>
      <c r="S997" s="178" t="s">
        <v>330</v>
      </c>
      <c r="T997" s="179" t="s">
        <v>330</v>
      </c>
      <c r="U997" s="162">
        <v>0</v>
      </c>
      <c r="V997" s="162">
        <f>ROUND(E997*U997,2)</f>
        <v>0</v>
      </c>
      <c r="W997" s="162"/>
      <c r="X997" s="151"/>
      <c r="Y997" s="151"/>
      <c r="Z997" s="151"/>
      <c r="AA997" s="151"/>
      <c r="AB997" s="151"/>
      <c r="AC997" s="151"/>
      <c r="AD997" s="151"/>
      <c r="AE997" s="151"/>
      <c r="AF997" s="151"/>
      <c r="AG997" s="151" t="s">
        <v>439</v>
      </c>
      <c r="AH997" s="151"/>
      <c r="AI997" s="151"/>
      <c r="AJ997" s="151"/>
      <c r="AK997" s="151"/>
      <c r="AL997" s="151"/>
      <c r="AM997" s="151"/>
      <c r="AN997" s="151"/>
      <c r="AO997" s="151"/>
      <c r="AP997" s="151"/>
      <c r="AQ997" s="151"/>
      <c r="AR997" s="151"/>
      <c r="AS997" s="151"/>
      <c r="AT997" s="151"/>
      <c r="AU997" s="151"/>
      <c r="AV997" s="151"/>
      <c r="AW997" s="151"/>
      <c r="AX997" s="151"/>
      <c r="AY997" s="151"/>
      <c r="AZ997" s="151"/>
      <c r="BA997" s="151"/>
      <c r="BB997" s="151"/>
      <c r="BC997" s="151"/>
      <c r="BD997" s="151"/>
      <c r="BE997" s="151"/>
      <c r="BF997" s="151"/>
      <c r="BG997" s="151"/>
      <c r="BH997" s="151"/>
    </row>
    <row r="998" spans="1:60" outlineLevel="1" x14ac:dyDescent="0.2">
      <c r="A998" s="158"/>
      <c r="B998" s="159"/>
      <c r="C998" s="199" t="s">
        <v>1585</v>
      </c>
      <c r="D998" s="195"/>
      <c r="E998" s="196">
        <v>0.44306000000000001</v>
      </c>
      <c r="F998" s="162"/>
      <c r="G998" s="162"/>
      <c r="H998" s="162"/>
      <c r="I998" s="162"/>
      <c r="J998" s="162"/>
      <c r="K998" s="162"/>
      <c r="L998" s="162"/>
      <c r="M998" s="162"/>
      <c r="N998" s="162"/>
      <c r="O998" s="162"/>
      <c r="P998" s="162"/>
      <c r="Q998" s="162"/>
      <c r="R998" s="162"/>
      <c r="S998" s="162"/>
      <c r="T998" s="162"/>
      <c r="U998" s="162"/>
      <c r="V998" s="162"/>
      <c r="W998" s="162"/>
      <c r="X998" s="151"/>
      <c r="Y998" s="151"/>
      <c r="Z998" s="151"/>
      <c r="AA998" s="151"/>
      <c r="AB998" s="151"/>
      <c r="AC998" s="151"/>
      <c r="AD998" s="151"/>
      <c r="AE998" s="151"/>
      <c r="AF998" s="151"/>
      <c r="AG998" s="151" t="s">
        <v>346</v>
      </c>
      <c r="AH998" s="151">
        <v>0</v>
      </c>
      <c r="AI998" s="151"/>
      <c r="AJ998" s="151"/>
      <c r="AK998" s="151"/>
      <c r="AL998" s="151"/>
      <c r="AM998" s="151"/>
      <c r="AN998" s="151"/>
      <c r="AO998" s="151"/>
      <c r="AP998" s="151"/>
      <c r="AQ998" s="151"/>
      <c r="AR998" s="151"/>
      <c r="AS998" s="151"/>
      <c r="AT998" s="151"/>
      <c r="AU998" s="151"/>
      <c r="AV998" s="151"/>
      <c r="AW998" s="151"/>
      <c r="AX998" s="151"/>
      <c r="AY998" s="151"/>
      <c r="AZ998" s="151"/>
      <c r="BA998" s="151"/>
      <c r="BB998" s="151"/>
      <c r="BC998" s="151"/>
      <c r="BD998" s="151"/>
      <c r="BE998" s="151"/>
      <c r="BF998" s="151"/>
      <c r="BG998" s="151"/>
      <c r="BH998" s="151"/>
    </row>
    <row r="999" spans="1:60" outlineLevel="1" x14ac:dyDescent="0.2">
      <c r="A999" s="173">
        <v>357</v>
      </c>
      <c r="B999" s="174" t="s">
        <v>1586</v>
      </c>
      <c r="C999" s="191" t="s">
        <v>1587</v>
      </c>
      <c r="D999" s="175" t="s">
        <v>473</v>
      </c>
      <c r="E999" s="176">
        <v>1.3585400000000001</v>
      </c>
      <c r="F999" s="177"/>
      <c r="G999" s="178">
        <f>ROUND(E999*F999,2)</f>
        <v>0</v>
      </c>
      <c r="H999" s="177">
        <v>17800</v>
      </c>
      <c r="I999" s="178">
        <f>ROUND(E999*H999,2)</f>
        <v>24182.01</v>
      </c>
      <c r="J999" s="177">
        <v>0</v>
      </c>
      <c r="K999" s="178">
        <f>ROUND(E999*J999,2)</f>
        <v>0</v>
      </c>
      <c r="L999" s="178">
        <v>21</v>
      </c>
      <c r="M999" s="178">
        <f>G999*(1+L999/100)</f>
        <v>0</v>
      </c>
      <c r="N999" s="178">
        <v>1</v>
      </c>
      <c r="O999" s="178">
        <f>ROUND(E999*N999,2)</f>
        <v>1.36</v>
      </c>
      <c r="P999" s="178">
        <v>0</v>
      </c>
      <c r="Q999" s="178">
        <f>ROUND(E999*P999,2)</f>
        <v>0</v>
      </c>
      <c r="R999" s="178" t="s">
        <v>438</v>
      </c>
      <c r="S999" s="178" t="s">
        <v>330</v>
      </c>
      <c r="T999" s="179" t="s">
        <v>330</v>
      </c>
      <c r="U999" s="162">
        <v>0</v>
      </c>
      <c r="V999" s="162">
        <f>ROUND(E999*U999,2)</f>
        <v>0</v>
      </c>
      <c r="W999" s="162"/>
      <c r="X999" s="151"/>
      <c r="Y999" s="151"/>
      <c r="Z999" s="151"/>
      <c r="AA999" s="151"/>
      <c r="AB999" s="151"/>
      <c r="AC999" s="151"/>
      <c r="AD999" s="151"/>
      <c r="AE999" s="151"/>
      <c r="AF999" s="151"/>
      <c r="AG999" s="151" t="s">
        <v>439</v>
      </c>
      <c r="AH999" s="151"/>
      <c r="AI999" s="151"/>
      <c r="AJ999" s="151"/>
      <c r="AK999" s="151"/>
      <c r="AL999" s="151"/>
      <c r="AM999" s="151"/>
      <c r="AN999" s="151"/>
      <c r="AO999" s="151"/>
      <c r="AP999" s="151"/>
      <c r="AQ999" s="151"/>
      <c r="AR999" s="151"/>
      <c r="AS999" s="151"/>
      <c r="AT999" s="151"/>
      <c r="AU999" s="151"/>
      <c r="AV999" s="151"/>
      <c r="AW999" s="151"/>
      <c r="AX999" s="151"/>
      <c r="AY999" s="151"/>
      <c r="AZ999" s="151"/>
      <c r="BA999" s="151"/>
      <c r="BB999" s="151"/>
      <c r="BC999" s="151"/>
      <c r="BD999" s="151"/>
      <c r="BE999" s="151"/>
      <c r="BF999" s="151"/>
      <c r="BG999" s="151"/>
      <c r="BH999" s="151"/>
    </row>
    <row r="1000" spans="1:60" outlineLevel="1" x14ac:dyDescent="0.2">
      <c r="A1000" s="158"/>
      <c r="B1000" s="159"/>
      <c r="C1000" s="199" t="s">
        <v>1588</v>
      </c>
      <c r="D1000" s="195"/>
      <c r="E1000" s="196">
        <v>1.3585400000000001</v>
      </c>
      <c r="F1000" s="162"/>
      <c r="G1000" s="162"/>
      <c r="H1000" s="162"/>
      <c r="I1000" s="162"/>
      <c r="J1000" s="162"/>
      <c r="K1000" s="162"/>
      <c r="L1000" s="162"/>
      <c r="M1000" s="162"/>
      <c r="N1000" s="162"/>
      <c r="O1000" s="162"/>
      <c r="P1000" s="162"/>
      <c r="Q1000" s="162"/>
      <c r="R1000" s="162"/>
      <c r="S1000" s="162"/>
      <c r="T1000" s="162"/>
      <c r="U1000" s="162"/>
      <c r="V1000" s="162"/>
      <c r="W1000" s="162"/>
      <c r="X1000" s="151"/>
      <c r="Y1000" s="151"/>
      <c r="Z1000" s="151"/>
      <c r="AA1000" s="151"/>
      <c r="AB1000" s="151"/>
      <c r="AC1000" s="151"/>
      <c r="AD1000" s="151"/>
      <c r="AE1000" s="151"/>
      <c r="AF1000" s="151"/>
      <c r="AG1000" s="151" t="s">
        <v>346</v>
      </c>
      <c r="AH1000" s="151">
        <v>0</v>
      </c>
      <c r="AI1000" s="151"/>
      <c r="AJ1000" s="151"/>
      <c r="AK1000" s="151"/>
      <c r="AL1000" s="151"/>
      <c r="AM1000" s="151"/>
      <c r="AN1000" s="151"/>
      <c r="AO1000" s="151"/>
      <c r="AP1000" s="151"/>
      <c r="AQ1000" s="151"/>
      <c r="AR1000" s="151"/>
      <c r="AS1000" s="151"/>
      <c r="AT1000" s="151"/>
      <c r="AU1000" s="151"/>
      <c r="AV1000" s="151"/>
      <c r="AW1000" s="151"/>
      <c r="AX1000" s="151"/>
      <c r="AY1000" s="151"/>
      <c r="AZ1000" s="151"/>
      <c r="BA1000" s="151"/>
      <c r="BB1000" s="151"/>
      <c r="BC1000" s="151"/>
      <c r="BD1000" s="151"/>
      <c r="BE1000" s="151"/>
      <c r="BF1000" s="151"/>
      <c r="BG1000" s="151"/>
      <c r="BH1000" s="151"/>
    </row>
    <row r="1001" spans="1:60" outlineLevel="1" x14ac:dyDescent="0.2">
      <c r="A1001" s="173">
        <v>358</v>
      </c>
      <c r="B1001" s="174" t="s">
        <v>1589</v>
      </c>
      <c r="C1001" s="191" t="s">
        <v>1590</v>
      </c>
      <c r="D1001" s="175" t="s">
        <v>473</v>
      </c>
      <c r="E1001" s="176">
        <v>1.7104600000000001</v>
      </c>
      <c r="F1001" s="177"/>
      <c r="G1001" s="178">
        <f>ROUND(E1001*F1001,2)</f>
        <v>0</v>
      </c>
      <c r="H1001" s="177">
        <v>17800</v>
      </c>
      <c r="I1001" s="178">
        <f>ROUND(E1001*H1001,2)</f>
        <v>30446.19</v>
      </c>
      <c r="J1001" s="177">
        <v>0</v>
      </c>
      <c r="K1001" s="178">
        <f>ROUND(E1001*J1001,2)</f>
        <v>0</v>
      </c>
      <c r="L1001" s="178">
        <v>21</v>
      </c>
      <c r="M1001" s="178">
        <f>G1001*(1+L1001/100)</f>
        <v>0</v>
      </c>
      <c r="N1001" s="178">
        <v>1</v>
      </c>
      <c r="O1001" s="178">
        <f>ROUND(E1001*N1001,2)</f>
        <v>1.71</v>
      </c>
      <c r="P1001" s="178">
        <v>0</v>
      </c>
      <c r="Q1001" s="178">
        <f>ROUND(E1001*P1001,2)</f>
        <v>0</v>
      </c>
      <c r="R1001" s="178" t="s">
        <v>438</v>
      </c>
      <c r="S1001" s="178" t="s">
        <v>330</v>
      </c>
      <c r="T1001" s="179" t="s">
        <v>330</v>
      </c>
      <c r="U1001" s="162">
        <v>0</v>
      </c>
      <c r="V1001" s="162">
        <f>ROUND(E1001*U1001,2)</f>
        <v>0</v>
      </c>
      <c r="W1001" s="162"/>
      <c r="X1001" s="151"/>
      <c r="Y1001" s="151"/>
      <c r="Z1001" s="151"/>
      <c r="AA1001" s="151"/>
      <c r="AB1001" s="151"/>
      <c r="AC1001" s="151"/>
      <c r="AD1001" s="151"/>
      <c r="AE1001" s="151"/>
      <c r="AF1001" s="151"/>
      <c r="AG1001" s="151" t="s">
        <v>439</v>
      </c>
      <c r="AH1001" s="151"/>
      <c r="AI1001" s="151"/>
      <c r="AJ1001" s="151"/>
      <c r="AK1001" s="151"/>
      <c r="AL1001" s="151"/>
      <c r="AM1001" s="151"/>
      <c r="AN1001" s="151"/>
      <c r="AO1001" s="151"/>
      <c r="AP1001" s="151"/>
      <c r="AQ1001" s="151"/>
      <c r="AR1001" s="151"/>
      <c r="AS1001" s="151"/>
      <c r="AT1001" s="151"/>
      <c r="AU1001" s="151"/>
      <c r="AV1001" s="151"/>
      <c r="AW1001" s="151"/>
      <c r="AX1001" s="151"/>
      <c r="AY1001" s="151"/>
      <c r="AZ1001" s="151"/>
      <c r="BA1001" s="151"/>
      <c r="BB1001" s="151"/>
      <c r="BC1001" s="151"/>
      <c r="BD1001" s="151"/>
      <c r="BE1001" s="151"/>
      <c r="BF1001" s="151"/>
      <c r="BG1001" s="151"/>
      <c r="BH1001" s="151"/>
    </row>
    <row r="1002" spans="1:60" outlineLevel="1" x14ac:dyDescent="0.2">
      <c r="A1002" s="158"/>
      <c r="B1002" s="159"/>
      <c r="C1002" s="199" t="s">
        <v>1591</v>
      </c>
      <c r="D1002" s="195"/>
      <c r="E1002" s="196">
        <v>1.7104600000000001</v>
      </c>
      <c r="F1002" s="162"/>
      <c r="G1002" s="162"/>
      <c r="H1002" s="162"/>
      <c r="I1002" s="162"/>
      <c r="J1002" s="162"/>
      <c r="K1002" s="162"/>
      <c r="L1002" s="162"/>
      <c r="M1002" s="162"/>
      <c r="N1002" s="162"/>
      <c r="O1002" s="162"/>
      <c r="P1002" s="162"/>
      <c r="Q1002" s="162"/>
      <c r="R1002" s="162"/>
      <c r="S1002" s="162"/>
      <c r="T1002" s="162"/>
      <c r="U1002" s="162"/>
      <c r="V1002" s="162"/>
      <c r="W1002" s="162"/>
      <c r="X1002" s="151"/>
      <c r="Y1002" s="151"/>
      <c r="Z1002" s="151"/>
      <c r="AA1002" s="151"/>
      <c r="AB1002" s="151"/>
      <c r="AC1002" s="151"/>
      <c r="AD1002" s="151"/>
      <c r="AE1002" s="151"/>
      <c r="AF1002" s="151"/>
      <c r="AG1002" s="151" t="s">
        <v>346</v>
      </c>
      <c r="AH1002" s="151">
        <v>0</v>
      </c>
      <c r="AI1002" s="151"/>
      <c r="AJ1002" s="151"/>
      <c r="AK1002" s="151"/>
      <c r="AL1002" s="151"/>
      <c r="AM1002" s="151"/>
      <c r="AN1002" s="151"/>
      <c r="AO1002" s="151"/>
      <c r="AP1002" s="151"/>
      <c r="AQ1002" s="151"/>
      <c r="AR1002" s="151"/>
      <c r="AS1002" s="151"/>
      <c r="AT1002" s="151"/>
      <c r="AU1002" s="151"/>
      <c r="AV1002" s="151"/>
      <c r="AW1002" s="151"/>
      <c r="AX1002" s="151"/>
      <c r="AY1002" s="151"/>
      <c r="AZ1002" s="151"/>
      <c r="BA1002" s="151"/>
      <c r="BB1002" s="151"/>
      <c r="BC1002" s="151"/>
      <c r="BD1002" s="151"/>
      <c r="BE1002" s="151"/>
      <c r="BF1002" s="151"/>
      <c r="BG1002" s="151"/>
      <c r="BH1002" s="151"/>
    </row>
    <row r="1003" spans="1:60" ht="22.5" outlineLevel="1" x14ac:dyDescent="0.2">
      <c r="A1003" s="180">
        <v>359</v>
      </c>
      <c r="B1003" s="181" t="s">
        <v>1592</v>
      </c>
      <c r="C1003" s="190" t="s">
        <v>1593</v>
      </c>
      <c r="D1003" s="182" t="s">
        <v>227</v>
      </c>
      <c r="E1003" s="183">
        <v>3</v>
      </c>
      <c r="F1003" s="184"/>
      <c r="G1003" s="185">
        <f>ROUND(E1003*F1003,2)</f>
        <v>0</v>
      </c>
      <c r="H1003" s="184">
        <v>102</v>
      </c>
      <c r="I1003" s="185">
        <f>ROUND(E1003*H1003,2)</f>
        <v>306</v>
      </c>
      <c r="J1003" s="184">
        <v>0</v>
      </c>
      <c r="K1003" s="185">
        <f>ROUND(E1003*J1003,2)</f>
        <v>0</v>
      </c>
      <c r="L1003" s="185">
        <v>21</v>
      </c>
      <c r="M1003" s="185">
        <f>G1003*(1+L1003/100)</f>
        <v>0</v>
      </c>
      <c r="N1003" s="185">
        <v>1.6299999999999999E-3</v>
      </c>
      <c r="O1003" s="185">
        <f>ROUND(E1003*N1003,2)</f>
        <v>0</v>
      </c>
      <c r="P1003" s="185">
        <v>0</v>
      </c>
      <c r="Q1003" s="185">
        <f>ROUND(E1003*P1003,2)</f>
        <v>0</v>
      </c>
      <c r="R1003" s="185" t="s">
        <v>438</v>
      </c>
      <c r="S1003" s="185" t="s">
        <v>330</v>
      </c>
      <c r="T1003" s="186" t="s">
        <v>330</v>
      </c>
      <c r="U1003" s="162">
        <v>0</v>
      </c>
      <c r="V1003" s="162">
        <f>ROUND(E1003*U1003,2)</f>
        <v>0</v>
      </c>
      <c r="W1003" s="162"/>
      <c r="X1003" s="151"/>
      <c r="Y1003" s="151"/>
      <c r="Z1003" s="151"/>
      <c r="AA1003" s="151"/>
      <c r="AB1003" s="151"/>
      <c r="AC1003" s="151"/>
      <c r="AD1003" s="151"/>
      <c r="AE1003" s="151"/>
      <c r="AF1003" s="151"/>
      <c r="AG1003" s="151" t="s">
        <v>439</v>
      </c>
      <c r="AH1003" s="151"/>
      <c r="AI1003" s="151"/>
      <c r="AJ1003" s="151"/>
      <c r="AK1003" s="151"/>
      <c r="AL1003" s="151"/>
      <c r="AM1003" s="151"/>
      <c r="AN1003" s="151"/>
      <c r="AO1003" s="151"/>
      <c r="AP1003" s="151"/>
      <c r="AQ1003" s="151"/>
      <c r="AR1003" s="151"/>
      <c r="AS1003" s="151"/>
      <c r="AT1003" s="151"/>
      <c r="AU1003" s="151"/>
      <c r="AV1003" s="151"/>
      <c r="AW1003" s="151"/>
      <c r="AX1003" s="151"/>
      <c r="AY1003" s="151"/>
      <c r="AZ1003" s="151"/>
      <c r="BA1003" s="151"/>
      <c r="BB1003" s="151"/>
      <c r="BC1003" s="151"/>
      <c r="BD1003" s="151"/>
      <c r="BE1003" s="151"/>
      <c r="BF1003" s="151"/>
      <c r="BG1003" s="151"/>
      <c r="BH1003" s="151"/>
    </row>
    <row r="1004" spans="1:60" ht="22.5" outlineLevel="1" x14ac:dyDescent="0.2">
      <c r="A1004" s="173">
        <v>360</v>
      </c>
      <c r="B1004" s="174" t="s">
        <v>1594</v>
      </c>
      <c r="C1004" s="191" t="s">
        <v>1595</v>
      </c>
      <c r="D1004" s="175" t="s">
        <v>227</v>
      </c>
      <c r="E1004" s="176">
        <v>3</v>
      </c>
      <c r="F1004" s="177"/>
      <c r="G1004" s="178">
        <f>ROUND(E1004*F1004,2)</f>
        <v>0</v>
      </c>
      <c r="H1004" s="177">
        <v>759</v>
      </c>
      <c r="I1004" s="178">
        <f>ROUND(E1004*H1004,2)</f>
        <v>2277</v>
      </c>
      <c r="J1004" s="177">
        <v>0</v>
      </c>
      <c r="K1004" s="178">
        <f>ROUND(E1004*J1004,2)</f>
        <v>0</v>
      </c>
      <c r="L1004" s="178">
        <v>21</v>
      </c>
      <c r="M1004" s="178">
        <f>G1004*(1+L1004/100)</f>
        <v>0</v>
      </c>
      <c r="N1004" s="178">
        <v>2.3199999999999998E-2</v>
      </c>
      <c r="O1004" s="178">
        <f>ROUND(E1004*N1004,2)</f>
        <v>7.0000000000000007E-2</v>
      </c>
      <c r="P1004" s="178">
        <v>0</v>
      </c>
      <c r="Q1004" s="178">
        <f>ROUND(E1004*P1004,2)</f>
        <v>0</v>
      </c>
      <c r="R1004" s="178" t="s">
        <v>438</v>
      </c>
      <c r="S1004" s="178" t="s">
        <v>330</v>
      </c>
      <c r="T1004" s="179" t="s">
        <v>330</v>
      </c>
      <c r="U1004" s="162">
        <v>0</v>
      </c>
      <c r="V1004" s="162">
        <f>ROUND(E1004*U1004,2)</f>
        <v>0</v>
      </c>
      <c r="W1004" s="162"/>
      <c r="X1004" s="151"/>
      <c r="Y1004" s="151"/>
      <c r="Z1004" s="151"/>
      <c r="AA1004" s="151"/>
      <c r="AB1004" s="151"/>
      <c r="AC1004" s="151"/>
      <c r="AD1004" s="151"/>
      <c r="AE1004" s="151"/>
      <c r="AF1004" s="151"/>
      <c r="AG1004" s="151" t="s">
        <v>439</v>
      </c>
      <c r="AH1004" s="151"/>
      <c r="AI1004" s="151"/>
      <c r="AJ1004" s="151"/>
      <c r="AK1004" s="151"/>
      <c r="AL1004" s="151"/>
      <c r="AM1004" s="151"/>
      <c r="AN1004" s="151"/>
      <c r="AO1004" s="151"/>
      <c r="AP1004" s="151"/>
      <c r="AQ1004" s="151"/>
      <c r="AR1004" s="151"/>
      <c r="AS1004" s="151"/>
      <c r="AT1004" s="151"/>
      <c r="AU1004" s="151"/>
      <c r="AV1004" s="151"/>
      <c r="AW1004" s="151"/>
      <c r="AX1004" s="151"/>
      <c r="AY1004" s="151"/>
      <c r="AZ1004" s="151"/>
      <c r="BA1004" s="151"/>
      <c r="BB1004" s="151"/>
      <c r="BC1004" s="151"/>
      <c r="BD1004" s="151"/>
      <c r="BE1004" s="151"/>
      <c r="BF1004" s="151"/>
      <c r="BG1004" s="151"/>
      <c r="BH1004" s="151"/>
    </row>
    <row r="1005" spans="1:60" outlineLevel="1" x14ac:dyDescent="0.2">
      <c r="A1005" s="158"/>
      <c r="B1005" s="159"/>
      <c r="C1005" s="199" t="s">
        <v>1596</v>
      </c>
      <c r="D1005" s="195"/>
      <c r="E1005" s="196">
        <v>3</v>
      </c>
      <c r="F1005" s="162"/>
      <c r="G1005" s="162"/>
      <c r="H1005" s="162"/>
      <c r="I1005" s="162"/>
      <c r="J1005" s="162"/>
      <c r="K1005" s="162"/>
      <c r="L1005" s="162"/>
      <c r="M1005" s="162"/>
      <c r="N1005" s="162"/>
      <c r="O1005" s="162"/>
      <c r="P1005" s="162"/>
      <c r="Q1005" s="162"/>
      <c r="R1005" s="162"/>
      <c r="S1005" s="162"/>
      <c r="T1005" s="162"/>
      <c r="U1005" s="162"/>
      <c r="V1005" s="162"/>
      <c r="W1005" s="162"/>
      <c r="X1005" s="151"/>
      <c r="Y1005" s="151"/>
      <c r="Z1005" s="151"/>
      <c r="AA1005" s="151"/>
      <c r="AB1005" s="151"/>
      <c r="AC1005" s="151"/>
      <c r="AD1005" s="151"/>
      <c r="AE1005" s="151"/>
      <c r="AF1005" s="151"/>
      <c r="AG1005" s="151" t="s">
        <v>346</v>
      </c>
      <c r="AH1005" s="151">
        <v>0</v>
      </c>
      <c r="AI1005" s="151"/>
      <c r="AJ1005" s="151"/>
      <c r="AK1005" s="151"/>
      <c r="AL1005" s="151"/>
      <c r="AM1005" s="151"/>
      <c r="AN1005" s="151"/>
      <c r="AO1005" s="151"/>
      <c r="AP1005" s="151"/>
      <c r="AQ1005" s="151"/>
      <c r="AR1005" s="151"/>
      <c r="AS1005" s="151"/>
      <c r="AT1005" s="151"/>
      <c r="AU1005" s="151"/>
      <c r="AV1005" s="151"/>
      <c r="AW1005" s="151"/>
      <c r="AX1005" s="151"/>
      <c r="AY1005" s="151"/>
      <c r="AZ1005" s="151"/>
      <c r="BA1005" s="151"/>
      <c r="BB1005" s="151"/>
      <c r="BC1005" s="151"/>
      <c r="BD1005" s="151"/>
      <c r="BE1005" s="151"/>
      <c r="BF1005" s="151"/>
      <c r="BG1005" s="151"/>
      <c r="BH1005" s="151"/>
    </row>
    <row r="1006" spans="1:60" outlineLevel="1" x14ac:dyDescent="0.2">
      <c r="A1006" s="173">
        <v>361</v>
      </c>
      <c r="B1006" s="174" t="s">
        <v>1597</v>
      </c>
      <c r="C1006" s="191" t="s">
        <v>1598</v>
      </c>
      <c r="D1006" s="175" t="s">
        <v>0</v>
      </c>
      <c r="E1006" s="176">
        <v>13714.415000000001</v>
      </c>
      <c r="F1006" s="177"/>
      <c r="G1006" s="178">
        <f>ROUND(E1006*F1006,2)</f>
        <v>0</v>
      </c>
      <c r="H1006" s="177">
        <v>0</v>
      </c>
      <c r="I1006" s="178">
        <f>ROUND(E1006*H1006,2)</f>
        <v>0</v>
      </c>
      <c r="J1006" s="177">
        <v>1.75</v>
      </c>
      <c r="K1006" s="178">
        <f>ROUND(E1006*J1006,2)</f>
        <v>24000.23</v>
      </c>
      <c r="L1006" s="178">
        <v>21</v>
      </c>
      <c r="M1006" s="178">
        <f>G1006*(1+L1006/100)</f>
        <v>0</v>
      </c>
      <c r="N1006" s="178">
        <v>0</v>
      </c>
      <c r="O1006" s="178">
        <f>ROUND(E1006*N1006,2)</f>
        <v>0</v>
      </c>
      <c r="P1006" s="178">
        <v>0</v>
      </c>
      <c r="Q1006" s="178">
        <f>ROUND(E1006*P1006,2)</f>
        <v>0</v>
      </c>
      <c r="R1006" s="178" t="s">
        <v>979</v>
      </c>
      <c r="S1006" s="178" t="s">
        <v>330</v>
      </c>
      <c r="T1006" s="179" t="s">
        <v>330</v>
      </c>
      <c r="U1006" s="162">
        <v>0</v>
      </c>
      <c r="V1006" s="162">
        <f>ROUND(E1006*U1006,2)</f>
        <v>0</v>
      </c>
      <c r="W1006" s="162"/>
      <c r="X1006" s="151"/>
      <c r="Y1006" s="151"/>
      <c r="Z1006" s="151"/>
      <c r="AA1006" s="151"/>
      <c r="AB1006" s="151"/>
      <c r="AC1006" s="151"/>
      <c r="AD1006" s="151"/>
      <c r="AE1006" s="151"/>
      <c r="AF1006" s="151"/>
      <c r="AG1006" s="151" t="s">
        <v>816</v>
      </c>
      <c r="AH1006" s="151"/>
      <c r="AI1006" s="151"/>
      <c r="AJ1006" s="151"/>
      <c r="AK1006" s="151"/>
      <c r="AL1006" s="151"/>
      <c r="AM1006" s="151"/>
      <c r="AN1006" s="151"/>
      <c r="AO1006" s="151"/>
      <c r="AP1006" s="151"/>
      <c r="AQ1006" s="151"/>
      <c r="AR1006" s="151"/>
      <c r="AS1006" s="151"/>
      <c r="AT1006" s="151"/>
      <c r="AU1006" s="151"/>
      <c r="AV1006" s="151"/>
      <c r="AW1006" s="151"/>
      <c r="AX1006" s="151"/>
      <c r="AY1006" s="151"/>
      <c r="AZ1006" s="151"/>
      <c r="BA1006" s="151"/>
      <c r="BB1006" s="151"/>
      <c r="BC1006" s="151"/>
      <c r="BD1006" s="151"/>
      <c r="BE1006" s="151"/>
      <c r="BF1006" s="151"/>
      <c r="BG1006" s="151"/>
      <c r="BH1006" s="151"/>
    </row>
    <row r="1007" spans="1:60" outlineLevel="1" x14ac:dyDescent="0.2">
      <c r="A1007" s="158"/>
      <c r="B1007" s="159"/>
      <c r="C1007" s="375" t="s">
        <v>817</v>
      </c>
      <c r="D1007" s="376"/>
      <c r="E1007" s="376"/>
      <c r="F1007" s="376"/>
      <c r="G1007" s="376"/>
      <c r="H1007" s="162"/>
      <c r="I1007" s="162"/>
      <c r="J1007" s="162"/>
      <c r="K1007" s="162"/>
      <c r="L1007" s="162"/>
      <c r="M1007" s="162"/>
      <c r="N1007" s="162"/>
      <c r="O1007" s="162"/>
      <c r="P1007" s="162"/>
      <c r="Q1007" s="162"/>
      <c r="R1007" s="162"/>
      <c r="S1007" s="162"/>
      <c r="T1007" s="162"/>
      <c r="U1007" s="162"/>
      <c r="V1007" s="162"/>
      <c r="W1007" s="162"/>
      <c r="X1007" s="151"/>
      <c r="Y1007" s="151"/>
      <c r="Z1007" s="151"/>
      <c r="AA1007" s="151"/>
      <c r="AB1007" s="151"/>
      <c r="AC1007" s="151"/>
      <c r="AD1007" s="151"/>
      <c r="AE1007" s="151"/>
      <c r="AF1007" s="151"/>
      <c r="AG1007" s="151" t="s">
        <v>333</v>
      </c>
      <c r="AH1007" s="151"/>
      <c r="AI1007" s="151"/>
      <c r="AJ1007" s="151"/>
      <c r="AK1007" s="151"/>
      <c r="AL1007" s="151"/>
      <c r="AM1007" s="151"/>
      <c r="AN1007" s="151"/>
      <c r="AO1007" s="151"/>
      <c r="AP1007" s="151"/>
      <c r="AQ1007" s="151"/>
      <c r="AR1007" s="151"/>
      <c r="AS1007" s="151"/>
      <c r="AT1007" s="151"/>
      <c r="AU1007" s="151"/>
      <c r="AV1007" s="151"/>
      <c r="AW1007" s="151"/>
      <c r="AX1007" s="151"/>
      <c r="AY1007" s="151"/>
      <c r="AZ1007" s="151"/>
      <c r="BA1007" s="151"/>
      <c r="BB1007" s="151"/>
      <c r="BC1007" s="151"/>
      <c r="BD1007" s="151"/>
      <c r="BE1007" s="151"/>
      <c r="BF1007" s="151"/>
      <c r="BG1007" s="151"/>
      <c r="BH1007" s="151"/>
    </row>
    <row r="1008" spans="1:60" x14ac:dyDescent="0.2">
      <c r="A1008" s="167" t="s">
        <v>223</v>
      </c>
      <c r="B1008" s="168" t="s">
        <v>171</v>
      </c>
      <c r="C1008" s="189" t="s">
        <v>172</v>
      </c>
      <c r="D1008" s="169"/>
      <c r="E1008" s="170"/>
      <c r="F1008" s="171"/>
      <c r="G1008" s="171">
        <f>SUMIF(AG1009:AG1050,"&lt;&gt;NOR",G1009:G1050)</f>
        <v>0</v>
      </c>
      <c r="H1008" s="171"/>
      <c r="I1008" s="171">
        <f>SUM(I1009:I1050)</f>
        <v>230923.37</v>
      </c>
      <c r="J1008" s="171"/>
      <c r="K1008" s="171">
        <f>SUM(K1009:K1050)</f>
        <v>184856.47</v>
      </c>
      <c r="L1008" s="171"/>
      <c r="M1008" s="171">
        <f>SUM(M1009:M1050)</f>
        <v>0</v>
      </c>
      <c r="N1008" s="171"/>
      <c r="O1008" s="171">
        <f>SUM(O1009:O1050)</f>
        <v>9.43</v>
      </c>
      <c r="P1008" s="171"/>
      <c r="Q1008" s="171">
        <f>SUM(Q1009:Q1050)</f>
        <v>0</v>
      </c>
      <c r="R1008" s="171"/>
      <c r="S1008" s="171"/>
      <c r="T1008" s="172"/>
      <c r="U1008" s="166"/>
      <c r="V1008" s="166">
        <f>SUM(V1009:V1050)</f>
        <v>401.27</v>
      </c>
      <c r="W1008" s="166"/>
      <c r="AG1008" t="s">
        <v>224</v>
      </c>
    </row>
    <row r="1009" spans="1:60" outlineLevel="1" x14ac:dyDescent="0.2">
      <c r="A1009" s="173">
        <v>362</v>
      </c>
      <c r="B1009" s="174" t="s">
        <v>1599</v>
      </c>
      <c r="C1009" s="191" t="s">
        <v>1600</v>
      </c>
      <c r="D1009" s="175" t="s">
        <v>427</v>
      </c>
      <c r="E1009" s="176">
        <v>21.9</v>
      </c>
      <c r="F1009" s="177"/>
      <c r="G1009" s="178">
        <f>ROUND(E1009*F1009,2)</f>
        <v>0</v>
      </c>
      <c r="H1009" s="177">
        <v>0</v>
      </c>
      <c r="I1009" s="178">
        <f>ROUND(E1009*H1009,2)</f>
        <v>0</v>
      </c>
      <c r="J1009" s="177">
        <v>60.7</v>
      </c>
      <c r="K1009" s="178">
        <f>ROUND(E1009*J1009,2)</f>
        <v>1329.33</v>
      </c>
      <c r="L1009" s="178">
        <v>21</v>
      </c>
      <c r="M1009" s="178">
        <f>G1009*(1+L1009/100)</f>
        <v>0</v>
      </c>
      <c r="N1009" s="178">
        <v>0</v>
      </c>
      <c r="O1009" s="178">
        <f>ROUND(E1009*N1009,2)</f>
        <v>0</v>
      </c>
      <c r="P1009" s="178">
        <v>0</v>
      </c>
      <c r="Q1009" s="178">
        <f>ROUND(E1009*P1009,2)</f>
        <v>0</v>
      </c>
      <c r="R1009" s="178" t="s">
        <v>1601</v>
      </c>
      <c r="S1009" s="178" t="s">
        <v>330</v>
      </c>
      <c r="T1009" s="179" t="s">
        <v>330</v>
      </c>
      <c r="U1009" s="162">
        <v>0.15</v>
      </c>
      <c r="V1009" s="162">
        <f>ROUND(E1009*U1009,2)</f>
        <v>3.29</v>
      </c>
      <c r="W1009" s="162"/>
      <c r="X1009" s="151"/>
      <c r="Y1009" s="151"/>
      <c r="Z1009" s="151"/>
      <c r="AA1009" s="151"/>
      <c r="AB1009" s="151"/>
      <c r="AC1009" s="151"/>
      <c r="AD1009" s="151"/>
      <c r="AE1009" s="151"/>
      <c r="AF1009" s="151"/>
      <c r="AG1009" s="151" t="s">
        <v>1096</v>
      </c>
      <c r="AH1009" s="151"/>
      <c r="AI1009" s="151"/>
      <c r="AJ1009" s="151"/>
      <c r="AK1009" s="151"/>
      <c r="AL1009" s="151"/>
      <c r="AM1009" s="151"/>
      <c r="AN1009" s="151"/>
      <c r="AO1009" s="151"/>
      <c r="AP1009" s="151"/>
      <c r="AQ1009" s="151"/>
      <c r="AR1009" s="151"/>
      <c r="AS1009" s="151"/>
      <c r="AT1009" s="151"/>
      <c r="AU1009" s="151"/>
      <c r="AV1009" s="151"/>
      <c r="AW1009" s="151"/>
      <c r="AX1009" s="151"/>
      <c r="AY1009" s="151"/>
      <c r="AZ1009" s="151"/>
      <c r="BA1009" s="151"/>
      <c r="BB1009" s="151"/>
      <c r="BC1009" s="151"/>
      <c r="BD1009" s="151"/>
      <c r="BE1009" s="151"/>
      <c r="BF1009" s="151"/>
      <c r="BG1009" s="151"/>
      <c r="BH1009" s="151"/>
    </row>
    <row r="1010" spans="1:60" outlineLevel="1" x14ac:dyDescent="0.2">
      <c r="A1010" s="158"/>
      <c r="B1010" s="159"/>
      <c r="C1010" s="199" t="s">
        <v>1602</v>
      </c>
      <c r="D1010" s="195"/>
      <c r="E1010" s="196">
        <v>0.9</v>
      </c>
      <c r="F1010" s="162"/>
      <c r="G1010" s="162"/>
      <c r="H1010" s="162"/>
      <c r="I1010" s="162"/>
      <c r="J1010" s="162"/>
      <c r="K1010" s="162"/>
      <c r="L1010" s="162"/>
      <c r="M1010" s="162"/>
      <c r="N1010" s="162"/>
      <c r="O1010" s="162"/>
      <c r="P1010" s="162"/>
      <c r="Q1010" s="162"/>
      <c r="R1010" s="162"/>
      <c r="S1010" s="162"/>
      <c r="T1010" s="162"/>
      <c r="U1010" s="162"/>
      <c r="V1010" s="162"/>
      <c r="W1010" s="162"/>
      <c r="X1010" s="151"/>
      <c r="Y1010" s="151"/>
      <c r="Z1010" s="151"/>
      <c r="AA1010" s="151"/>
      <c r="AB1010" s="151"/>
      <c r="AC1010" s="151"/>
      <c r="AD1010" s="151"/>
      <c r="AE1010" s="151"/>
      <c r="AF1010" s="151"/>
      <c r="AG1010" s="151" t="s">
        <v>346</v>
      </c>
      <c r="AH1010" s="151">
        <v>0</v>
      </c>
      <c r="AI1010" s="151"/>
      <c r="AJ1010" s="151"/>
      <c r="AK1010" s="151"/>
      <c r="AL1010" s="151"/>
      <c r="AM1010" s="151"/>
      <c r="AN1010" s="151"/>
      <c r="AO1010" s="151"/>
      <c r="AP1010" s="151"/>
      <c r="AQ1010" s="151"/>
      <c r="AR1010" s="151"/>
      <c r="AS1010" s="151"/>
      <c r="AT1010" s="151"/>
      <c r="AU1010" s="151"/>
      <c r="AV1010" s="151"/>
      <c r="AW1010" s="151"/>
      <c r="AX1010" s="151"/>
      <c r="AY1010" s="151"/>
      <c r="AZ1010" s="151"/>
      <c r="BA1010" s="151"/>
      <c r="BB1010" s="151"/>
      <c r="BC1010" s="151"/>
      <c r="BD1010" s="151"/>
      <c r="BE1010" s="151"/>
      <c r="BF1010" s="151"/>
      <c r="BG1010" s="151"/>
      <c r="BH1010" s="151"/>
    </row>
    <row r="1011" spans="1:60" outlineLevel="1" x14ac:dyDescent="0.2">
      <c r="A1011" s="158"/>
      <c r="B1011" s="159"/>
      <c r="C1011" s="199" t="s">
        <v>1603</v>
      </c>
      <c r="D1011" s="195"/>
      <c r="E1011" s="196">
        <v>21</v>
      </c>
      <c r="F1011" s="162"/>
      <c r="G1011" s="162"/>
      <c r="H1011" s="162"/>
      <c r="I1011" s="162"/>
      <c r="J1011" s="162"/>
      <c r="K1011" s="162"/>
      <c r="L1011" s="162"/>
      <c r="M1011" s="162"/>
      <c r="N1011" s="162"/>
      <c r="O1011" s="162"/>
      <c r="P1011" s="162"/>
      <c r="Q1011" s="162"/>
      <c r="R1011" s="162"/>
      <c r="S1011" s="162"/>
      <c r="T1011" s="162"/>
      <c r="U1011" s="162"/>
      <c r="V1011" s="162"/>
      <c r="W1011" s="162"/>
      <c r="X1011" s="151"/>
      <c r="Y1011" s="151"/>
      <c r="Z1011" s="151"/>
      <c r="AA1011" s="151"/>
      <c r="AB1011" s="151"/>
      <c r="AC1011" s="151"/>
      <c r="AD1011" s="151"/>
      <c r="AE1011" s="151"/>
      <c r="AF1011" s="151"/>
      <c r="AG1011" s="151" t="s">
        <v>346</v>
      </c>
      <c r="AH1011" s="151">
        <v>0</v>
      </c>
      <c r="AI1011" s="151"/>
      <c r="AJ1011" s="151"/>
      <c r="AK1011" s="151"/>
      <c r="AL1011" s="151"/>
      <c r="AM1011" s="151"/>
      <c r="AN1011" s="151"/>
      <c r="AO1011" s="151"/>
      <c r="AP1011" s="151"/>
      <c r="AQ1011" s="151"/>
      <c r="AR1011" s="151"/>
      <c r="AS1011" s="151"/>
      <c r="AT1011" s="151"/>
      <c r="AU1011" s="151"/>
      <c r="AV1011" s="151"/>
      <c r="AW1011" s="151"/>
      <c r="AX1011" s="151"/>
      <c r="AY1011" s="151"/>
      <c r="AZ1011" s="151"/>
      <c r="BA1011" s="151"/>
      <c r="BB1011" s="151"/>
      <c r="BC1011" s="151"/>
      <c r="BD1011" s="151"/>
      <c r="BE1011" s="151"/>
      <c r="BF1011" s="151"/>
      <c r="BG1011" s="151"/>
      <c r="BH1011" s="151"/>
    </row>
    <row r="1012" spans="1:60" ht="22.5" outlineLevel="1" x14ac:dyDescent="0.2">
      <c r="A1012" s="173">
        <v>363</v>
      </c>
      <c r="B1012" s="174" t="s">
        <v>1604</v>
      </c>
      <c r="C1012" s="191" t="s">
        <v>1605</v>
      </c>
      <c r="D1012" s="175" t="s">
        <v>375</v>
      </c>
      <c r="E1012" s="176">
        <v>15.972</v>
      </c>
      <c r="F1012" s="177"/>
      <c r="G1012" s="178">
        <f>ROUND(E1012*F1012,2)</f>
        <v>0</v>
      </c>
      <c r="H1012" s="177">
        <v>79.63</v>
      </c>
      <c r="I1012" s="178">
        <f>ROUND(E1012*H1012,2)</f>
        <v>1271.8499999999999</v>
      </c>
      <c r="J1012" s="177">
        <v>537.16999999999996</v>
      </c>
      <c r="K1012" s="178">
        <f>ROUND(E1012*J1012,2)</f>
        <v>8579.68</v>
      </c>
      <c r="L1012" s="178">
        <v>21</v>
      </c>
      <c r="M1012" s="178">
        <f>G1012*(1+L1012/100)</f>
        <v>0</v>
      </c>
      <c r="N1012" s="178">
        <v>3.15E-3</v>
      </c>
      <c r="O1012" s="178">
        <f>ROUND(E1012*N1012,2)</f>
        <v>0.05</v>
      </c>
      <c r="P1012" s="178">
        <v>0</v>
      </c>
      <c r="Q1012" s="178">
        <f>ROUND(E1012*P1012,2)</f>
        <v>0</v>
      </c>
      <c r="R1012" s="178" t="s">
        <v>1601</v>
      </c>
      <c r="S1012" s="178" t="s">
        <v>228</v>
      </c>
      <c r="T1012" s="179" t="s">
        <v>229</v>
      </c>
      <c r="U1012" s="162">
        <v>1.55</v>
      </c>
      <c r="V1012" s="162">
        <f>ROUND(E1012*U1012,2)</f>
        <v>24.76</v>
      </c>
      <c r="W1012" s="162"/>
      <c r="X1012" s="151"/>
      <c r="Y1012" s="151"/>
      <c r="Z1012" s="151"/>
      <c r="AA1012" s="151"/>
      <c r="AB1012" s="151"/>
      <c r="AC1012" s="151"/>
      <c r="AD1012" s="151"/>
      <c r="AE1012" s="151"/>
      <c r="AF1012" s="151"/>
      <c r="AG1012" s="151" t="s">
        <v>331</v>
      </c>
      <c r="AH1012" s="151"/>
      <c r="AI1012" s="151"/>
      <c r="AJ1012" s="151"/>
      <c r="AK1012" s="151"/>
      <c r="AL1012" s="151"/>
      <c r="AM1012" s="151"/>
      <c r="AN1012" s="151"/>
      <c r="AO1012" s="151"/>
      <c r="AP1012" s="151"/>
      <c r="AQ1012" s="151"/>
      <c r="AR1012" s="151"/>
      <c r="AS1012" s="151"/>
      <c r="AT1012" s="151"/>
      <c r="AU1012" s="151"/>
      <c r="AV1012" s="151"/>
      <c r="AW1012" s="151"/>
      <c r="AX1012" s="151"/>
      <c r="AY1012" s="151"/>
      <c r="AZ1012" s="151"/>
      <c r="BA1012" s="151"/>
      <c r="BB1012" s="151"/>
      <c r="BC1012" s="151"/>
      <c r="BD1012" s="151"/>
      <c r="BE1012" s="151"/>
      <c r="BF1012" s="151"/>
      <c r="BG1012" s="151"/>
      <c r="BH1012" s="151"/>
    </row>
    <row r="1013" spans="1:60" outlineLevel="1" x14ac:dyDescent="0.2">
      <c r="A1013" s="158"/>
      <c r="B1013" s="159"/>
      <c r="C1013" s="375" t="s">
        <v>1606</v>
      </c>
      <c r="D1013" s="376"/>
      <c r="E1013" s="376"/>
      <c r="F1013" s="376"/>
      <c r="G1013" s="376"/>
      <c r="H1013" s="162"/>
      <c r="I1013" s="162"/>
      <c r="J1013" s="162"/>
      <c r="K1013" s="162"/>
      <c r="L1013" s="162"/>
      <c r="M1013" s="162"/>
      <c r="N1013" s="162"/>
      <c r="O1013" s="162"/>
      <c r="P1013" s="162"/>
      <c r="Q1013" s="162"/>
      <c r="R1013" s="162"/>
      <c r="S1013" s="162"/>
      <c r="T1013" s="162"/>
      <c r="U1013" s="162"/>
      <c r="V1013" s="162"/>
      <c r="W1013" s="162"/>
      <c r="X1013" s="151"/>
      <c r="Y1013" s="151"/>
      <c r="Z1013" s="151"/>
      <c r="AA1013" s="151"/>
      <c r="AB1013" s="151"/>
      <c r="AC1013" s="151"/>
      <c r="AD1013" s="151"/>
      <c r="AE1013" s="151"/>
      <c r="AF1013" s="151"/>
      <c r="AG1013" s="151" t="s">
        <v>333</v>
      </c>
      <c r="AH1013" s="151"/>
      <c r="AI1013" s="151"/>
      <c r="AJ1013" s="151"/>
      <c r="AK1013" s="151"/>
      <c r="AL1013" s="151"/>
      <c r="AM1013" s="151"/>
      <c r="AN1013" s="151"/>
      <c r="AO1013" s="151"/>
      <c r="AP1013" s="151"/>
      <c r="AQ1013" s="151"/>
      <c r="AR1013" s="151"/>
      <c r="AS1013" s="151"/>
      <c r="AT1013" s="151"/>
      <c r="AU1013" s="151"/>
      <c r="AV1013" s="151"/>
      <c r="AW1013" s="151"/>
      <c r="AX1013" s="151"/>
      <c r="AY1013" s="151"/>
      <c r="AZ1013" s="151"/>
      <c r="BA1013" s="151"/>
      <c r="BB1013" s="151"/>
      <c r="BC1013" s="151"/>
      <c r="BD1013" s="151"/>
      <c r="BE1013" s="151"/>
      <c r="BF1013" s="151"/>
      <c r="BG1013" s="151"/>
      <c r="BH1013" s="151"/>
    </row>
    <row r="1014" spans="1:60" outlineLevel="1" x14ac:dyDescent="0.2">
      <c r="A1014" s="158"/>
      <c r="B1014" s="159"/>
      <c r="C1014" s="199" t="s">
        <v>1607</v>
      </c>
      <c r="D1014" s="195"/>
      <c r="E1014" s="196">
        <v>8.7119999999999997</v>
      </c>
      <c r="F1014" s="162"/>
      <c r="G1014" s="162"/>
      <c r="H1014" s="162"/>
      <c r="I1014" s="162"/>
      <c r="J1014" s="162"/>
      <c r="K1014" s="162"/>
      <c r="L1014" s="162"/>
      <c r="M1014" s="162"/>
      <c r="N1014" s="162"/>
      <c r="O1014" s="162"/>
      <c r="P1014" s="162"/>
      <c r="Q1014" s="162"/>
      <c r="R1014" s="162"/>
      <c r="S1014" s="162"/>
      <c r="T1014" s="162"/>
      <c r="U1014" s="162"/>
      <c r="V1014" s="162"/>
      <c r="W1014" s="162"/>
      <c r="X1014" s="151"/>
      <c r="Y1014" s="151"/>
      <c r="Z1014" s="151"/>
      <c r="AA1014" s="151"/>
      <c r="AB1014" s="151"/>
      <c r="AC1014" s="151"/>
      <c r="AD1014" s="151"/>
      <c r="AE1014" s="151"/>
      <c r="AF1014" s="151"/>
      <c r="AG1014" s="151" t="s">
        <v>346</v>
      </c>
      <c r="AH1014" s="151">
        <v>0</v>
      </c>
      <c r="AI1014" s="151"/>
      <c r="AJ1014" s="151"/>
      <c r="AK1014" s="151"/>
      <c r="AL1014" s="151"/>
      <c r="AM1014" s="151"/>
      <c r="AN1014" s="151"/>
      <c r="AO1014" s="151"/>
      <c r="AP1014" s="151"/>
      <c r="AQ1014" s="151"/>
      <c r="AR1014" s="151"/>
      <c r="AS1014" s="151"/>
      <c r="AT1014" s="151"/>
      <c r="AU1014" s="151"/>
      <c r="AV1014" s="151"/>
      <c r="AW1014" s="151"/>
      <c r="AX1014" s="151"/>
      <c r="AY1014" s="151"/>
      <c r="AZ1014" s="151"/>
      <c r="BA1014" s="151"/>
      <c r="BB1014" s="151"/>
      <c r="BC1014" s="151"/>
      <c r="BD1014" s="151"/>
      <c r="BE1014" s="151"/>
      <c r="BF1014" s="151"/>
      <c r="BG1014" s="151"/>
      <c r="BH1014" s="151"/>
    </row>
    <row r="1015" spans="1:60" outlineLevel="1" x14ac:dyDescent="0.2">
      <c r="A1015" s="158"/>
      <c r="B1015" s="159"/>
      <c r="C1015" s="199" t="s">
        <v>1608</v>
      </c>
      <c r="D1015" s="195"/>
      <c r="E1015" s="196">
        <v>7.26</v>
      </c>
      <c r="F1015" s="162"/>
      <c r="G1015" s="162"/>
      <c r="H1015" s="162"/>
      <c r="I1015" s="162"/>
      <c r="J1015" s="162"/>
      <c r="K1015" s="162"/>
      <c r="L1015" s="162"/>
      <c r="M1015" s="162"/>
      <c r="N1015" s="162"/>
      <c r="O1015" s="162"/>
      <c r="P1015" s="162"/>
      <c r="Q1015" s="162"/>
      <c r="R1015" s="162"/>
      <c r="S1015" s="162"/>
      <c r="T1015" s="162"/>
      <c r="U1015" s="162"/>
      <c r="V1015" s="162"/>
      <c r="W1015" s="162"/>
      <c r="X1015" s="151"/>
      <c r="Y1015" s="151"/>
      <c r="Z1015" s="151"/>
      <c r="AA1015" s="151"/>
      <c r="AB1015" s="151"/>
      <c r="AC1015" s="151"/>
      <c r="AD1015" s="151"/>
      <c r="AE1015" s="151"/>
      <c r="AF1015" s="151"/>
      <c r="AG1015" s="151" t="s">
        <v>346</v>
      </c>
      <c r="AH1015" s="151">
        <v>0</v>
      </c>
      <c r="AI1015" s="151"/>
      <c r="AJ1015" s="151"/>
      <c r="AK1015" s="151"/>
      <c r="AL1015" s="151"/>
      <c r="AM1015" s="151"/>
      <c r="AN1015" s="151"/>
      <c r="AO1015" s="151"/>
      <c r="AP1015" s="151"/>
      <c r="AQ1015" s="151"/>
      <c r="AR1015" s="151"/>
      <c r="AS1015" s="151"/>
      <c r="AT1015" s="151"/>
      <c r="AU1015" s="151"/>
      <c r="AV1015" s="151"/>
      <c r="AW1015" s="151"/>
      <c r="AX1015" s="151"/>
      <c r="AY1015" s="151"/>
      <c r="AZ1015" s="151"/>
      <c r="BA1015" s="151"/>
      <c r="BB1015" s="151"/>
      <c r="BC1015" s="151"/>
      <c r="BD1015" s="151"/>
      <c r="BE1015" s="151"/>
      <c r="BF1015" s="151"/>
      <c r="BG1015" s="151"/>
      <c r="BH1015" s="151"/>
    </row>
    <row r="1016" spans="1:60" ht="22.5" outlineLevel="1" x14ac:dyDescent="0.2">
      <c r="A1016" s="173">
        <v>364</v>
      </c>
      <c r="B1016" s="174" t="s">
        <v>1609</v>
      </c>
      <c r="C1016" s="191" t="s">
        <v>1610</v>
      </c>
      <c r="D1016" s="175" t="s">
        <v>427</v>
      </c>
      <c r="E1016" s="176">
        <v>225.595</v>
      </c>
      <c r="F1016" s="177"/>
      <c r="G1016" s="178">
        <f>ROUND(E1016*F1016,2)</f>
        <v>0</v>
      </c>
      <c r="H1016" s="177">
        <v>8.42</v>
      </c>
      <c r="I1016" s="178">
        <f>ROUND(E1016*H1016,2)</f>
        <v>1899.51</v>
      </c>
      <c r="J1016" s="177">
        <v>95.58</v>
      </c>
      <c r="K1016" s="178">
        <f>ROUND(E1016*J1016,2)</f>
        <v>21562.37</v>
      </c>
      <c r="L1016" s="178">
        <v>21</v>
      </c>
      <c r="M1016" s="178">
        <f>G1016*(1+L1016/100)</f>
        <v>0</v>
      </c>
      <c r="N1016" s="178">
        <v>3.2000000000000003E-4</v>
      </c>
      <c r="O1016" s="178">
        <f>ROUND(E1016*N1016,2)</f>
        <v>7.0000000000000007E-2</v>
      </c>
      <c r="P1016" s="178">
        <v>0</v>
      </c>
      <c r="Q1016" s="178">
        <f>ROUND(E1016*P1016,2)</f>
        <v>0</v>
      </c>
      <c r="R1016" s="178" t="s">
        <v>1601</v>
      </c>
      <c r="S1016" s="178" t="s">
        <v>330</v>
      </c>
      <c r="T1016" s="179" t="s">
        <v>330</v>
      </c>
      <c r="U1016" s="162">
        <v>0.23599999999999999</v>
      </c>
      <c r="V1016" s="162">
        <f>ROUND(E1016*U1016,2)</f>
        <v>53.24</v>
      </c>
      <c r="W1016" s="162"/>
      <c r="X1016" s="151"/>
      <c r="Y1016" s="151"/>
      <c r="Z1016" s="151"/>
      <c r="AA1016" s="151"/>
      <c r="AB1016" s="151"/>
      <c r="AC1016" s="151"/>
      <c r="AD1016" s="151"/>
      <c r="AE1016" s="151"/>
      <c r="AF1016" s="151"/>
      <c r="AG1016" s="151" t="s">
        <v>331</v>
      </c>
      <c r="AH1016" s="151"/>
      <c r="AI1016" s="151"/>
      <c r="AJ1016" s="151"/>
      <c r="AK1016" s="151"/>
      <c r="AL1016" s="151"/>
      <c r="AM1016" s="151"/>
      <c r="AN1016" s="151"/>
      <c r="AO1016" s="151"/>
      <c r="AP1016" s="151"/>
      <c r="AQ1016" s="151"/>
      <c r="AR1016" s="151"/>
      <c r="AS1016" s="151"/>
      <c r="AT1016" s="151"/>
      <c r="AU1016" s="151"/>
      <c r="AV1016" s="151"/>
      <c r="AW1016" s="151"/>
      <c r="AX1016" s="151"/>
      <c r="AY1016" s="151"/>
      <c r="AZ1016" s="151"/>
      <c r="BA1016" s="151"/>
      <c r="BB1016" s="151"/>
      <c r="BC1016" s="151"/>
      <c r="BD1016" s="151"/>
      <c r="BE1016" s="151"/>
      <c r="BF1016" s="151"/>
      <c r="BG1016" s="151"/>
      <c r="BH1016" s="151"/>
    </row>
    <row r="1017" spans="1:60" outlineLevel="1" x14ac:dyDescent="0.2">
      <c r="A1017" s="158"/>
      <c r="B1017" s="159"/>
      <c r="C1017" s="199" t="s">
        <v>1611</v>
      </c>
      <c r="D1017" s="195"/>
      <c r="E1017" s="196">
        <v>12.2</v>
      </c>
      <c r="F1017" s="162"/>
      <c r="G1017" s="162"/>
      <c r="H1017" s="162"/>
      <c r="I1017" s="162"/>
      <c r="J1017" s="162"/>
      <c r="K1017" s="162"/>
      <c r="L1017" s="162"/>
      <c r="M1017" s="162"/>
      <c r="N1017" s="162"/>
      <c r="O1017" s="162"/>
      <c r="P1017" s="162"/>
      <c r="Q1017" s="162"/>
      <c r="R1017" s="162"/>
      <c r="S1017" s="162"/>
      <c r="T1017" s="162"/>
      <c r="U1017" s="162"/>
      <c r="V1017" s="162"/>
      <c r="W1017" s="162"/>
      <c r="X1017" s="151"/>
      <c r="Y1017" s="151"/>
      <c r="Z1017" s="151"/>
      <c r="AA1017" s="151"/>
      <c r="AB1017" s="151"/>
      <c r="AC1017" s="151"/>
      <c r="AD1017" s="151"/>
      <c r="AE1017" s="151"/>
      <c r="AF1017" s="151"/>
      <c r="AG1017" s="151" t="s">
        <v>346</v>
      </c>
      <c r="AH1017" s="151">
        <v>0</v>
      </c>
      <c r="AI1017" s="151"/>
      <c r="AJ1017" s="151"/>
      <c r="AK1017" s="151"/>
      <c r="AL1017" s="151"/>
      <c r="AM1017" s="151"/>
      <c r="AN1017" s="151"/>
      <c r="AO1017" s="151"/>
      <c r="AP1017" s="151"/>
      <c r="AQ1017" s="151"/>
      <c r="AR1017" s="151"/>
      <c r="AS1017" s="151"/>
      <c r="AT1017" s="151"/>
      <c r="AU1017" s="151"/>
      <c r="AV1017" s="151"/>
      <c r="AW1017" s="151"/>
      <c r="AX1017" s="151"/>
      <c r="AY1017" s="151"/>
      <c r="AZ1017" s="151"/>
      <c r="BA1017" s="151"/>
      <c r="BB1017" s="151"/>
      <c r="BC1017" s="151"/>
      <c r="BD1017" s="151"/>
      <c r="BE1017" s="151"/>
      <c r="BF1017" s="151"/>
      <c r="BG1017" s="151"/>
      <c r="BH1017" s="151"/>
    </row>
    <row r="1018" spans="1:60" outlineLevel="1" x14ac:dyDescent="0.2">
      <c r="A1018" s="158"/>
      <c r="B1018" s="159"/>
      <c r="C1018" s="199" t="s">
        <v>1612</v>
      </c>
      <c r="D1018" s="195"/>
      <c r="E1018" s="196">
        <v>22.1</v>
      </c>
      <c r="F1018" s="162"/>
      <c r="G1018" s="162"/>
      <c r="H1018" s="162"/>
      <c r="I1018" s="162"/>
      <c r="J1018" s="162"/>
      <c r="K1018" s="162"/>
      <c r="L1018" s="162"/>
      <c r="M1018" s="162"/>
      <c r="N1018" s="162"/>
      <c r="O1018" s="162"/>
      <c r="P1018" s="162"/>
      <c r="Q1018" s="162"/>
      <c r="R1018" s="162"/>
      <c r="S1018" s="162"/>
      <c r="T1018" s="162"/>
      <c r="U1018" s="162"/>
      <c r="V1018" s="162"/>
      <c r="W1018" s="162"/>
      <c r="X1018" s="151"/>
      <c r="Y1018" s="151"/>
      <c r="Z1018" s="151"/>
      <c r="AA1018" s="151"/>
      <c r="AB1018" s="151"/>
      <c r="AC1018" s="151"/>
      <c r="AD1018" s="151"/>
      <c r="AE1018" s="151"/>
      <c r="AF1018" s="151"/>
      <c r="AG1018" s="151" t="s">
        <v>346</v>
      </c>
      <c r="AH1018" s="151">
        <v>0</v>
      </c>
      <c r="AI1018" s="151"/>
      <c r="AJ1018" s="151"/>
      <c r="AK1018" s="151"/>
      <c r="AL1018" s="151"/>
      <c r="AM1018" s="151"/>
      <c r="AN1018" s="151"/>
      <c r="AO1018" s="151"/>
      <c r="AP1018" s="151"/>
      <c r="AQ1018" s="151"/>
      <c r="AR1018" s="151"/>
      <c r="AS1018" s="151"/>
      <c r="AT1018" s="151"/>
      <c r="AU1018" s="151"/>
      <c r="AV1018" s="151"/>
      <c r="AW1018" s="151"/>
      <c r="AX1018" s="151"/>
      <c r="AY1018" s="151"/>
      <c r="AZ1018" s="151"/>
      <c r="BA1018" s="151"/>
      <c r="BB1018" s="151"/>
      <c r="BC1018" s="151"/>
      <c r="BD1018" s="151"/>
      <c r="BE1018" s="151"/>
      <c r="BF1018" s="151"/>
      <c r="BG1018" s="151"/>
      <c r="BH1018" s="151"/>
    </row>
    <row r="1019" spans="1:60" outlineLevel="1" x14ac:dyDescent="0.2">
      <c r="A1019" s="158"/>
      <c r="B1019" s="159"/>
      <c r="C1019" s="199" t="s">
        <v>1613</v>
      </c>
      <c r="D1019" s="195"/>
      <c r="E1019" s="196">
        <v>18.600000000000001</v>
      </c>
      <c r="F1019" s="162"/>
      <c r="G1019" s="162"/>
      <c r="H1019" s="162"/>
      <c r="I1019" s="162"/>
      <c r="J1019" s="162"/>
      <c r="K1019" s="162"/>
      <c r="L1019" s="162"/>
      <c r="M1019" s="162"/>
      <c r="N1019" s="162"/>
      <c r="O1019" s="162"/>
      <c r="P1019" s="162"/>
      <c r="Q1019" s="162"/>
      <c r="R1019" s="162"/>
      <c r="S1019" s="162"/>
      <c r="T1019" s="162"/>
      <c r="U1019" s="162"/>
      <c r="V1019" s="162"/>
      <c r="W1019" s="162"/>
      <c r="X1019" s="151"/>
      <c r="Y1019" s="151"/>
      <c r="Z1019" s="151"/>
      <c r="AA1019" s="151"/>
      <c r="AB1019" s="151"/>
      <c r="AC1019" s="151"/>
      <c r="AD1019" s="151"/>
      <c r="AE1019" s="151"/>
      <c r="AF1019" s="151"/>
      <c r="AG1019" s="151" t="s">
        <v>346</v>
      </c>
      <c r="AH1019" s="151">
        <v>0</v>
      </c>
      <c r="AI1019" s="151"/>
      <c r="AJ1019" s="151"/>
      <c r="AK1019" s="151"/>
      <c r="AL1019" s="151"/>
      <c r="AM1019" s="151"/>
      <c r="AN1019" s="151"/>
      <c r="AO1019" s="151"/>
      <c r="AP1019" s="151"/>
      <c r="AQ1019" s="151"/>
      <c r="AR1019" s="151"/>
      <c r="AS1019" s="151"/>
      <c r="AT1019" s="151"/>
      <c r="AU1019" s="151"/>
      <c r="AV1019" s="151"/>
      <c r="AW1019" s="151"/>
      <c r="AX1019" s="151"/>
      <c r="AY1019" s="151"/>
      <c r="AZ1019" s="151"/>
      <c r="BA1019" s="151"/>
      <c r="BB1019" s="151"/>
      <c r="BC1019" s="151"/>
      <c r="BD1019" s="151"/>
      <c r="BE1019" s="151"/>
      <c r="BF1019" s="151"/>
      <c r="BG1019" s="151"/>
      <c r="BH1019" s="151"/>
    </row>
    <row r="1020" spans="1:60" outlineLevel="1" x14ac:dyDescent="0.2">
      <c r="A1020" s="158"/>
      <c r="B1020" s="159"/>
      <c r="C1020" s="199" t="s">
        <v>1614</v>
      </c>
      <c r="D1020" s="195"/>
      <c r="E1020" s="196">
        <v>17.8</v>
      </c>
      <c r="F1020" s="162"/>
      <c r="G1020" s="162"/>
      <c r="H1020" s="162"/>
      <c r="I1020" s="162"/>
      <c r="J1020" s="162"/>
      <c r="K1020" s="162"/>
      <c r="L1020" s="162"/>
      <c r="M1020" s="162"/>
      <c r="N1020" s="162"/>
      <c r="O1020" s="162"/>
      <c r="P1020" s="162"/>
      <c r="Q1020" s="162"/>
      <c r="R1020" s="162"/>
      <c r="S1020" s="162"/>
      <c r="T1020" s="162"/>
      <c r="U1020" s="162"/>
      <c r="V1020" s="162"/>
      <c r="W1020" s="162"/>
      <c r="X1020" s="151"/>
      <c r="Y1020" s="151"/>
      <c r="Z1020" s="151"/>
      <c r="AA1020" s="151"/>
      <c r="AB1020" s="151"/>
      <c r="AC1020" s="151"/>
      <c r="AD1020" s="151"/>
      <c r="AE1020" s="151"/>
      <c r="AF1020" s="151"/>
      <c r="AG1020" s="151" t="s">
        <v>346</v>
      </c>
      <c r="AH1020" s="151">
        <v>0</v>
      </c>
      <c r="AI1020" s="151"/>
      <c r="AJ1020" s="151"/>
      <c r="AK1020" s="151"/>
      <c r="AL1020" s="151"/>
      <c r="AM1020" s="151"/>
      <c r="AN1020" s="151"/>
      <c r="AO1020" s="151"/>
      <c r="AP1020" s="151"/>
      <c r="AQ1020" s="151"/>
      <c r="AR1020" s="151"/>
      <c r="AS1020" s="151"/>
      <c r="AT1020" s="151"/>
      <c r="AU1020" s="151"/>
      <c r="AV1020" s="151"/>
      <c r="AW1020" s="151"/>
      <c r="AX1020" s="151"/>
      <c r="AY1020" s="151"/>
      <c r="AZ1020" s="151"/>
      <c r="BA1020" s="151"/>
      <c r="BB1020" s="151"/>
      <c r="BC1020" s="151"/>
      <c r="BD1020" s="151"/>
      <c r="BE1020" s="151"/>
      <c r="BF1020" s="151"/>
      <c r="BG1020" s="151"/>
      <c r="BH1020" s="151"/>
    </row>
    <row r="1021" spans="1:60" outlineLevel="1" x14ac:dyDescent="0.2">
      <c r="A1021" s="158"/>
      <c r="B1021" s="159"/>
      <c r="C1021" s="199" t="s">
        <v>1615</v>
      </c>
      <c r="D1021" s="195"/>
      <c r="E1021" s="196">
        <v>17.8</v>
      </c>
      <c r="F1021" s="162"/>
      <c r="G1021" s="162"/>
      <c r="H1021" s="162"/>
      <c r="I1021" s="162"/>
      <c r="J1021" s="162"/>
      <c r="K1021" s="162"/>
      <c r="L1021" s="162"/>
      <c r="M1021" s="162"/>
      <c r="N1021" s="162"/>
      <c r="O1021" s="162"/>
      <c r="P1021" s="162"/>
      <c r="Q1021" s="162"/>
      <c r="R1021" s="162"/>
      <c r="S1021" s="162"/>
      <c r="T1021" s="162"/>
      <c r="U1021" s="162"/>
      <c r="V1021" s="162"/>
      <c r="W1021" s="162"/>
      <c r="X1021" s="151"/>
      <c r="Y1021" s="151"/>
      <c r="Z1021" s="151"/>
      <c r="AA1021" s="151"/>
      <c r="AB1021" s="151"/>
      <c r="AC1021" s="151"/>
      <c r="AD1021" s="151"/>
      <c r="AE1021" s="151"/>
      <c r="AF1021" s="151"/>
      <c r="AG1021" s="151" t="s">
        <v>346</v>
      </c>
      <c r="AH1021" s="151">
        <v>0</v>
      </c>
      <c r="AI1021" s="151"/>
      <c r="AJ1021" s="151"/>
      <c r="AK1021" s="151"/>
      <c r="AL1021" s="151"/>
      <c r="AM1021" s="151"/>
      <c r="AN1021" s="151"/>
      <c r="AO1021" s="151"/>
      <c r="AP1021" s="151"/>
      <c r="AQ1021" s="151"/>
      <c r="AR1021" s="151"/>
      <c r="AS1021" s="151"/>
      <c r="AT1021" s="151"/>
      <c r="AU1021" s="151"/>
      <c r="AV1021" s="151"/>
      <c r="AW1021" s="151"/>
      <c r="AX1021" s="151"/>
      <c r="AY1021" s="151"/>
      <c r="AZ1021" s="151"/>
      <c r="BA1021" s="151"/>
      <c r="BB1021" s="151"/>
      <c r="BC1021" s="151"/>
      <c r="BD1021" s="151"/>
      <c r="BE1021" s="151"/>
      <c r="BF1021" s="151"/>
      <c r="BG1021" s="151"/>
      <c r="BH1021" s="151"/>
    </row>
    <row r="1022" spans="1:60" outlineLevel="1" x14ac:dyDescent="0.2">
      <c r="A1022" s="158"/>
      <c r="B1022" s="159"/>
      <c r="C1022" s="199" t="s">
        <v>1616</v>
      </c>
      <c r="D1022" s="195"/>
      <c r="E1022" s="196">
        <v>17.100000000000001</v>
      </c>
      <c r="F1022" s="162"/>
      <c r="G1022" s="162"/>
      <c r="H1022" s="162"/>
      <c r="I1022" s="162"/>
      <c r="J1022" s="162"/>
      <c r="K1022" s="162"/>
      <c r="L1022" s="162"/>
      <c r="M1022" s="162"/>
      <c r="N1022" s="162"/>
      <c r="O1022" s="162"/>
      <c r="P1022" s="162"/>
      <c r="Q1022" s="162"/>
      <c r="R1022" s="162"/>
      <c r="S1022" s="162"/>
      <c r="T1022" s="162"/>
      <c r="U1022" s="162"/>
      <c r="V1022" s="162"/>
      <c r="W1022" s="162"/>
      <c r="X1022" s="151"/>
      <c r="Y1022" s="151"/>
      <c r="Z1022" s="151"/>
      <c r="AA1022" s="151"/>
      <c r="AB1022" s="151"/>
      <c r="AC1022" s="151"/>
      <c r="AD1022" s="151"/>
      <c r="AE1022" s="151"/>
      <c r="AF1022" s="151"/>
      <c r="AG1022" s="151" t="s">
        <v>346</v>
      </c>
      <c r="AH1022" s="151">
        <v>0</v>
      </c>
      <c r="AI1022" s="151"/>
      <c r="AJ1022" s="151"/>
      <c r="AK1022" s="151"/>
      <c r="AL1022" s="151"/>
      <c r="AM1022" s="151"/>
      <c r="AN1022" s="151"/>
      <c r="AO1022" s="151"/>
      <c r="AP1022" s="151"/>
      <c r="AQ1022" s="151"/>
      <c r="AR1022" s="151"/>
      <c r="AS1022" s="151"/>
      <c r="AT1022" s="151"/>
      <c r="AU1022" s="151"/>
      <c r="AV1022" s="151"/>
      <c r="AW1022" s="151"/>
      <c r="AX1022" s="151"/>
      <c r="AY1022" s="151"/>
      <c r="AZ1022" s="151"/>
      <c r="BA1022" s="151"/>
      <c r="BB1022" s="151"/>
      <c r="BC1022" s="151"/>
      <c r="BD1022" s="151"/>
      <c r="BE1022" s="151"/>
      <c r="BF1022" s="151"/>
      <c r="BG1022" s="151"/>
      <c r="BH1022" s="151"/>
    </row>
    <row r="1023" spans="1:60" outlineLevel="1" x14ac:dyDescent="0.2">
      <c r="A1023" s="158"/>
      <c r="B1023" s="159"/>
      <c r="C1023" s="199" t="s">
        <v>1617</v>
      </c>
      <c r="D1023" s="195"/>
      <c r="E1023" s="196">
        <v>12.1</v>
      </c>
      <c r="F1023" s="162"/>
      <c r="G1023" s="162"/>
      <c r="H1023" s="162"/>
      <c r="I1023" s="162"/>
      <c r="J1023" s="162"/>
      <c r="K1023" s="162"/>
      <c r="L1023" s="162"/>
      <c r="M1023" s="162"/>
      <c r="N1023" s="162"/>
      <c r="O1023" s="162"/>
      <c r="P1023" s="162"/>
      <c r="Q1023" s="162"/>
      <c r="R1023" s="162"/>
      <c r="S1023" s="162"/>
      <c r="T1023" s="162"/>
      <c r="U1023" s="162"/>
      <c r="V1023" s="162"/>
      <c r="W1023" s="162"/>
      <c r="X1023" s="151"/>
      <c r="Y1023" s="151"/>
      <c r="Z1023" s="151"/>
      <c r="AA1023" s="151"/>
      <c r="AB1023" s="151"/>
      <c r="AC1023" s="151"/>
      <c r="AD1023" s="151"/>
      <c r="AE1023" s="151"/>
      <c r="AF1023" s="151"/>
      <c r="AG1023" s="151" t="s">
        <v>346</v>
      </c>
      <c r="AH1023" s="151">
        <v>0</v>
      </c>
      <c r="AI1023" s="151"/>
      <c r="AJ1023" s="151"/>
      <c r="AK1023" s="151"/>
      <c r="AL1023" s="151"/>
      <c r="AM1023" s="151"/>
      <c r="AN1023" s="151"/>
      <c r="AO1023" s="151"/>
      <c r="AP1023" s="151"/>
      <c r="AQ1023" s="151"/>
      <c r="AR1023" s="151"/>
      <c r="AS1023" s="151"/>
      <c r="AT1023" s="151"/>
      <c r="AU1023" s="151"/>
      <c r="AV1023" s="151"/>
      <c r="AW1023" s="151"/>
      <c r="AX1023" s="151"/>
      <c r="AY1023" s="151"/>
      <c r="AZ1023" s="151"/>
      <c r="BA1023" s="151"/>
      <c r="BB1023" s="151"/>
      <c r="BC1023" s="151"/>
      <c r="BD1023" s="151"/>
      <c r="BE1023" s="151"/>
      <c r="BF1023" s="151"/>
      <c r="BG1023" s="151"/>
      <c r="BH1023" s="151"/>
    </row>
    <row r="1024" spans="1:60" outlineLevel="1" x14ac:dyDescent="0.2">
      <c r="A1024" s="158"/>
      <c r="B1024" s="159"/>
      <c r="C1024" s="199" t="s">
        <v>1618</v>
      </c>
      <c r="D1024" s="195"/>
      <c r="E1024" s="196">
        <v>19</v>
      </c>
      <c r="F1024" s="162"/>
      <c r="G1024" s="162"/>
      <c r="H1024" s="162"/>
      <c r="I1024" s="162"/>
      <c r="J1024" s="162"/>
      <c r="K1024" s="162"/>
      <c r="L1024" s="162"/>
      <c r="M1024" s="162"/>
      <c r="N1024" s="162"/>
      <c r="O1024" s="162"/>
      <c r="P1024" s="162"/>
      <c r="Q1024" s="162"/>
      <c r="R1024" s="162"/>
      <c r="S1024" s="162"/>
      <c r="T1024" s="162"/>
      <c r="U1024" s="162"/>
      <c r="V1024" s="162"/>
      <c r="W1024" s="162"/>
      <c r="X1024" s="151"/>
      <c r="Y1024" s="151"/>
      <c r="Z1024" s="151"/>
      <c r="AA1024" s="151"/>
      <c r="AB1024" s="151"/>
      <c r="AC1024" s="151"/>
      <c r="AD1024" s="151"/>
      <c r="AE1024" s="151"/>
      <c r="AF1024" s="151"/>
      <c r="AG1024" s="151" t="s">
        <v>346</v>
      </c>
      <c r="AH1024" s="151">
        <v>0</v>
      </c>
      <c r="AI1024" s="151"/>
      <c r="AJ1024" s="151"/>
      <c r="AK1024" s="151"/>
      <c r="AL1024" s="151"/>
      <c r="AM1024" s="151"/>
      <c r="AN1024" s="151"/>
      <c r="AO1024" s="151"/>
      <c r="AP1024" s="151"/>
      <c r="AQ1024" s="151"/>
      <c r="AR1024" s="151"/>
      <c r="AS1024" s="151"/>
      <c r="AT1024" s="151"/>
      <c r="AU1024" s="151"/>
      <c r="AV1024" s="151"/>
      <c r="AW1024" s="151"/>
      <c r="AX1024" s="151"/>
      <c r="AY1024" s="151"/>
      <c r="AZ1024" s="151"/>
      <c r="BA1024" s="151"/>
      <c r="BB1024" s="151"/>
      <c r="BC1024" s="151"/>
      <c r="BD1024" s="151"/>
      <c r="BE1024" s="151"/>
      <c r="BF1024" s="151"/>
      <c r="BG1024" s="151"/>
      <c r="BH1024" s="151"/>
    </row>
    <row r="1025" spans="1:60" outlineLevel="1" x14ac:dyDescent="0.2">
      <c r="A1025" s="158"/>
      <c r="B1025" s="159"/>
      <c r="C1025" s="199" t="s">
        <v>1619</v>
      </c>
      <c r="D1025" s="195"/>
      <c r="E1025" s="196">
        <v>11.8</v>
      </c>
      <c r="F1025" s="162"/>
      <c r="G1025" s="162"/>
      <c r="H1025" s="162"/>
      <c r="I1025" s="162"/>
      <c r="J1025" s="162"/>
      <c r="K1025" s="162"/>
      <c r="L1025" s="162"/>
      <c r="M1025" s="162"/>
      <c r="N1025" s="162"/>
      <c r="O1025" s="162"/>
      <c r="P1025" s="162"/>
      <c r="Q1025" s="162"/>
      <c r="R1025" s="162"/>
      <c r="S1025" s="162"/>
      <c r="T1025" s="162"/>
      <c r="U1025" s="162"/>
      <c r="V1025" s="162"/>
      <c r="W1025" s="162"/>
      <c r="X1025" s="151"/>
      <c r="Y1025" s="151"/>
      <c r="Z1025" s="151"/>
      <c r="AA1025" s="151"/>
      <c r="AB1025" s="151"/>
      <c r="AC1025" s="151"/>
      <c r="AD1025" s="151"/>
      <c r="AE1025" s="151"/>
      <c r="AF1025" s="151"/>
      <c r="AG1025" s="151" t="s">
        <v>346</v>
      </c>
      <c r="AH1025" s="151">
        <v>0</v>
      </c>
      <c r="AI1025" s="151"/>
      <c r="AJ1025" s="151"/>
      <c r="AK1025" s="151"/>
      <c r="AL1025" s="151"/>
      <c r="AM1025" s="151"/>
      <c r="AN1025" s="151"/>
      <c r="AO1025" s="151"/>
      <c r="AP1025" s="151"/>
      <c r="AQ1025" s="151"/>
      <c r="AR1025" s="151"/>
      <c r="AS1025" s="151"/>
      <c r="AT1025" s="151"/>
      <c r="AU1025" s="151"/>
      <c r="AV1025" s="151"/>
      <c r="AW1025" s="151"/>
      <c r="AX1025" s="151"/>
      <c r="AY1025" s="151"/>
      <c r="AZ1025" s="151"/>
      <c r="BA1025" s="151"/>
      <c r="BB1025" s="151"/>
      <c r="BC1025" s="151"/>
      <c r="BD1025" s="151"/>
      <c r="BE1025" s="151"/>
      <c r="BF1025" s="151"/>
      <c r="BG1025" s="151"/>
      <c r="BH1025" s="151"/>
    </row>
    <row r="1026" spans="1:60" outlineLevel="1" x14ac:dyDescent="0.2">
      <c r="A1026" s="158"/>
      <c r="B1026" s="159"/>
      <c r="C1026" s="199" t="s">
        <v>1620</v>
      </c>
      <c r="D1026" s="195"/>
      <c r="E1026" s="196">
        <v>13.8</v>
      </c>
      <c r="F1026" s="162"/>
      <c r="G1026" s="162"/>
      <c r="H1026" s="162"/>
      <c r="I1026" s="162"/>
      <c r="J1026" s="162"/>
      <c r="K1026" s="162"/>
      <c r="L1026" s="162"/>
      <c r="M1026" s="162"/>
      <c r="N1026" s="162"/>
      <c r="O1026" s="162"/>
      <c r="P1026" s="162"/>
      <c r="Q1026" s="162"/>
      <c r="R1026" s="162"/>
      <c r="S1026" s="162"/>
      <c r="T1026" s="162"/>
      <c r="U1026" s="162"/>
      <c r="V1026" s="162"/>
      <c r="W1026" s="162"/>
      <c r="X1026" s="151"/>
      <c r="Y1026" s="151"/>
      <c r="Z1026" s="151"/>
      <c r="AA1026" s="151"/>
      <c r="AB1026" s="151"/>
      <c r="AC1026" s="151"/>
      <c r="AD1026" s="151"/>
      <c r="AE1026" s="151"/>
      <c r="AF1026" s="151"/>
      <c r="AG1026" s="151" t="s">
        <v>346</v>
      </c>
      <c r="AH1026" s="151">
        <v>0</v>
      </c>
      <c r="AI1026" s="151"/>
      <c r="AJ1026" s="151"/>
      <c r="AK1026" s="151"/>
      <c r="AL1026" s="151"/>
      <c r="AM1026" s="151"/>
      <c r="AN1026" s="151"/>
      <c r="AO1026" s="151"/>
      <c r="AP1026" s="151"/>
      <c r="AQ1026" s="151"/>
      <c r="AR1026" s="151"/>
      <c r="AS1026" s="151"/>
      <c r="AT1026" s="151"/>
      <c r="AU1026" s="151"/>
      <c r="AV1026" s="151"/>
      <c r="AW1026" s="151"/>
      <c r="AX1026" s="151"/>
      <c r="AY1026" s="151"/>
      <c r="AZ1026" s="151"/>
      <c r="BA1026" s="151"/>
      <c r="BB1026" s="151"/>
      <c r="BC1026" s="151"/>
      <c r="BD1026" s="151"/>
      <c r="BE1026" s="151"/>
      <c r="BF1026" s="151"/>
      <c r="BG1026" s="151"/>
      <c r="BH1026" s="151"/>
    </row>
    <row r="1027" spans="1:60" outlineLevel="1" x14ac:dyDescent="0.2">
      <c r="A1027" s="158"/>
      <c r="B1027" s="159"/>
      <c r="C1027" s="199" t="s">
        <v>1621</v>
      </c>
      <c r="D1027" s="195"/>
      <c r="E1027" s="196">
        <v>19.8</v>
      </c>
      <c r="F1027" s="162"/>
      <c r="G1027" s="162"/>
      <c r="H1027" s="162"/>
      <c r="I1027" s="162"/>
      <c r="J1027" s="162"/>
      <c r="K1027" s="162"/>
      <c r="L1027" s="162"/>
      <c r="M1027" s="162"/>
      <c r="N1027" s="162"/>
      <c r="O1027" s="162"/>
      <c r="P1027" s="162"/>
      <c r="Q1027" s="162"/>
      <c r="R1027" s="162"/>
      <c r="S1027" s="162"/>
      <c r="T1027" s="162"/>
      <c r="U1027" s="162"/>
      <c r="V1027" s="162"/>
      <c r="W1027" s="162"/>
      <c r="X1027" s="151"/>
      <c r="Y1027" s="151"/>
      <c r="Z1027" s="151"/>
      <c r="AA1027" s="151"/>
      <c r="AB1027" s="151"/>
      <c r="AC1027" s="151"/>
      <c r="AD1027" s="151"/>
      <c r="AE1027" s="151"/>
      <c r="AF1027" s="151"/>
      <c r="AG1027" s="151" t="s">
        <v>346</v>
      </c>
      <c r="AH1027" s="151">
        <v>0</v>
      </c>
      <c r="AI1027" s="151"/>
      <c r="AJ1027" s="151"/>
      <c r="AK1027" s="151"/>
      <c r="AL1027" s="151"/>
      <c r="AM1027" s="151"/>
      <c r="AN1027" s="151"/>
      <c r="AO1027" s="151"/>
      <c r="AP1027" s="151"/>
      <c r="AQ1027" s="151"/>
      <c r="AR1027" s="151"/>
      <c r="AS1027" s="151"/>
      <c r="AT1027" s="151"/>
      <c r="AU1027" s="151"/>
      <c r="AV1027" s="151"/>
      <c r="AW1027" s="151"/>
      <c r="AX1027" s="151"/>
      <c r="AY1027" s="151"/>
      <c r="AZ1027" s="151"/>
      <c r="BA1027" s="151"/>
      <c r="BB1027" s="151"/>
      <c r="BC1027" s="151"/>
      <c r="BD1027" s="151"/>
      <c r="BE1027" s="151"/>
      <c r="BF1027" s="151"/>
      <c r="BG1027" s="151"/>
      <c r="BH1027" s="151"/>
    </row>
    <row r="1028" spans="1:60" outlineLevel="1" x14ac:dyDescent="0.2">
      <c r="A1028" s="158"/>
      <c r="B1028" s="159"/>
      <c r="C1028" s="199" t="s">
        <v>1622</v>
      </c>
      <c r="D1028" s="195"/>
      <c r="E1028" s="196">
        <v>9.4</v>
      </c>
      <c r="F1028" s="162"/>
      <c r="G1028" s="162"/>
      <c r="H1028" s="162"/>
      <c r="I1028" s="162"/>
      <c r="J1028" s="162"/>
      <c r="K1028" s="162"/>
      <c r="L1028" s="162"/>
      <c r="M1028" s="162"/>
      <c r="N1028" s="162"/>
      <c r="O1028" s="162"/>
      <c r="P1028" s="162"/>
      <c r="Q1028" s="162"/>
      <c r="R1028" s="162"/>
      <c r="S1028" s="162"/>
      <c r="T1028" s="162"/>
      <c r="U1028" s="162"/>
      <c r="V1028" s="162"/>
      <c r="W1028" s="162"/>
      <c r="X1028" s="151"/>
      <c r="Y1028" s="151"/>
      <c r="Z1028" s="151"/>
      <c r="AA1028" s="151"/>
      <c r="AB1028" s="151"/>
      <c r="AC1028" s="151"/>
      <c r="AD1028" s="151"/>
      <c r="AE1028" s="151"/>
      <c r="AF1028" s="151"/>
      <c r="AG1028" s="151" t="s">
        <v>346</v>
      </c>
      <c r="AH1028" s="151">
        <v>0</v>
      </c>
      <c r="AI1028" s="151"/>
      <c r="AJ1028" s="151"/>
      <c r="AK1028" s="151"/>
      <c r="AL1028" s="151"/>
      <c r="AM1028" s="151"/>
      <c r="AN1028" s="151"/>
      <c r="AO1028" s="151"/>
      <c r="AP1028" s="151"/>
      <c r="AQ1028" s="151"/>
      <c r="AR1028" s="151"/>
      <c r="AS1028" s="151"/>
      <c r="AT1028" s="151"/>
      <c r="AU1028" s="151"/>
      <c r="AV1028" s="151"/>
      <c r="AW1028" s="151"/>
      <c r="AX1028" s="151"/>
      <c r="AY1028" s="151"/>
      <c r="AZ1028" s="151"/>
      <c r="BA1028" s="151"/>
      <c r="BB1028" s="151"/>
      <c r="BC1028" s="151"/>
      <c r="BD1028" s="151"/>
      <c r="BE1028" s="151"/>
      <c r="BF1028" s="151"/>
      <c r="BG1028" s="151"/>
      <c r="BH1028" s="151"/>
    </row>
    <row r="1029" spans="1:60" outlineLevel="1" x14ac:dyDescent="0.2">
      <c r="A1029" s="158"/>
      <c r="B1029" s="159"/>
      <c r="C1029" s="199" t="s">
        <v>1623</v>
      </c>
      <c r="D1029" s="195"/>
      <c r="E1029" s="196">
        <v>3</v>
      </c>
      <c r="F1029" s="162"/>
      <c r="G1029" s="162"/>
      <c r="H1029" s="162"/>
      <c r="I1029" s="162"/>
      <c r="J1029" s="162"/>
      <c r="K1029" s="162"/>
      <c r="L1029" s="162"/>
      <c r="M1029" s="162"/>
      <c r="N1029" s="162"/>
      <c r="O1029" s="162"/>
      <c r="P1029" s="162"/>
      <c r="Q1029" s="162"/>
      <c r="R1029" s="162"/>
      <c r="S1029" s="162"/>
      <c r="T1029" s="162"/>
      <c r="U1029" s="162"/>
      <c r="V1029" s="162"/>
      <c r="W1029" s="162"/>
      <c r="X1029" s="151"/>
      <c r="Y1029" s="151"/>
      <c r="Z1029" s="151"/>
      <c r="AA1029" s="151"/>
      <c r="AB1029" s="151"/>
      <c r="AC1029" s="151"/>
      <c r="AD1029" s="151"/>
      <c r="AE1029" s="151"/>
      <c r="AF1029" s="151"/>
      <c r="AG1029" s="151" t="s">
        <v>346</v>
      </c>
      <c r="AH1029" s="151">
        <v>0</v>
      </c>
      <c r="AI1029" s="151"/>
      <c r="AJ1029" s="151"/>
      <c r="AK1029" s="151"/>
      <c r="AL1029" s="151"/>
      <c r="AM1029" s="151"/>
      <c r="AN1029" s="151"/>
      <c r="AO1029" s="151"/>
      <c r="AP1029" s="151"/>
      <c r="AQ1029" s="151"/>
      <c r="AR1029" s="151"/>
      <c r="AS1029" s="151"/>
      <c r="AT1029" s="151"/>
      <c r="AU1029" s="151"/>
      <c r="AV1029" s="151"/>
      <c r="AW1029" s="151"/>
      <c r="AX1029" s="151"/>
      <c r="AY1029" s="151"/>
      <c r="AZ1029" s="151"/>
      <c r="BA1029" s="151"/>
      <c r="BB1029" s="151"/>
      <c r="BC1029" s="151"/>
      <c r="BD1029" s="151"/>
      <c r="BE1029" s="151"/>
      <c r="BF1029" s="151"/>
      <c r="BG1029" s="151"/>
      <c r="BH1029" s="151"/>
    </row>
    <row r="1030" spans="1:60" outlineLevel="1" x14ac:dyDescent="0.2">
      <c r="A1030" s="158"/>
      <c r="B1030" s="159"/>
      <c r="C1030" s="199" t="s">
        <v>1624</v>
      </c>
      <c r="D1030" s="195"/>
      <c r="E1030" s="196">
        <v>6.4950000000000001</v>
      </c>
      <c r="F1030" s="162"/>
      <c r="G1030" s="162"/>
      <c r="H1030" s="162"/>
      <c r="I1030" s="162"/>
      <c r="J1030" s="162"/>
      <c r="K1030" s="162"/>
      <c r="L1030" s="162"/>
      <c r="M1030" s="162"/>
      <c r="N1030" s="162"/>
      <c r="O1030" s="162"/>
      <c r="P1030" s="162"/>
      <c r="Q1030" s="162"/>
      <c r="R1030" s="162"/>
      <c r="S1030" s="162"/>
      <c r="T1030" s="162"/>
      <c r="U1030" s="162"/>
      <c r="V1030" s="162"/>
      <c r="W1030" s="162"/>
      <c r="X1030" s="151"/>
      <c r="Y1030" s="151"/>
      <c r="Z1030" s="151"/>
      <c r="AA1030" s="151"/>
      <c r="AB1030" s="151"/>
      <c r="AC1030" s="151"/>
      <c r="AD1030" s="151"/>
      <c r="AE1030" s="151"/>
      <c r="AF1030" s="151"/>
      <c r="AG1030" s="151" t="s">
        <v>346</v>
      </c>
      <c r="AH1030" s="151">
        <v>0</v>
      </c>
      <c r="AI1030" s="151"/>
      <c r="AJ1030" s="151"/>
      <c r="AK1030" s="151"/>
      <c r="AL1030" s="151"/>
      <c r="AM1030" s="151"/>
      <c r="AN1030" s="151"/>
      <c r="AO1030" s="151"/>
      <c r="AP1030" s="151"/>
      <c r="AQ1030" s="151"/>
      <c r="AR1030" s="151"/>
      <c r="AS1030" s="151"/>
      <c r="AT1030" s="151"/>
      <c r="AU1030" s="151"/>
      <c r="AV1030" s="151"/>
      <c r="AW1030" s="151"/>
      <c r="AX1030" s="151"/>
      <c r="AY1030" s="151"/>
      <c r="AZ1030" s="151"/>
      <c r="BA1030" s="151"/>
      <c r="BB1030" s="151"/>
      <c r="BC1030" s="151"/>
      <c r="BD1030" s="151"/>
      <c r="BE1030" s="151"/>
      <c r="BF1030" s="151"/>
      <c r="BG1030" s="151"/>
      <c r="BH1030" s="151"/>
    </row>
    <row r="1031" spans="1:60" outlineLevel="1" x14ac:dyDescent="0.2">
      <c r="A1031" s="158"/>
      <c r="B1031" s="159"/>
      <c r="C1031" s="199" t="s">
        <v>1625</v>
      </c>
      <c r="D1031" s="195"/>
      <c r="E1031" s="196">
        <v>16.5</v>
      </c>
      <c r="F1031" s="162"/>
      <c r="G1031" s="162"/>
      <c r="H1031" s="162"/>
      <c r="I1031" s="162"/>
      <c r="J1031" s="162"/>
      <c r="K1031" s="162"/>
      <c r="L1031" s="162"/>
      <c r="M1031" s="162"/>
      <c r="N1031" s="162"/>
      <c r="O1031" s="162"/>
      <c r="P1031" s="162"/>
      <c r="Q1031" s="162"/>
      <c r="R1031" s="162"/>
      <c r="S1031" s="162"/>
      <c r="T1031" s="162"/>
      <c r="U1031" s="162"/>
      <c r="V1031" s="162"/>
      <c r="W1031" s="162"/>
      <c r="X1031" s="151"/>
      <c r="Y1031" s="151"/>
      <c r="Z1031" s="151"/>
      <c r="AA1031" s="151"/>
      <c r="AB1031" s="151"/>
      <c r="AC1031" s="151"/>
      <c r="AD1031" s="151"/>
      <c r="AE1031" s="151"/>
      <c r="AF1031" s="151"/>
      <c r="AG1031" s="151" t="s">
        <v>346</v>
      </c>
      <c r="AH1031" s="151">
        <v>0</v>
      </c>
      <c r="AI1031" s="151"/>
      <c r="AJ1031" s="151"/>
      <c r="AK1031" s="151"/>
      <c r="AL1031" s="151"/>
      <c r="AM1031" s="151"/>
      <c r="AN1031" s="151"/>
      <c r="AO1031" s="151"/>
      <c r="AP1031" s="151"/>
      <c r="AQ1031" s="151"/>
      <c r="AR1031" s="151"/>
      <c r="AS1031" s="151"/>
      <c r="AT1031" s="151"/>
      <c r="AU1031" s="151"/>
      <c r="AV1031" s="151"/>
      <c r="AW1031" s="151"/>
      <c r="AX1031" s="151"/>
      <c r="AY1031" s="151"/>
      <c r="AZ1031" s="151"/>
      <c r="BA1031" s="151"/>
      <c r="BB1031" s="151"/>
      <c r="BC1031" s="151"/>
      <c r="BD1031" s="151"/>
      <c r="BE1031" s="151"/>
      <c r="BF1031" s="151"/>
      <c r="BG1031" s="151"/>
      <c r="BH1031" s="151"/>
    </row>
    <row r="1032" spans="1:60" outlineLevel="1" x14ac:dyDescent="0.2">
      <c r="A1032" s="158"/>
      <c r="B1032" s="159"/>
      <c r="C1032" s="199" t="s">
        <v>1626</v>
      </c>
      <c r="D1032" s="195"/>
      <c r="E1032" s="196">
        <v>8.1</v>
      </c>
      <c r="F1032" s="162"/>
      <c r="G1032" s="162"/>
      <c r="H1032" s="162"/>
      <c r="I1032" s="162"/>
      <c r="J1032" s="162"/>
      <c r="K1032" s="162"/>
      <c r="L1032" s="162"/>
      <c r="M1032" s="162"/>
      <c r="N1032" s="162"/>
      <c r="O1032" s="162"/>
      <c r="P1032" s="162"/>
      <c r="Q1032" s="162"/>
      <c r="R1032" s="162"/>
      <c r="S1032" s="162"/>
      <c r="T1032" s="162"/>
      <c r="U1032" s="162"/>
      <c r="V1032" s="162"/>
      <c r="W1032" s="162"/>
      <c r="X1032" s="151"/>
      <c r="Y1032" s="151"/>
      <c r="Z1032" s="151"/>
      <c r="AA1032" s="151"/>
      <c r="AB1032" s="151"/>
      <c r="AC1032" s="151"/>
      <c r="AD1032" s="151"/>
      <c r="AE1032" s="151"/>
      <c r="AF1032" s="151"/>
      <c r="AG1032" s="151" t="s">
        <v>346</v>
      </c>
      <c r="AH1032" s="151">
        <v>0</v>
      </c>
      <c r="AI1032" s="151"/>
      <c r="AJ1032" s="151"/>
      <c r="AK1032" s="151"/>
      <c r="AL1032" s="151"/>
      <c r="AM1032" s="151"/>
      <c r="AN1032" s="151"/>
      <c r="AO1032" s="151"/>
      <c r="AP1032" s="151"/>
      <c r="AQ1032" s="151"/>
      <c r="AR1032" s="151"/>
      <c r="AS1032" s="151"/>
      <c r="AT1032" s="151"/>
      <c r="AU1032" s="151"/>
      <c r="AV1032" s="151"/>
      <c r="AW1032" s="151"/>
      <c r="AX1032" s="151"/>
      <c r="AY1032" s="151"/>
      <c r="AZ1032" s="151"/>
      <c r="BA1032" s="151"/>
      <c r="BB1032" s="151"/>
      <c r="BC1032" s="151"/>
      <c r="BD1032" s="151"/>
      <c r="BE1032" s="151"/>
      <c r="BF1032" s="151"/>
      <c r="BG1032" s="151"/>
      <c r="BH1032" s="151"/>
    </row>
    <row r="1033" spans="1:60" ht="22.5" outlineLevel="1" x14ac:dyDescent="0.2">
      <c r="A1033" s="173">
        <v>365</v>
      </c>
      <c r="B1033" s="174" t="s">
        <v>1627</v>
      </c>
      <c r="C1033" s="191" t="s">
        <v>1628</v>
      </c>
      <c r="D1033" s="175" t="s">
        <v>427</v>
      </c>
      <c r="E1033" s="176">
        <v>33</v>
      </c>
      <c r="F1033" s="177"/>
      <c r="G1033" s="178">
        <f>ROUND(E1033*F1033,2)</f>
        <v>0</v>
      </c>
      <c r="H1033" s="177">
        <v>8.42</v>
      </c>
      <c r="I1033" s="178">
        <f>ROUND(E1033*H1033,2)</f>
        <v>277.86</v>
      </c>
      <c r="J1033" s="177">
        <v>299.58</v>
      </c>
      <c r="K1033" s="178">
        <f>ROUND(E1033*J1033,2)</f>
        <v>9886.14</v>
      </c>
      <c r="L1033" s="178">
        <v>21</v>
      </c>
      <c r="M1033" s="178">
        <f>G1033*(1+L1033/100)</f>
        <v>0</v>
      </c>
      <c r="N1033" s="178">
        <v>3.2000000000000003E-4</v>
      </c>
      <c r="O1033" s="178">
        <f>ROUND(E1033*N1033,2)</f>
        <v>0.01</v>
      </c>
      <c r="P1033" s="178">
        <v>0</v>
      </c>
      <c r="Q1033" s="178">
        <f>ROUND(E1033*P1033,2)</f>
        <v>0</v>
      </c>
      <c r="R1033" s="178" t="s">
        <v>1601</v>
      </c>
      <c r="S1033" s="178" t="s">
        <v>330</v>
      </c>
      <c r="T1033" s="179" t="s">
        <v>330</v>
      </c>
      <c r="U1033" s="162">
        <v>0.74</v>
      </c>
      <c r="V1033" s="162">
        <f>ROUND(E1033*U1033,2)</f>
        <v>24.42</v>
      </c>
      <c r="W1033" s="162"/>
      <c r="X1033" s="151"/>
      <c r="Y1033" s="151"/>
      <c r="Z1033" s="151"/>
      <c r="AA1033" s="151"/>
      <c r="AB1033" s="151"/>
      <c r="AC1033" s="151"/>
      <c r="AD1033" s="151"/>
      <c r="AE1033" s="151"/>
      <c r="AF1033" s="151"/>
      <c r="AG1033" s="151" t="s">
        <v>331</v>
      </c>
      <c r="AH1033" s="151"/>
      <c r="AI1033" s="151"/>
      <c r="AJ1033" s="151"/>
      <c r="AK1033" s="151"/>
      <c r="AL1033" s="151"/>
      <c r="AM1033" s="151"/>
      <c r="AN1033" s="151"/>
      <c r="AO1033" s="151"/>
      <c r="AP1033" s="151"/>
      <c r="AQ1033" s="151"/>
      <c r="AR1033" s="151"/>
      <c r="AS1033" s="151"/>
      <c r="AT1033" s="151"/>
      <c r="AU1033" s="151"/>
      <c r="AV1033" s="151"/>
      <c r="AW1033" s="151"/>
      <c r="AX1033" s="151"/>
      <c r="AY1033" s="151"/>
      <c r="AZ1033" s="151"/>
      <c r="BA1033" s="151"/>
      <c r="BB1033" s="151"/>
      <c r="BC1033" s="151"/>
      <c r="BD1033" s="151"/>
      <c r="BE1033" s="151"/>
      <c r="BF1033" s="151"/>
      <c r="BG1033" s="151"/>
      <c r="BH1033" s="151"/>
    </row>
    <row r="1034" spans="1:60" outlineLevel="1" x14ac:dyDescent="0.2">
      <c r="A1034" s="158"/>
      <c r="B1034" s="159"/>
      <c r="C1034" s="199" t="s">
        <v>1629</v>
      </c>
      <c r="D1034" s="195"/>
      <c r="E1034" s="196">
        <v>33</v>
      </c>
      <c r="F1034" s="162"/>
      <c r="G1034" s="162"/>
      <c r="H1034" s="162"/>
      <c r="I1034" s="162"/>
      <c r="J1034" s="162"/>
      <c r="K1034" s="162"/>
      <c r="L1034" s="162"/>
      <c r="M1034" s="162"/>
      <c r="N1034" s="162"/>
      <c r="O1034" s="162"/>
      <c r="P1034" s="162"/>
      <c r="Q1034" s="162"/>
      <c r="R1034" s="162"/>
      <c r="S1034" s="162"/>
      <c r="T1034" s="162"/>
      <c r="U1034" s="162"/>
      <c r="V1034" s="162"/>
      <c r="W1034" s="162"/>
      <c r="X1034" s="151"/>
      <c r="Y1034" s="151"/>
      <c r="Z1034" s="151"/>
      <c r="AA1034" s="151"/>
      <c r="AB1034" s="151"/>
      <c r="AC1034" s="151"/>
      <c r="AD1034" s="151"/>
      <c r="AE1034" s="151"/>
      <c r="AF1034" s="151"/>
      <c r="AG1034" s="151" t="s">
        <v>346</v>
      </c>
      <c r="AH1034" s="151">
        <v>0</v>
      </c>
      <c r="AI1034" s="151"/>
      <c r="AJ1034" s="151"/>
      <c r="AK1034" s="151"/>
      <c r="AL1034" s="151"/>
      <c r="AM1034" s="151"/>
      <c r="AN1034" s="151"/>
      <c r="AO1034" s="151"/>
      <c r="AP1034" s="151"/>
      <c r="AQ1034" s="151"/>
      <c r="AR1034" s="151"/>
      <c r="AS1034" s="151"/>
      <c r="AT1034" s="151"/>
      <c r="AU1034" s="151"/>
      <c r="AV1034" s="151"/>
      <c r="AW1034" s="151"/>
      <c r="AX1034" s="151"/>
      <c r="AY1034" s="151"/>
      <c r="AZ1034" s="151"/>
      <c r="BA1034" s="151"/>
      <c r="BB1034" s="151"/>
      <c r="BC1034" s="151"/>
      <c r="BD1034" s="151"/>
      <c r="BE1034" s="151"/>
      <c r="BF1034" s="151"/>
      <c r="BG1034" s="151"/>
      <c r="BH1034" s="151"/>
    </row>
    <row r="1035" spans="1:60" ht="22.5" outlineLevel="1" x14ac:dyDescent="0.2">
      <c r="A1035" s="173">
        <v>366</v>
      </c>
      <c r="B1035" s="174" t="s">
        <v>1630</v>
      </c>
      <c r="C1035" s="191" t="s">
        <v>1631</v>
      </c>
      <c r="D1035" s="175" t="s">
        <v>375</v>
      </c>
      <c r="E1035" s="176">
        <v>304.6995</v>
      </c>
      <c r="F1035" s="177"/>
      <c r="G1035" s="178">
        <f>ROUND(E1035*F1035,2)</f>
        <v>0</v>
      </c>
      <c r="H1035" s="177">
        <v>69.5</v>
      </c>
      <c r="I1035" s="178">
        <f>ROUND(E1035*H1035,2)</f>
        <v>21176.62</v>
      </c>
      <c r="J1035" s="177">
        <v>392.5</v>
      </c>
      <c r="K1035" s="178">
        <f>ROUND(E1035*J1035,2)</f>
        <v>119594.55</v>
      </c>
      <c r="L1035" s="178">
        <v>21</v>
      </c>
      <c r="M1035" s="178">
        <f>G1035*(1+L1035/100)</f>
        <v>0</v>
      </c>
      <c r="N1035" s="178">
        <v>4.8300000000000001E-3</v>
      </c>
      <c r="O1035" s="178">
        <f>ROUND(E1035*N1035,2)</f>
        <v>1.47</v>
      </c>
      <c r="P1035" s="178">
        <v>0</v>
      </c>
      <c r="Q1035" s="178">
        <f>ROUND(E1035*P1035,2)</f>
        <v>0</v>
      </c>
      <c r="R1035" s="178" t="s">
        <v>1601</v>
      </c>
      <c r="S1035" s="178" t="s">
        <v>330</v>
      </c>
      <c r="T1035" s="179" t="s">
        <v>330</v>
      </c>
      <c r="U1035" s="162">
        <v>0.97</v>
      </c>
      <c r="V1035" s="162">
        <f>ROUND(E1035*U1035,2)</f>
        <v>295.56</v>
      </c>
      <c r="W1035" s="162"/>
      <c r="X1035" s="151"/>
      <c r="Y1035" s="151"/>
      <c r="Z1035" s="151"/>
      <c r="AA1035" s="151"/>
      <c r="AB1035" s="151"/>
      <c r="AC1035" s="151"/>
      <c r="AD1035" s="151"/>
      <c r="AE1035" s="151"/>
      <c r="AF1035" s="151"/>
      <c r="AG1035" s="151" t="s">
        <v>1096</v>
      </c>
      <c r="AH1035" s="151"/>
      <c r="AI1035" s="151"/>
      <c r="AJ1035" s="151"/>
      <c r="AK1035" s="151"/>
      <c r="AL1035" s="151"/>
      <c r="AM1035" s="151"/>
      <c r="AN1035" s="151"/>
      <c r="AO1035" s="151"/>
      <c r="AP1035" s="151"/>
      <c r="AQ1035" s="151"/>
      <c r="AR1035" s="151"/>
      <c r="AS1035" s="151"/>
      <c r="AT1035" s="151"/>
      <c r="AU1035" s="151"/>
      <c r="AV1035" s="151"/>
      <c r="AW1035" s="151"/>
      <c r="AX1035" s="151"/>
      <c r="AY1035" s="151"/>
      <c r="AZ1035" s="151"/>
      <c r="BA1035" s="151"/>
      <c r="BB1035" s="151"/>
      <c r="BC1035" s="151"/>
      <c r="BD1035" s="151"/>
      <c r="BE1035" s="151"/>
      <c r="BF1035" s="151"/>
      <c r="BG1035" s="151"/>
      <c r="BH1035" s="151"/>
    </row>
    <row r="1036" spans="1:60" outlineLevel="1" x14ac:dyDescent="0.2">
      <c r="A1036" s="158"/>
      <c r="B1036" s="159"/>
      <c r="C1036" s="199" t="s">
        <v>1632</v>
      </c>
      <c r="D1036" s="195"/>
      <c r="E1036" s="196">
        <v>304.6995</v>
      </c>
      <c r="F1036" s="162"/>
      <c r="G1036" s="162"/>
      <c r="H1036" s="162"/>
      <c r="I1036" s="162"/>
      <c r="J1036" s="162"/>
      <c r="K1036" s="162"/>
      <c r="L1036" s="162"/>
      <c r="M1036" s="162"/>
      <c r="N1036" s="162"/>
      <c r="O1036" s="162"/>
      <c r="P1036" s="162"/>
      <c r="Q1036" s="162"/>
      <c r="R1036" s="162"/>
      <c r="S1036" s="162"/>
      <c r="T1036" s="162"/>
      <c r="U1036" s="162"/>
      <c r="V1036" s="162"/>
      <c r="W1036" s="162"/>
      <c r="X1036" s="151"/>
      <c r="Y1036" s="151"/>
      <c r="Z1036" s="151"/>
      <c r="AA1036" s="151"/>
      <c r="AB1036" s="151"/>
      <c r="AC1036" s="151"/>
      <c r="AD1036" s="151"/>
      <c r="AE1036" s="151"/>
      <c r="AF1036" s="151"/>
      <c r="AG1036" s="151" t="s">
        <v>346</v>
      </c>
      <c r="AH1036" s="151">
        <v>0</v>
      </c>
      <c r="AI1036" s="151"/>
      <c r="AJ1036" s="151"/>
      <c r="AK1036" s="151"/>
      <c r="AL1036" s="151"/>
      <c r="AM1036" s="151"/>
      <c r="AN1036" s="151"/>
      <c r="AO1036" s="151"/>
      <c r="AP1036" s="151"/>
      <c r="AQ1036" s="151"/>
      <c r="AR1036" s="151"/>
      <c r="AS1036" s="151"/>
      <c r="AT1036" s="151"/>
      <c r="AU1036" s="151"/>
      <c r="AV1036" s="151"/>
      <c r="AW1036" s="151"/>
      <c r="AX1036" s="151"/>
      <c r="AY1036" s="151"/>
      <c r="AZ1036" s="151"/>
      <c r="BA1036" s="151"/>
      <c r="BB1036" s="151"/>
      <c r="BC1036" s="151"/>
      <c r="BD1036" s="151"/>
      <c r="BE1036" s="151"/>
      <c r="BF1036" s="151"/>
      <c r="BG1036" s="151"/>
      <c r="BH1036" s="151"/>
    </row>
    <row r="1037" spans="1:60" outlineLevel="1" x14ac:dyDescent="0.2">
      <c r="A1037" s="180">
        <v>367</v>
      </c>
      <c r="B1037" s="181" t="s">
        <v>1633</v>
      </c>
      <c r="C1037" s="190" t="s">
        <v>1634</v>
      </c>
      <c r="D1037" s="182" t="s">
        <v>375</v>
      </c>
      <c r="E1037" s="183">
        <v>304.6995</v>
      </c>
      <c r="F1037" s="184"/>
      <c r="G1037" s="185">
        <f>ROUND(E1037*F1037,2)</f>
        <v>0</v>
      </c>
      <c r="H1037" s="184">
        <v>9.6</v>
      </c>
      <c r="I1037" s="185">
        <f>ROUND(E1037*H1037,2)</f>
        <v>2925.12</v>
      </c>
      <c r="J1037" s="184">
        <v>0</v>
      </c>
      <c r="K1037" s="185">
        <f>ROUND(E1037*J1037,2)</f>
        <v>0</v>
      </c>
      <c r="L1037" s="185">
        <v>21</v>
      </c>
      <c r="M1037" s="185">
        <f>G1037*(1+L1037/100)</f>
        <v>0</v>
      </c>
      <c r="N1037" s="185">
        <v>1.1999999999999999E-3</v>
      </c>
      <c r="O1037" s="185">
        <f>ROUND(E1037*N1037,2)</f>
        <v>0.37</v>
      </c>
      <c r="P1037" s="185">
        <v>0</v>
      </c>
      <c r="Q1037" s="185">
        <f>ROUND(E1037*P1037,2)</f>
        <v>0</v>
      </c>
      <c r="R1037" s="185" t="s">
        <v>1601</v>
      </c>
      <c r="S1037" s="185" t="s">
        <v>330</v>
      </c>
      <c r="T1037" s="186" t="s">
        <v>330</v>
      </c>
      <c r="U1037" s="162">
        <v>0</v>
      </c>
      <c r="V1037" s="162">
        <f>ROUND(E1037*U1037,2)</f>
        <v>0</v>
      </c>
      <c r="W1037" s="162"/>
      <c r="X1037" s="151"/>
      <c r="Y1037" s="151"/>
      <c r="Z1037" s="151"/>
      <c r="AA1037" s="151"/>
      <c r="AB1037" s="151"/>
      <c r="AC1037" s="151"/>
      <c r="AD1037" s="151"/>
      <c r="AE1037" s="151"/>
      <c r="AF1037" s="151"/>
      <c r="AG1037" s="151" t="s">
        <v>1096</v>
      </c>
      <c r="AH1037" s="151"/>
      <c r="AI1037" s="151"/>
      <c r="AJ1037" s="151"/>
      <c r="AK1037" s="151"/>
      <c r="AL1037" s="151"/>
      <c r="AM1037" s="151"/>
      <c r="AN1037" s="151"/>
      <c r="AO1037" s="151"/>
      <c r="AP1037" s="151"/>
      <c r="AQ1037" s="151"/>
      <c r="AR1037" s="151"/>
      <c r="AS1037" s="151"/>
      <c r="AT1037" s="151"/>
      <c r="AU1037" s="151"/>
      <c r="AV1037" s="151"/>
      <c r="AW1037" s="151"/>
      <c r="AX1037" s="151"/>
      <c r="AY1037" s="151"/>
      <c r="AZ1037" s="151"/>
      <c r="BA1037" s="151"/>
      <c r="BB1037" s="151"/>
      <c r="BC1037" s="151"/>
      <c r="BD1037" s="151"/>
      <c r="BE1037" s="151"/>
      <c r="BF1037" s="151"/>
      <c r="BG1037" s="151"/>
      <c r="BH1037" s="151"/>
    </row>
    <row r="1038" spans="1:60" ht="22.5" outlineLevel="1" x14ac:dyDescent="0.2">
      <c r="A1038" s="173">
        <v>368</v>
      </c>
      <c r="B1038" s="174" t="s">
        <v>1635</v>
      </c>
      <c r="C1038" s="191" t="s">
        <v>1636</v>
      </c>
      <c r="D1038" s="175" t="s">
        <v>227</v>
      </c>
      <c r="E1038" s="176">
        <v>9</v>
      </c>
      <c r="F1038" s="177"/>
      <c r="G1038" s="178">
        <f>ROUND(E1038*F1038,2)</f>
        <v>0</v>
      </c>
      <c r="H1038" s="177">
        <v>600</v>
      </c>
      <c r="I1038" s="178">
        <f>ROUND(E1038*H1038,2)</f>
        <v>5400</v>
      </c>
      <c r="J1038" s="177">
        <v>0</v>
      </c>
      <c r="K1038" s="178">
        <f>ROUND(E1038*J1038,2)</f>
        <v>0</v>
      </c>
      <c r="L1038" s="178">
        <v>21</v>
      </c>
      <c r="M1038" s="178">
        <f>G1038*(1+L1038/100)</f>
        <v>0</v>
      </c>
      <c r="N1038" s="178">
        <v>8.8999999999999995E-4</v>
      </c>
      <c r="O1038" s="178">
        <f>ROUND(E1038*N1038,2)</f>
        <v>0.01</v>
      </c>
      <c r="P1038" s="178">
        <v>0</v>
      </c>
      <c r="Q1038" s="178">
        <f>ROUND(E1038*P1038,2)</f>
        <v>0</v>
      </c>
      <c r="R1038" s="178" t="s">
        <v>438</v>
      </c>
      <c r="S1038" s="178" t="s">
        <v>330</v>
      </c>
      <c r="T1038" s="179" t="s">
        <v>330</v>
      </c>
      <c r="U1038" s="162">
        <v>0</v>
      </c>
      <c r="V1038" s="162">
        <f>ROUND(E1038*U1038,2)</f>
        <v>0</v>
      </c>
      <c r="W1038" s="162"/>
      <c r="X1038" s="151"/>
      <c r="Y1038" s="151"/>
      <c r="Z1038" s="151"/>
      <c r="AA1038" s="151"/>
      <c r="AB1038" s="151"/>
      <c r="AC1038" s="151"/>
      <c r="AD1038" s="151"/>
      <c r="AE1038" s="151"/>
      <c r="AF1038" s="151"/>
      <c r="AG1038" s="151" t="s">
        <v>439</v>
      </c>
      <c r="AH1038" s="151"/>
      <c r="AI1038" s="151"/>
      <c r="AJ1038" s="151"/>
      <c r="AK1038" s="151"/>
      <c r="AL1038" s="151"/>
      <c r="AM1038" s="151"/>
      <c r="AN1038" s="151"/>
      <c r="AO1038" s="151"/>
      <c r="AP1038" s="151"/>
      <c r="AQ1038" s="151"/>
      <c r="AR1038" s="151"/>
      <c r="AS1038" s="151"/>
      <c r="AT1038" s="151"/>
      <c r="AU1038" s="151"/>
      <c r="AV1038" s="151"/>
      <c r="AW1038" s="151"/>
      <c r="AX1038" s="151"/>
      <c r="AY1038" s="151"/>
      <c r="AZ1038" s="151"/>
      <c r="BA1038" s="151"/>
      <c r="BB1038" s="151"/>
      <c r="BC1038" s="151"/>
      <c r="BD1038" s="151"/>
      <c r="BE1038" s="151"/>
      <c r="BF1038" s="151"/>
      <c r="BG1038" s="151"/>
      <c r="BH1038" s="151"/>
    </row>
    <row r="1039" spans="1:60" outlineLevel="1" x14ac:dyDescent="0.2">
      <c r="A1039" s="158"/>
      <c r="B1039" s="159"/>
      <c r="C1039" s="199" t="s">
        <v>1637</v>
      </c>
      <c r="D1039" s="195"/>
      <c r="E1039" s="196">
        <v>9</v>
      </c>
      <c r="F1039" s="162"/>
      <c r="G1039" s="162"/>
      <c r="H1039" s="162"/>
      <c r="I1039" s="162"/>
      <c r="J1039" s="162"/>
      <c r="K1039" s="162"/>
      <c r="L1039" s="162"/>
      <c r="M1039" s="162"/>
      <c r="N1039" s="162"/>
      <c r="O1039" s="162"/>
      <c r="P1039" s="162"/>
      <c r="Q1039" s="162"/>
      <c r="R1039" s="162"/>
      <c r="S1039" s="162"/>
      <c r="T1039" s="162"/>
      <c r="U1039" s="162"/>
      <c r="V1039" s="162"/>
      <c r="W1039" s="162"/>
      <c r="X1039" s="151"/>
      <c r="Y1039" s="151"/>
      <c r="Z1039" s="151"/>
      <c r="AA1039" s="151"/>
      <c r="AB1039" s="151"/>
      <c r="AC1039" s="151"/>
      <c r="AD1039" s="151"/>
      <c r="AE1039" s="151"/>
      <c r="AF1039" s="151"/>
      <c r="AG1039" s="151" t="s">
        <v>346</v>
      </c>
      <c r="AH1039" s="151">
        <v>0</v>
      </c>
      <c r="AI1039" s="151"/>
      <c r="AJ1039" s="151"/>
      <c r="AK1039" s="151"/>
      <c r="AL1039" s="151"/>
      <c r="AM1039" s="151"/>
      <c r="AN1039" s="151"/>
      <c r="AO1039" s="151"/>
      <c r="AP1039" s="151"/>
      <c r="AQ1039" s="151"/>
      <c r="AR1039" s="151"/>
      <c r="AS1039" s="151"/>
      <c r="AT1039" s="151"/>
      <c r="AU1039" s="151"/>
      <c r="AV1039" s="151"/>
      <c r="AW1039" s="151"/>
      <c r="AX1039" s="151"/>
      <c r="AY1039" s="151"/>
      <c r="AZ1039" s="151"/>
      <c r="BA1039" s="151"/>
      <c r="BB1039" s="151"/>
      <c r="BC1039" s="151"/>
      <c r="BD1039" s="151"/>
      <c r="BE1039" s="151"/>
      <c r="BF1039" s="151"/>
      <c r="BG1039" s="151"/>
      <c r="BH1039" s="151"/>
    </row>
    <row r="1040" spans="1:60" outlineLevel="1" x14ac:dyDescent="0.2">
      <c r="A1040" s="180">
        <v>369</v>
      </c>
      <c r="B1040" s="181" t="s">
        <v>1638</v>
      </c>
      <c r="C1040" s="190" t="s">
        <v>1639</v>
      </c>
      <c r="D1040" s="182" t="s">
        <v>427</v>
      </c>
      <c r="E1040" s="183">
        <v>1</v>
      </c>
      <c r="F1040" s="184"/>
      <c r="G1040" s="185">
        <f>ROUND(E1040*F1040,2)</f>
        <v>0</v>
      </c>
      <c r="H1040" s="184">
        <v>365</v>
      </c>
      <c r="I1040" s="185">
        <f>ROUND(E1040*H1040,2)</f>
        <v>365</v>
      </c>
      <c r="J1040" s="184">
        <v>0</v>
      </c>
      <c r="K1040" s="185">
        <f>ROUND(E1040*J1040,2)</f>
        <v>0</v>
      </c>
      <c r="L1040" s="185">
        <v>21</v>
      </c>
      <c r="M1040" s="185">
        <f>G1040*(1+L1040/100)</f>
        <v>0</v>
      </c>
      <c r="N1040" s="185">
        <v>2.2000000000000001E-4</v>
      </c>
      <c r="O1040" s="185">
        <f>ROUND(E1040*N1040,2)</f>
        <v>0</v>
      </c>
      <c r="P1040" s="185">
        <v>0</v>
      </c>
      <c r="Q1040" s="185">
        <f>ROUND(E1040*P1040,2)</f>
        <v>0</v>
      </c>
      <c r="R1040" s="185" t="s">
        <v>438</v>
      </c>
      <c r="S1040" s="185" t="s">
        <v>330</v>
      </c>
      <c r="T1040" s="186" t="s">
        <v>229</v>
      </c>
      <c r="U1040" s="162">
        <v>0</v>
      </c>
      <c r="V1040" s="162">
        <f>ROUND(E1040*U1040,2)</f>
        <v>0</v>
      </c>
      <c r="W1040" s="162"/>
      <c r="X1040" s="151"/>
      <c r="Y1040" s="151"/>
      <c r="Z1040" s="151"/>
      <c r="AA1040" s="151"/>
      <c r="AB1040" s="151"/>
      <c r="AC1040" s="151"/>
      <c r="AD1040" s="151"/>
      <c r="AE1040" s="151"/>
      <c r="AF1040" s="151"/>
      <c r="AG1040" s="151" t="s">
        <v>439</v>
      </c>
      <c r="AH1040" s="151"/>
      <c r="AI1040" s="151"/>
      <c r="AJ1040" s="151"/>
      <c r="AK1040" s="151"/>
      <c r="AL1040" s="151"/>
      <c r="AM1040" s="151"/>
      <c r="AN1040" s="151"/>
      <c r="AO1040" s="151"/>
      <c r="AP1040" s="151"/>
      <c r="AQ1040" s="151"/>
      <c r="AR1040" s="151"/>
      <c r="AS1040" s="151"/>
      <c r="AT1040" s="151"/>
      <c r="AU1040" s="151"/>
      <c r="AV1040" s="151"/>
      <c r="AW1040" s="151"/>
      <c r="AX1040" s="151"/>
      <c r="AY1040" s="151"/>
      <c r="AZ1040" s="151"/>
      <c r="BA1040" s="151"/>
      <c r="BB1040" s="151"/>
      <c r="BC1040" s="151"/>
      <c r="BD1040" s="151"/>
      <c r="BE1040" s="151"/>
      <c r="BF1040" s="151"/>
      <c r="BG1040" s="151"/>
      <c r="BH1040" s="151"/>
    </row>
    <row r="1041" spans="1:60" outlineLevel="1" x14ac:dyDescent="0.2">
      <c r="A1041" s="173">
        <v>370</v>
      </c>
      <c r="B1041" s="174" t="s">
        <v>1640</v>
      </c>
      <c r="C1041" s="191" t="s">
        <v>1641</v>
      </c>
      <c r="D1041" s="175" t="s">
        <v>375</v>
      </c>
      <c r="E1041" s="176">
        <v>28.96264</v>
      </c>
      <c r="F1041" s="177"/>
      <c r="G1041" s="178">
        <f>ROUND(E1041*F1041,2)</f>
        <v>0</v>
      </c>
      <c r="H1041" s="177">
        <v>750</v>
      </c>
      <c r="I1041" s="178">
        <f>ROUND(E1041*H1041,2)</f>
        <v>21721.98</v>
      </c>
      <c r="J1041" s="177">
        <v>0</v>
      </c>
      <c r="K1041" s="178">
        <f>ROUND(E1041*J1041,2)</f>
        <v>0</v>
      </c>
      <c r="L1041" s="178">
        <v>21</v>
      </c>
      <c r="M1041" s="178">
        <f>G1041*(1+L1041/100)</f>
        <v>0</v>
      </c>
      <c r="N1041" s="178">
        <v>1.9E-2</v>
      </c>
      <c r="O1041" s="178">
        <f>ROUND(E1041*N1041,2)</f>
        <v>0.55000000000000004</v>
      </c>
      <c r="P1041" s="178">
        <v>0</v>
      </c>
      <c r="Q1041" s="178">
        <f>ROUND(E1041*P1041,2)</f>
        <v>0</v>
      </c>
      <c r="R1041" s="178"/>
      <c r="S1041" s="178" t="s">
        <v>228</v>
      </c>
      <c r="T1041" s="179" t="s">
        <v>229</v>
      </c>
      <c r="U1041" s="162">
        <v>0</v>
      </c>
      <c r="V1041" s="162">
        <f>ROUND(E1041*U1041,2)</f>
        <v>0</v>
      </c>
      <c r="W1041" s="162"/>
      <c r="X1041" s="151"/>
      <c r="Y1041" s="151"/>
      <c r="Z1041" s="151"/>
      <c r="AA1041" s="151"/>
      <c r="AB1041" s="151"/>
      <c r="AC1041" s="151"/>
      <c r="AD1041" s="151"/>
      <c r="AE1041" s="151"/>
      <c r="AF1041" s="151"/>
      <c r="AG1041" s="151" t="s">
        <v>439</v>
      </c>
      <c r="AH1041" s="151"/>
      <c r="AI1041" s="151"/>
      <c r="AJ1041" s="151"/>
      <c r="AK1041" s="151"/>
      <c r="AL1041" s="151"/>
      <c r="AM1041" s="151"/>
      <c r="AN1041" s="151"/>
      <c r="AO1041" s="151"/>
      <c r="AP1041" s="151"/>
      <c r="AQ1041" s="151"/>
      <c r="AR1041" s="151"/>
      <c r="AS1041" s="151"/>
      <c r="AT1041" s="151"/>
      <c r="AU1041" s="151"/>
      <c r="AV1041" s="151"/>
      <c r="AW1041" s="151"/>
      <c r="AX1041" s="151"/>
      <c r="AY1041" s="151"/>
      <c r="AZ1041" s="151"/>
      <c r="BA1041" s="151"/>
      <c r="BB1041" s="151"/>
      <c r="BC1041" s="151"/>
      <c r="BD1041" s="151"/>
      <c r="BE1041" s="151"/>
      <c r="BF1041" s="151"/>
      <c r="BG1041" s="151"/>
      <c r="BH1041" s="151"/>
    </row>
    <row r="1042" spans="1:60" outlineLevel="1" x14ac:dyDescent="0.2">
      <c r="A1042" s="158"/>
      <c r="B1042" s="159"/>
      <c r="C1042" s="199" t="s">
        <v>1642</v>
      </c>
      <c r="D1042" s="195"/>
      <c r="E1042" s="196">
        <v>25.266639999999999</v>
      </c>
      <c r="F1042" s="162"/>
      <c r="G1042" s="162"/>
      <c r="H1042" s="162"/>
      <c r="I1042" s="162"/>
      <c r="J1042" s="162"/>
      <c r="K1042" s="162"/>
      <c r="L1042" s="162"/>
      <c r="M1042" s="162"/>
      <c r="N1042" s="162"/>
      <c r="O1042" s="162"/>
      <c r="P1042" s="162"/>
      <c r="Q1042" s="162"/>
      <c r="R1042" s="162"/>
      <c r="S1042" s="162"/>
      <c r="T1042" s="162"/>
      <c r="U1042" s="162"/>
      <c r="V1042" s="162"/>
      <c r="W1042" s="162"/>
      <c r="X1042" s="151"/>
      <c r="Y1042" s="151"/>
      <c r="Z1042" s="151"/>
      <c r="AA1042" s="151"/>
      <c r="AB1042" s="151"/>
      <c r="AC1042" s="151"/>
      <c r="AD1042" s="151"/>
      <c r="AE1042" s="151"/>
      <c r="AF1042" s="151"/>
      <c r="AG1042" s="151" t="s">
        <v>346</v>
      </c>
      <c r="AH1042" s="151">
        <v>0</v>
      </c>
      <c r="AI1042" s="151"/>
      <c r="AJ1042" s="151"/>
      <c r="AK1042" s="151"/>
      <c r="AL1042" s="151"/>
      <c r="AM1042" s="151"/>
      <c r="AN1042" s="151"/>
      <c r="AO1042" s="151"/>
      <c r="AP1042" s="151"/>
      <c r="AQ1042" s="151"/>
      <c r="AR1042" s="151"/>
      <c r="AS1042" s="151"/>
      <c r="AT1042" s="151"/>
      <c r="AU1042" s="151"/>
      <c r="AV1042" s="151"/>
      <c r="AW1042" s="151"/>
      <c r="AX1042" s="151"/>
      <c r="AY1042" s="151"/>
      <c r="AZ1042" s="151"/>
      <c r="BA1042" s="151"/>
      <c r="BB1042" s="151"/>
      <c r="BC1042" s="151"/>
      <c r="BD1042" s="151"/>
      <c r="BE1042" s="151"/>
      <c r="BF1042" s="151"/>
      <c r="BG1042" s="151"/>
      <c r="BH1042" s="151"/>
    </row>
    <row r="1043" spans="1:60" outlineLevel="1" x14ac:dyDescent="0.2">
      <c r="A1043" s="158"/>
      <c r="B1043" s="159"/>
      <c r="C1043" s="199" t="s">
        <v>1643</v>
      </c>
      <c r="D1043" s="195"/>
      <c r="E1043" s="196">
        <v>3.6960000000000002</v>
      </c>
      <c r="F1043" s="162"/>
      <c r="G1043" s="162"/>
      <c r="H1043" s="162"/>
      <c r="I1043" s="162"/>
      <c r="J1043" s="162"/>
      <c r="K1043" s="162"/>
      <c r="L1043" s="162"/>
      <c r="M1043" s="162"/>
      <c r="N1043" s="162"/>
      <c r="O1043" s="162"/>
      <c r="P1043" s="162"/>
      <c r="Q1043" s="162"/>
      <c r="R1043" s="162"/>
      <c r="S1043" s="162"/>
      <c r="T1043" s="162"/>
      <c r="U1043" s="162"/>
      <c r="V1043" s="162"/>
      <c r="W1043" s="162"/>
      <c r="X1043" s="151"/>
      <c r="Y1043" s="151"/>
      <c r="Z1043" s="151"/>
      <c r="AA1043" s="151"/>
      <c r="AB1043" s="151"/>
      <c r="AC1043" s="151"/>
      <c r="AD1043" s="151"/>
      <c r="AE1043" s="151"/>
      <c r="AF1043" s="151"/>
      <c r="AG1043" s="151" t="s">
        <v>346</v>
      </c>
      <c r="AH1043" s="151">
        <v>0</v>
      </c>
      <c r="AI1043" s="151"/>
      <c r="AJ1043" s="151"/>
      <c r="AK1043" s="151"/>
      <c r="AL1043" s="151"/>
      <c r="AM1043" s="151"/>
      <c r="AN1043" s="151"/>
      <c r="AO1043" s="151"/>
      <c r="AP1043" s="151"/>
      <c r="AQ1043" s="151"/>
      <c r="AR1043" s="151"/>
      <c r="AS1043" s="151"/>
      <c r="AT1043" s="151"/>
      <c r="AU1043" s="151"/>
      <c r="AV1043" s="151"/>
      <c r="AW1043" s="151"/>
      <c r="AX1043" s="151"/>
      <c r="AY1043" s="151"/>
      <c r="AZ1043" s="151"/>
      <c r="BA1043" s="151"/>
      <c r="BB1043" s="151"/>
      <c r="BC1043" s="151"/>
      <c r="BD1043" s="151"/>
      <c r="BE1043" s="151"/>
      <c r="BF1043" s="151"/>
      <c r="BG1043" s="151"/>
      <c r="BH1043" s="151"/>
    </row>
    <row r="1044" spans="1:60" outlineLevel="1" x14ac:dyDescent="0.2">
      <c r="A1044" s="173">
        <v>371</v>
      </c>
      <c r="B1044" s="174" t="s">
        <v>1644</v>
      </c>
      <c r="C1044" s="191" t="s">
        <v>1645</v>
      </c>
      <c r="D1044" s="175" t="s">
        <v>375</v>
      </c>
      <c r="E1044" s="176">
        <v>341.26344</v>
      </c>
      <c r="F1044" s="177"/>
      <c r="G1044" s="178">
        <f>ROUND(E1044*F1044,2)</f>
        <v>0</v>
      </c>
      <c r="H1044" s="177">
        <v>450</v>
      </c>
      <c r="I1044" s="178">
        <f>ROUND(E1044*H1044,2)</f>
        <v>153568.54999999999</v>
      </c>
      <c r="J1044" s="177">
        <v>0</v>
      </c>
      <c r="K1044" s="178">
        <f>ROUND(E1044*J1044,2)</f>
        <v>0</v>
      </c>
      <c r="L1044" s="178">
        <v>21</v>
      </c>
      <c r="M1044" s="178">
        <f>G1044*(1+L1044/100)</f>
        <v>0</v>
      </c>
      <c r="N1044" s="178">
        <v>1.9199999999999998E-2</v>
      </c>
      <c r="O1044" s="178">
        <f>ROUND(E1044*N1044,2)</f>
        <v>6.55</v>
      </c>
      <c r="P1044" s="178">
        <v>0</v>
      </c>
      <c r="Q1044" s="178">
        <f>ROUND(E1044*P1044,2)</f>
        <v>0</v>
      </c>
      <c r="R1044" s="178"/>
      <c r="S1044" s="178" t="s">
        <v>228</v>
      </c>
      <c r="T1044" s="179" t="s">
        <v>229</v>
      </c>
      <c r="U1044" s="162">
        <v>0</v>
      </c>
      <c r="V1044" s="162">
        <f>ROUND(E1044*U1044,2)</f>
        <v>0</v>
      </c>
      <c r="W1044" s="162"/>
      <c r="X1044" s="151"/>
      <c r="Y1044" s="151"/>
      <c r="Z1044" s="151"/>
      <c r="AA1044" s="151"/>
      <c r="AB1044" s="151"/>
      <c r="AC1044" s="151"/>
      <c r="AD1044" s="151"/>
      <c r="AE1044" s="151"/>
      <c r="AF1044" s="151"/>
      <c r="AG1044" s="151" t="s">
        <v>439</v>
      </c>
      <c r="AH1044" s="151"/>
      <c r="AI1044" s="151"/>
      <c r="AJ1044" s="151"/>
      <c r="AK1044" s="151"/>
      <c r="AL1044" s="151"/>
      <c r="AM1044" s="151"/>
      <c r="AN1044" s="151"/>
      <c r="AO1044" s="151"/>
      <c r="AP1044" s="151"/>
      <c r="AQ1044" s="151"/>
      <c r="AR1044" s="151"/>
      <c r="AS1044" s="151"/>
      <c r="AT1044" s="151"/>
      <c r="AU1044" s="151"/>
      <c r="AV1044" s="151"/>
      <c r="AW1044" s="151"/>
      <c r="AX1044" s="151"/>
      <c r="AY1044" s="151"/>
      <c r="AZ1044" s="151"/>
      <c r="BA1044" s="151"/>
      <c r="BB1044" s="151"/>
      <c r="BC1044" s="151"/>
      <c r="BD1044" s="151"/>
      <c r="BE1044" s="151"/>
      <c r="BF1044" s="151"/>
      <c r="BG1044" s="151"/>
      <c r="BH1044" s="151"/>
    </row>
    <row r="1045" spans="1:60" outlineLevel="1" x14ac:dyDescent="0.2">
      <c r="A1045" s="158"/>
      <c r="B1045" s="159"/>
      <c r="C1045" s="199" t="s">
        <v>1646</v>
      </c>
      <c r="D1045" s="195"/>
      <c r="E1045" s="196">
        <v>341.26344</v>
      </c>
      <c r="F1045" s="162"/>
      <c r="G1045" s="162"/>
      <c r="H1045" s="162"/>
      <c r="I1045" s="162"/>
      <c r="J1045" s="162"/>
      <c r="K1045" s="162"/>
      <c r="L1045" s="162"/>
      <c r="M1045" s="162"/>
      <c r="N1045" s="162"/>
      <c r="O1045" s="162"/>
      <c r="P1045" s="162"/>
      <c r="Q1045" s="162"/>
      <c r="R1045" s="162"/>
      <c r="S1045" s="162"/>
      <c r="T1045" s="162"/>
      <c r="U1045" s="162"/>
      <c r="V1045" s="162"/>
      <c r="W1045" s="162"/>
      <c r="X1045" s="151"/>
      <c r="Y1045" s="151"/>
      <c r="Z1045" s="151"/>
      <c r="AA1045" s="151"/>
      <c r="AB1045" s="151"/>
      <c r="AC1045" s="151"/>
      <c r="AD1045" s="151"/>
      <c r="AE1045" s="151"/>
      <c r="AF1045" s="151"/>
      <c r="AG1045" s="151" t="s">
        <v>346</v>
      </c>
      <c r="AH1045" s="151">
        <v>0</v>
      </c>
      <c r="AI1045" s="151"/>
      <c r="AJ1045" s="151"/>
      <c r="AK1045" s="151"/>
      <c r="AL1045" s="151"/>
      <c r="AM1045" s="151"/>
      <c r="AN1045" s="151"/>
      <c r="AO1045" s="151"/>
      <c r="AP1045" s="151"/>
      <c r="AQ1045" s="151"/>
      <c r="AR1045" s="151"/>
      <c r="AS1045" s="151"/>
      <c r="AT1045" s="151"/>
      <c r="AU1045" s="151"/>
      <c r="AV1045" s="151"/>
      <c r="AW1045" s="151"/>
      <c r="AX1045" s="151"/>
      <c r="AY1045" s="151"/>
      <c r="AZ1045" s="151"/>
      <c r="BA1045" s="151"/>
      <c r="BB1045" s="151"/>
      <c r="BC1045" s="151"/>
      <c r="BD1045" s="151"/>
      <c r="BE1045" s="151"/>
      <c r="BF1045" s="151"/>
      <c r="BG1045" s="151"/>
      <c r="BH1045" s="151"/>
    </row>
    <row r="1046" spans="1:60" ht="22.5" outlineLevel="1" x14ac:dyDescent="0.2">
      <c r="A1046" s="173">
        <v>372</v>
      </c>
      <c r="B1046" s="174" t="s">
        <v>1647</v>
      </c>
      <c r="C1046" s="191" t="s">
        <v>1648</v>
      </c>
      <c r="D1046" s="175" t="s">
        <v>375</v>
      </c>
      <c r="E1046" s="176">
        <v>18.367799999999999</v>
      </c>
      <c r="F1046" s="177"/>
      <c r="G1046" s="178">
        <f>ROUND(E1046*F1046,2)</f>
        <v>0</v>
      </c>
      <c r="H1046" s="177">
        <v>1215</v>
      </c>
      <c r="I1046" s="178">
        <f>ROUND(E1046*H1046,2)</f>
        <v>22316.880000000001</v>
      </c>
      <c r="J1046" s="177">
        <v>0</v>
      </c>
      <c r="K1046" s="178">
        <f>ROUND(E1046*J1046,2)</f>
        <v>0</v>
      </c>
      <c r="L1046" s="178">
        <v>21</v>
      </c>
      <c r="M1046" s="178">
        <f>G1046*(1+L1046/100)</f>
        <v>0</v>
      </c>
      <c r="N1046" s="178">
        <v>1.9199999999999998E-2</v>
      </c>
      <c r="O1046" s="178">
        <f>ROUND(E1046*N1046,2)</f>
        <v>0.35</v>
      </c>
      <c r="P1046" s="178">
        <v>0</v>
      </c>
      <c r="Q1046" s="178">
        <f>ROUND(E1046*P1046,2)</f>
        <v>0</v>
      </c>
      <c r="R1046" s="178" t="s">
        <v>438</v>
      </c>
      <c r="S1046" s="178" t="s">
        <v>330</v>
      </c>
      <c r="T1046" s="179" t="s">
        <v>330</v>
      </c>
      <c r="U1046" s="162">
        <v>0</v>
      </c>
      <c r="V1046" s="162">
        <f>ROUND(E1046*U1046,2)</f>
        <v>0</v>
      </c>
      <c r="W1046" s="162"/>
      <c r="X1046" s="151"/>
      <c r="Y1046" s="151"/>
      <c r="Z1046" s="151"/>
      <c r="AA1046" s="151"/>
      <c r="AB1046" s="151"/>
      <c r="AC1046" s="151"/>
      <c r="AD1046" s="151"/>
      <c r="AE1046" s="151"/>
      <c r="AF1046" s="151"/>
      <c r="AG1046" s="151" t="s">
        <v>439</v>
      </c>
      <c r="AH1046" s="151"/>
      <c r="AI1046" s="151"/>
      <c r="AJ1046" s="151"/>
      <c r="AK1046" s="151"/>
      <c r="AL1046" s="151"/>
      <c r="AM1046" s="151"/>
      <c r="AN1046" s="151"/>
      <c r="AO1046" s="151"/>
      <c r="AP1046" s="151"/>
      <c r="AQ1046" s="151"/>
      <c r="AR1046" s="151"/>
      <c r="AS1046" s="151"/>
      <c r="AT1046" s="151"/>
      <c r="AU1046" s="151"/>
      <c r="AV1046" s="151"/>
      <c r="AW1046" s="151"/>
      <c r="AX1046" s="151"/>
      <c r="AY1046" s="151"/>
      <c r="AZ1046" s="151"/>
      <c r="BA1046" s="151"/>
      <c r="BB1046" s="151"/>
      <c r="BC1046" s="151"/>
      <c r="BD1046" s="151"/>
      <c r="BE1046" s="151"/>
      <c r="BF1046" s="151"/>
      <c r="BG1046" s="151"/>
      <c r="BH1046" s="151"/>
    </row>
    <row r="1047" spans="1:60" outlineLevel="1" x14ac:dyDescent="0.2">
      <c r="A1047" s="158"/>
      <c r="B1047" s="159"/>
      <c r="C1047" s="199" t="s">
        <v>1649</v>
      </c>
      <c r="D1047" s="195"/>
      <c r="E1047" s="196">
        <v>10.018800000000001</v>
      </c>
      <c r="F1047" s="162"/>
      <c r="G1047" s="162"/>
      <c r="H1047" s="162"/>
      <c r="I1047" s="162"/>
      <c r="J1047" s="162"/>
      <c r="K1047" s="162"/>
      <c r="L1047" s="162"/>
      <c r="M1047" s="162"/>
      <c r="N1047" s="162"/>
      <c r="O1047" s="162"/>
      <c r="P1047" s="162"/>
      <c r="Q1047" s="162"/>
      <c r="R1047" s="162"/>
      <c r="S1047" s="162"/>
      <c r="T1047" s="162"/>
      <c r="U1047" s="162"/>
      <c r="V1047" s="162"/>
      <c r="W1047" s="162"/>
      <c r="X1047" s="151"/>
      <c r="Y1047" s="151"/>
      <c r="Z1047" s="151"/>
      <c r="AA1047" s="151"/>
      <c r="AB1047" s="151"/>
      <c r="AC1047" s="151"/>
      <c r="AD1047" s="151"/>
      <c r="AE1047" s="151"/>
      <c r="AF1047" s="151"/>
      <c r="AG1047" s="151" t="s">
        <v>346</v>
      </c>
      <c r="AH1047" s="151">
        <v>0</v>
      </c>
      <c r="AI1047" s="151"/>
      <c r="AJ1047" s="151"/>
      <c r="AK1047" s="151"/>
      <c r="AL1047" s="151"/>
      <c r="AM1047" s="151"/>
      <c r="AN1047" s="151"/>
      <c r="AO1047" s="151"/>
      <c r="AP1047" s="151"/>
      <c r="AQ1047" s="151"/>
      <c r="AR1047" s="151"/>
      <c r="AS1047" s="151"/>
      <c r="AT1047" s="151"/>
      <c r="AU1047" s="151"/>
      <c r="AV1047" s="151"/>
      <c r="AW1047" s="151"/>
      <c r="AX1047" s="151"/>
      <c r="AY1047" s="151"/>
      <c r="AZ1047" s="151"/>
      <c r="BA1047" s="151"/>
      <c r="BB1047" s="151"/>
      <c r="BC1047" s="151"/>
      <c r="BD1047" s="151"/>
      <c r="BE1047" s="151"/>
      <c r="BF1047" s="151"/>
      <c r="BG1047" s="151"/>
      <c r="BH1047" s="151"/>
    </row>
    <row r="1048" spans="1:60" outlineLevel="1" x14ac:dyDescent="0.2">
      <c r="A1048" s="158"/>
      <c r="B1048" s="159"/>
      <c r="C1048" s="199" t="s">
        <v>1650</v>
      </c>
      <c r="D1048" s="195"/>
      <c r="E1048" s="196">
        <v>8.3490000000000002</v>
      </c>
      <c r="F1048" s="162"/>
      <c r="G1048" s="162"/>
      <c r="H1048" s="162"/>
      <c r="I1048" s="162"/>
      <c r="J1048" s="162"/>
      <c r="K1048" s="162"/>
      <c r="L1048" s="162"/>
      <c r="M1048" s="162"/>
      <c r="N1048" s="162"/>
      <c r="O1048" s="162"/>
      <c r="P1048" s="162"/>
      <c r="Q1048" s="162"/>
      <c r="R1048" s="162"/>
      <c r="S1048" s="162"/>
      <c r="T1048" s="162"/>
      <c r="U1048" s="162"/>
      <c r="V1048" s="162"/>
      <c r="W1048" s="162"/>
      <c r="X1048" s="151"/>
      <c r="Y1048" s="151"/>
      <c r="Z1048" s="151"/>
      <c r="AA1048" s="151"/>
      <c r="AB1048" s="151"/>
      <c r="AC1048" s="151"/>
      <c r="AD1048" s="151"/>
      <c r="AE1048" s="151"/>
      <c r="AF1048" s="151"/>
      <c r="AG1048" s="151" t="s">
        <v>346</v>
      </c>
      <c r="AH1048" s="151">
        <v>0</v>
      </c>
      <c r="AI1048" s="151"/>
      <c r="AJ1048" s="151"/>
      <c r="AK1048" s="151"/>
      <c r="AL1048" s="151"/>
      <c r="AM1048" s="151"/>
      <c r="AN1048" s="151"/>
      <c r="AO1048" s="151"/>
      <c r="AP1048" s="151"/>
      <c r="AQ1048" s="151"/>
      <c r="AR1048" s="151"/>
      <c r="AS1048" s="151"/>
      <c r="AT1048" s="151"/>
      <c r="AU1048" s="151"/>
      <c r="AV1048" s="151"/>
      <c r="AW1048" s="151"/>
      <c r="AX1048" s="151"/>
      <c r="AY1048" s="151"/>
      <c r="AZ1048" s="151"/>
      <c r="BA1048" s="151"/>
      <c r="BB1048" s="151"/>
      <c r="BC1048" s="151"/>
      <c r="BD1048" s="151"/>
      <c r="BE1048" s="151"/>
      <c r="BF1048" s="151"/>
      <c r="BG1048" s="151"/>
      <c r="BH1048" s="151"/>
    </row>
    <row r="1049" spans="1:60" outlineLevel="1" x14ac:dyDescent="0.2">
      <c r="A1049" s="173">
        <v>373</v>
      </c>
      <c r="B1049" s="174" t="s">
        <v>1651</v>
      </c>
      <c r="C1049" s="191" t="s">
        <v>1652</v>
      </c>
      <c r="D1049" s="175" t="s">
        <v>0</v>
      </c>
      <c r="E1049" s="176">
        <v>3918.7543999999998</v>
      </c>
      <c r="F1049" s="177"/>
      <c r="G1049" s="178">
        <f>ROUND(E1049*F1049,2)</f>
        <v>0</v>
      </c>
      <c r="H1049" s="177">
        <v>0</v>
      </c>
      <c r="I1049" s="178">
        <f>ROUND(E1049*H1049,2)</f>
        <v>0</v>
      </c>
      <c r="J1049" s="177">
        <v>6.1</v>
      </c>
      <c r="K1049" s="178">
        <f>ROUND(E1049*J1049,2)</f>
        <v>23904.400000000001</v>
      </c>
      <c r="L1049" s="178">
        <v>21</v>
      </c>
      <c r="M1049" s="178">
        <f>G1049*(1+L1049/100)</f>
        <v>0</v>
      </c>
      <c r="N1049" s="178">
        <v>0</v>
      </c>
      <c r="O1049" s="178">
        <f>ROUND(E1049*N1049,2)</f>
        <v>0</v>
      </c>
      <c r="P1049" s="178">
        <v>0</v>
      </c>
      <c r="Q1049" s="178">
        <f>ROUND(E1049*P1049,2)</f>
        <v>0</v>
      </c>
      <c r="R1049" s="178" t="s">
        <v>1601</v>
      </c>
      <c r="S1049" s="178" t="s">
        <v>330</v>
      </c>
      <c r="T1049" s="179" t="s">
        <v>330</v>
      </c>
      <c r="U1049" s="162">
        <v>0</v>
      </c>
      <c r="V1049" s="162">
        <f>ROUND(E1049*U1049,2)</f>
        <v>0</v>
      </c>
      <c r="W1049" s="162"/>
      <c r="X1049" s="151"/>
      <c r="Y1049" s="151"/>
      <c r="Z1049" s="151"/>
      <c r="AA1049" s="151"/>
      <c r="AB1049" s="151"/>
      <c r="AC1049" s="151"/>
      <c r="AD1049" s="151"/>
      <c r="AE1049" s="151"/>
      <c r="AF1049" s="151"/>
      <c r="AG1049" s="151" t="s">
        <v>1123</v>
      </c>
      <c r="AH1049" s="151"/>
      <c r="AI1049" s="151"/>
      <c r="AJ1049" s="151"/>
      <c r="AK1049" s="151"/>
      <c r="AL1049" s="151"/>
      <c r="AM1049" s="151"/>
      <c r="AN1049" s="151"/>
      <c r="AO1049" s="151"/>
      <c r="AP1049" s="151"/>
      <c r="AQ1049" s="151"/>
      <c r="AR1049" s="151"/>
      <c r="AS1049" s="151"/>
      <c r="AT1049" s="151"/>
      <c r="AU1049" s="151"/>
      <c r="AV1049" s="151"/>
      <c r="AW1049" s="151"/>
      <c r="AX1049" s="151"/>
      <c r="AY1049" s="151"/>
      <c r="AZ1049" s="151"/>
      <c r="BA1049" s="151"/>
      <c r="BB1049" s="151"/>
      <c r="BC1049" s="151"/>
      <c r="BD1049" s="151"/>
      <c r="BE1049" s="151"/>
      <c r="BF1049" s="151"/>
      <c r="BG1049" s="151"/>
      <c r="BH1049" s="151"/>
    </row>
    <row r="1050" spans="1:60" outlineLevel="1" x14ac:dyDescent="0.2">
      <c r="A1050" s="158"/>
      <c r="B1050" s="159"/>
      <c r="C1050" s="375" t="s">
        <v>817</v>
      </c>
      <c r="D1050" s="376"/>
      <c r="E1050" s="376"/>
      <c r="F1050" s="376"/>
      <c r="G1050" s="376"/>
      <c r="H1050" s="162"/>
      <c r="I1050" s="162"/>
      <c r="J1050" s="162"/>
      <c r="K1050" s="162"/>
      <c r="L1050" s="162"/>
      <c r="M1050" s="162"/>
      <c r="N1050" s="162"/>
      <c r="O1050" s="162"/>
      <c r="P1050" s="162"/>
      <c r="Q1050" s="162"/>
      <c r="R1050" s="162"/>
      <c r="S1050" s="162"/>
      <c r="T1050" s="162"/>
      <c r="U1050" s="162"/>
      <c r="V1050" s="162"/>
      <c r="W1050" s="162"/>
      <c r="X1050" s="151"/>
      <c r="Y1050" s="151"/>
      <c r="Z1050" s="151"/>
      <c r="AA1050" s="151"/>
      <c r="AB1050" s="151"/>
      <c r="AC1050" s="151"/>
      <c r="AD1050" s="151"/>
      <c r="AE1050" s="151"/>
      <c r="AF1050" s="151"/>
      <c r="AG1050" s="151" t="s">
        <v>333</v>
      </c>
      <c r="AH1050" s="151"/>
      <c r="AI1050" s="151"/>
      <c r="AJ1050" s="151"/>
      <c r="AK1050" s="151"/>
      <c r="AL1050" s="151"/>
      <c r="AM1050" s="151"/>
      <c r="AN1050" s="151"/>
      <c r="AO1050" s="151"/>
      <c r="AP1050" s="151"/>
      <c r="AQ1050" s="151"/>
      <c r="AR1050" s="151"/>
      <c r="AS1050" s="151"/>
      <c r="AT1050" s="151"/>
      <c r="AU1050" s="151"/>
      <c r="AV1050" s="151"/>
      <c r="AW1050" s="151"/>
      <c r="AX1050" s="151"/>
      <c r="AY1050" s="151"/>
      <c r="AZ1050" s="151"/>
      <c r="BA1050" s="151"/>
      <c r="BB1050" s="151"/>
      <c r="BC1050" s="151"/>
      <c r="BD1050" s="151"/>
      <c r="BE1050" s="151"/>
      <c r="BF1050" s="151"/>
      <c r="BG1050" s="151"/>
      <c r="BH1050" s="151"/>
    </row>
    <row r="1051" spans="1:60" x14ac:dyDescent="0.2">
      <c r="A1051" s="167" t="s">
        <v>223</v>
      </c>
      <c r="B1051" s="168" t="s">
        <v>173</v>
      </c>
      <c r="C1051" s="189" t="s">
        <v>174</v>
      </c>
      <c r="D1051" s="169"/>
      <c r="E1051" s="170"/>
      <c r="F1051" s="171"/>
      <c r="G1051" s="171">
        <f>SUMIF(AG1052:AG1058,"&lt;&gt;NOR",G1052:G1058)</f>
        <v>0</v>
      </c>
      <c r="H1051" s="171"/>
      <c r="I1051" s="171">
        <f>SUM(I1052:I1058)</f>
        <v>67325.25</v>
      </c>
      <c r="J1051" s="171"/>
      <c r="K1051" s="171">
        <f>SUM(K1052:K1058)</f>
        <v>14509.060000000001</v>
      </c>
      <c r="L1051" s="171"/>
      <c r="M1051" s="171">
        <f>SUM(M1052:M1058)</f>
        <v>0</v>
      </c>
      <c r="N1051" s="171"/>
      <c r="O1051" s="171">
        <f>SUM(O1052:O1058)</f>
        <v>0.33</v>
      </c>
      <c r="P1051" s="171"/>
      <c r="Q1051" s="171">
        <f>SUM(Q1052:Q1058)</f>
        <v>0</v>
      </c>
      <c r="R1051" s="171"/>
      <c r="S1051" s="171"/>
      <c r="T1051" s="172"/>
      <c r="U1051" s="166"/>
      <c r="V1051" s="166">
        <f>SUM(V1052:V1058)</f>
        <v>34.64</v>
      </c>
      <c r="W1051" s="166"/>
      <c r="AG1051" t="s">
        <v>224</v>
      </c>
    </row>
    <row r="1052" spans="1:60" ht="22.5" outlineLevel="1" x14ac:dyDescent="0.2">
      <c r="A1052" s="173">
        <v>374</v>
      </c>
      <c r="B1052" s="174" t="s">
        <v>1653</v>
      </c>
      <c r="C1052" s="191" t="s">
        <v>1654</v>
      </c>
      <c r="D1052" s="175" t="s">
        <v>427</v>
      </c>
      <c r="E1052" s="176">
        <v>82.2</v>
      </c>
      <c r="F1052" s="177"/>
      <c r="G1052" s="178">
        <f>ROUND(E1052*F1052,2)</f>
        <v>0</v>
      </c>
      <c r="H1052" s="177">
        <v>8.2100000000000009</v>
      </c>
      <c r="I1052" s="178">
        <f>ROUND(E1052*H1052,2)</f>
        <v>674.86</v>
      </c>
      <c r="J1052" s="177">
        <v>54.89</v>
      </c>
      <c r="K1052" s="178">
        <f>ROUND(E1052*J1052,2)</f>
        <v>4511.96</v>
      </c>
      <c r="L1052" s="178">
        <v>21</v>
      </c>
      <c r="M1052" s="178">
        <f>G1052*(1+L1052/100)</f>
        <v>0</v>
      </c>
      <c r="N1052" s="178">
        <v>3.0000000000000001E-5</v>
      </c>
      <c r="O1052" s="178">
        <f>ROUND(E1052*N1052,2)</f>
        <v>0</v>
      </c>
      <c r="P1052" s="178">
        <v>0</v>
      </c>
      <c r="Q1052" s="178">
        <f>ROUND(E1052*P1052,2)</f>
        <v>0</v>
      </c>
      <c r="R1052" s="178" t="s">
        <v>1655</v>
      </c>
      <c r="S1052" s="178" t="s">
        <v>330</v>
      </c>
      <c r="T1052" s="179" t="s">
        <v>330</v>
      </c>
      <c r="U1052" s="162">
        <v>0.13719999999999999</v>
      </c>
      <c r="V1052" s="162">
        <f>ROUND(E1052*U1052,2)</f>
        <v>11.28</v>
      </c>
      <c r="W1052" s="162"/>
      <c r="X1052" s="151"/>
      <c r="Y1052" s="151"/>
      <c r="Z1052" s="151"/>
      <c r="AA1052" s="151"/>
      <c r="AB1052" s="151"/>
      <c r="AC1052" s="151"/>
      <c r="AD1052" s="151"/>
      <c r="AE1052" s="151"/>
      <c r="AF1052" s="151"/>
      <c r="AG1052" s="151" t="s">
        <v>331</v>
      </c>
      <c r="AH1052" s="151"/>
      <c r="AI1052" s="151"/>
      <c r="AJ1052" s="151"/>
      <c r="AK1052" s="151"/>
      <c r="AL1052" s="151"/>
      <c r="AM1052" s="151"/>
      <c r="AN1052" s="151"/>
      <c r="AO1052" s="151"/>
      <c r="AP1052" s="151"/>
      <c r="AQ1052" s="151"/>
      <c r="AR1052" s="151"/>
      <c r="AS1052" s="151"/>
      <c r="AT1052" s="151"/>
      <c r="AU1052" s="151"/>
      <c r="AV1052" s="151"/>
      <c r="AW1052" s="151"/>
      <c r="AX1052" s="151"/>
      <c r="AY1052" s="151"/>
      <c r="AZ1052" s="151"/>
      <c r="BA1052" s="151"/>
      <c r="BB1052" s="151"/>
      <c r="BC1052" s="151"/>
      <c r="BD1052" s="151"/>
      <c r="BE1052" s="151"/>
      <c r="BF1052" s="151"/>
      <c r="BG1052" s="151"/>
      <c r="BH1052" s="151"/>
    </row>
    <row r="1053" spans="1:60" outlineLevel="1" x14ac:dyDescent="0.2">
      <c r="A1053" s="158"/>
      <c r="B1053" s="159"/>
      <c r="C1053" s="199" t="s">
        <v>1656</v>
      </c>
      <c r="D1053" s="195"/>
      <c r="E1053" s="196">
        <v>82.2</v>
      </c>
      <c r="F1053" s="162"/>
      <c r="G1053" s="162"/>
      <c r="H1053" s="162"/>
      <c r="I1053" s="162"/>
      <c r="J1053" s="162"/>
      <c r="K1053" s="162"/>
      <c r="L1053" s="162"/>
      <c r="M1053" s="162"/>
      <c r="N1053" s="162"/>
      <c r="O1053" s="162"/>
      <c r="P1053" s="162"/>
      <c r="Q1053" s="162"/>
      <c r="R1053" s="162"/>
      <c r="S1053" s="162"/>
      <c r="T1053" s="162"/>
      <c r="U1053" s="162"/>
      <c r="V1053" s="162"/>
      <c r="W1053" s="162"/>
      <c r="X1053" s="151"/>
      <c r="Y1053" s="151"/>
      <c r="Z1053" s="151"/>
      <c r="AA1053" s="151"/>
      <c r="AB1053" s="151"/>
      <c r="AC1053" s="151"/>
      <c r="AD1053" s="151"/>
      <c r="AE1053" s="151"/>
      <c r="AF1053" s="151"/>
      <c r="AG1053" s="151" t="s">
        <v>346</v>
      </c>
      <c r="AH1053" s="151">
        <v>0</v>
      </c>
      <c r="AI1053" s="151"/>
      <c r="AJ1053" s="151"/>
      <c r="AK1053" s="151"/>
      <c r="AL1053" s="151"/>
      <c r="AM1053" s="151"/>
      <c r="AN1053" s="151"/>
      <c r="AO1053" s="151"/>
      <c r="AP1053" s="151"/>
      <c r="AQ1053" s="151"/>
      <c r="AR1053" s="151"/>
      <c r="AS1053" s="151"/>
      <c r="AT1053" s="151"/>
      <c r="AU1053" s="151"/>
      <c r="AV1053" s="151"/>
      <c r="AW1053" s="151"/>
      <c r="AX1053" s="151"/>
      <c r="AY1053" s="151"/>
      <c r="AZ1053" s="151"/>
      <c r="BA1053" s="151"/>
      <c r="BB1053" s="151"/>
      <c r="BC1053" s="151"/>
      <c r="BD1053" s="151"/>
      <c r="BE1053" s="151"/>
      <c r="BF1053" s="151"/>
      <c r="BG1053" s="151"/>
      <c r="BH1053" s="151"/>
    </row>
    <row r="1054" spans="1:60" ht="22.5" outlineLevel="1" x14ac:dyDescent="0.2">
      <c r="A1054" s="180">
        <v>375</v>
      </c>
      <c r="B1054" s="181" t="s">
        <v>1657</v>
      </c>
      <c r="C1054" s="190" t="s">
        <v>1658</v>
      </c>
      <c r="D1054" s="182" t="s">
        <v>375</v>
      </c>
      <c r="E1054" s="183">
        <v>90.42</v>
      </c>
      <c r="F1054" s="184"/>
      <c r="G1054" s="185">
        <f>ROUND(E1054*F1054,2)</f>
        <v>0</v>
      </c>
      <c r="H1054" s="184">
        <v>65.12</v>
      </c>
      <c r="I1054" s="185">
        <f>ROUND(E1054*H1054,2)</f>
        <v>5888.15</v>
      </c>
      <c r="J1054" s="184">
        <v>103.38</v>
      </c>
      <c r="K1054" s="185">
        <f>ROUND(E1054*J1054,2)</f>
        <v>9347.6200000000008</v>
      </c>
      <c r="L1054" s="185">
        <v>21</v>
      </c>
      <c r="M1054" s="185">
        <f>G1054*(1+L1054/100)</f>
        <v>0</v>
      </c>
      <c r="N1054" s="185">
        <v>2.5000000000000001E-4</v>
      </c>
      <c r="O1054" s="185">
        <f>ROUND(E1054*N1054,2)</f>
        <v>0.02</v>
      </c>
      <c r="P1054" s="185">
        <v>0</v>
      </c>
      <c r="Q1054" s="185">
        <f>ROUND(E1054*P1054,2)</f>
        <v>0</v>
      </c>
      <c r="R1054" s="185" t="s">
        <v>1655</v>
      </c>
      <c r="S1054" s="185" t="s">
        <v>330</v>
      </c>
      <c r="T1054" s="186" t="s">
        <v>330</v>
      </c>
      <c r="U1054" s="162">
        <v>0.25840000000000002</v>
      </c>
      <c r="V1054" s="162">
        <f>ROUND(E1054*U1054,2)</f>
        <v>23.36</v>
      </c>
      <c r="W1054" s="162"/>
      <c r="X1054" s="151"/>
      <c r="Y1054" s="151"/>
      <c r="Z1054" s="151"/>
      <c r="AA1054" s="151"/>
      <c r="AB1054" s="151"/>
      <c r="AC1054" s="151"/>
      <c r="AD1054" s="151"/>
      <c r="AE1054" s="151"/>
      <c r="AF1054" s="151"/>
      <c r="AG1054" s="151" t="s">
        <v>331</v>
      </c>
      <c r="AH1054" s="151"/>
      <c r="AI1054" s="151"/>
      <c r="AJ1054" s="151"/>
      <c r="AK1054" s="151"/>
      <c r="AL1054" s="151"/>
      <c r="AM1054" s="151"/>
      <c r="AN1054" s="151"/>
      <c r="AO1054" s="151"/>
      <c r="AP1054" s="151"/>
      <c r="AQ1054" s="151"/>
      <c r="AR1054" s="151"/>
      <c r="AS1054" s="151"/>
      <c r="AT1054" s="151"/>
      <c r="AU1054" s="151"/>
      <c r="AV1054" s="151"/>
      <c r="AW1054" s="151"/>
      <c r="AX1054" s="151"/>
      <c r="AY1054" s="151"/>
      <c r="AZ1054" s="151"/>
      <c r="BA1054" s="151"/>
      <c r="BB1054" s="151"/>
      <c r="BC1054" s="151"/>
      <c r="BD1054" s="151"/>
      <c r="BE1054" s="151"/>
      <c r="BF1054" s="151"/>
      <c r="BG1054" s="151"/>
      <c r="BH1054" s="151"/>
    </row>
    <row r="1055" spans="1:60" ht="22.5" outlineLevel="1" x14ac:dyDescent="0.2">
      <c r="A1055" s="173">
        <v>376</v>
      </c>
      <c r="B1055" s="174" t="s">
        <v>1659</v>
      </c>
      <c r="C1055" s="191" t="s">
        <v>1660</v>
      </c>
      <c r="D1055" s="175" t="s">
        <v>375</v>
      </c>
      <c r="E1055" s="176">
        <v>108.504</v>
      </c>
      <c r="F1055" s="177"/>
      <c r="G1055" s="178">
        <f>ROUND(E1055*F1055,2)</f>
        <v>0</v>
      </c>
      <c r="H1055" s="177">
        <v>560</v>
      </c>
      <c r="I1055" s="178">
        <f>ROUND(E1055*H1055,2)</f>
        <v>60762.239999999998</v>
      </c>
      <c r="J1055" s="177">
        <v>0</v>
      </c>
      <c r="K1055" s="178">
        <f>ROUND(E1055*J1055,2)</f>
        <v>0</v>
      </c>
      <c r="L1055" s="178">
        <v>21</v>
      </c>
      <c r="M1055" s="178">
        <f>G1055*(1+L1055/100)</f>
        <v>0</v>
      </c>
      <c r="N1055" s="178">
        <v>2.8999999999999998E-3</v>
      </c>
      <c r="O1055" s="178">
        <f>ROUND(E1055*N1055,2)</f>
        <v>0.31</v>
      </c>
      <c r="P1055" s="178">
        <v>0</v>
      </c>
      <c r="Q1055" s="178">
        <f>ROUND(E1055*P1055,2)</f>
        <v>0</v>
      </c>
      <c r="R1055" s="178"/>
      <c r="S1055" s="178" t="s">
        <v>228</v>
      </c>
      <c r="T1055" s="179" t="s">
        <v>229</v>
      </c>
      <c r="U1055" s="162">
        <v>0</v>
      </c>
      <c r="V1055" s="162">
        <f>ROUND(E1055*U1055,2)</f>
        <v>0</v>
      </c>
      <c r="W1055" s="162"/>
      <c r="X1055" s="151"/>
      <c r="Y1055" s="151"/>
      <c r="Z1055" s="151"/>
      <c r="AA1055" s="151"/>
      <c r="AB1055" s="151"/>
      <c r="AC1055" s="151"/>
      <c r="AD1055" s="151"/>
      <c r="AE1055" s="151"/>
      <c r="AF1055" s="151"/>
      <c r="AG1055" s="151" t="s">
        <v>439</v>
      </c>
      <c r="AH1055" s="151"/>
      <c r="AI1055" s="151"/>
      <c r="AJ1055" s="151"/>
      <c r="AK1055" s="151"/>
      <c r="AL1055" s="151"/>
      <c r="AM1055" s="151"/>
      <c r="AN1055" s="151"/>
      <c r="AO1055" s="151"/>
      <c r="AP1055" s="151"/>
      <c r="AQ1055" s="151"/>
      <c r="AR1055" s="151"/>
      <c r="AS1055" s="151"/>
      <c r="AT1055" s="151"/>
      <c r="AU1055" s="151"/>
      <c r="AV1055" s="151"/>
      <c r="AW1055" s="151"/>
      <c r="AX1055" s="151"/>
      <c r="AY1055" s="151"/>
      <c r="AZ1055" s="151"/>
      <c r="BA1055" s="151"/>
      <c r="BB1055" s="151"/>
      <c r="BC1055" s="151"/>
      <c r="BD1055" s="151"/>
      <c r="BE1055" s="151"/>
      <c r="BF1055" s="151"/>
      <c r="BG1055" s="151"/>
      <c r="BH1055" s="151"/>
    </row>
    <row r="1056" spans="1:60" outlineLevel="1" x14ac:dyDescent="0.2">
      <c r="A1056" s="158"/>
      <c r="B1056" s="159"/>
      <c r="C1056" s="199" t="s">
        <v>1661</v>
      </c>
      <c r="D1056" s="195"/>
      <c r="E1056" s="196">
        <v>108.504</v>
      </c>
      <c r="F1056" s="162"/>
      <c r="G1056" s="162"/>
      <c r="H1056" s="162"/>
      <c r="I1056" s="162"/>
      <c r="J1056" s="162"/>
      <c r="K1056" s="162"/>
      <c r="L1056" s="162"/>
      <c r="M1056" s="162"/>
      <c r="N1056" s="162"/>
      <c r="O1056" s="162"/>
      <c r="P1056" s="162"/>
      <c r="Q1056" s="162"/>
      <c r="R1056" s="162"/>
      <c r="S1056" s="162"/>
      <c r="T1056" s="162"/>
      <c r="U1056" s="162"/>
      <c r="V1056" s="162"/>
      <c r="W1056" s="162"/>
      <c r="X1056" s="151"/>
      <c r="Y1056" s="151"/>
      <c r="Z1056" s="151"/>
      <c r="AA1056" s="151"/>
      <c r="AB1056" s="151"/>
      <c r="AC1056" s="151"/>
      <c r="AD1056" s="151"/>
      <c r="AE1056" s="151"/>
      <c r="AF1056" s="151"/>
      <c r="AG1056" s="151" t="s">
        <v>346</v>
      </c>
      <c r="AH1056" s="151">
        <v>0</v>
      </c>
      <c r="AI1056" s="151"/>
      <c r="AJ1056" s="151"/>
      <c r="AK1056" s="151"/>
      <c r="AL1056" s="151"/>
      <c r="AM1056" s="151"/>
      <c r="AN1056" s="151"/>
      <c r="AO1056" s="151"/>
      <c r="AP1056" s="151"/>
      <c r="AQ1056" s="151"/>
      <c r="AR1056" s="151"/>
      <c r="AS1056" s="151"/>
      <c r="AT1056" s="151"/>
      <c r="AU1056" s="151"/>
      <c r="AV1056" s="151"/>
      <c r="AW1056" s="151"/>
      <c r="AX1056" s="151"/>
      <c r="AY1056" s="151"/>
      <c r="AZ1056" s="151"/>
      <c r="BA1056" s="151"/>
      <c r="BB1056" s="151"/>
      <c r="BC1056" s="151"/>
      <c r="BD1056" s="151"/>
      <c r="BE1056" s="151"/>
      <c r="BF1056" s="151"/>
      <c r="BG1056" s="151"/>
      <c r="BH1056" s="151"/>
    </row>
    <row r="1057" spans="1:60" outlineLevel="1" x14ac:dyDescent="0.2">
      <c r="A1057" s="173">
        <v>377</v>
      </c>
      <c r="B1057" s="174" t="s">
        <v>1662</v>
      </c>
      <c r="C1057" s="191" t="s">
        <v>1663</v>
      </c>
      <c r="D1057" s="175" t="s">
        <v>0</v>
      </c>
      <c r="E1057" s="176">
        <v>811.84829999999999</v>
      </c>
      <c r="F1057" s="177"/>
      <c r="G1057" s="178">
        <f>ROUND(E1057*F1057,2)</f>
        <v>0</v>
      </c>
      <c r="H1057" s="177">
        <v>0</v>
      </c>
      <c r="I1057" s="178">
        <f>ROUND(E1057*H1057,2)</f>
        <v>0</v>
      </c>
      <c r="J1057" s="177">
        <v>0.8</v>
      </c>
      <c r="K1057" s="178">
        <f>ROUND(E1057*J1057,2)</f>
        <v>649.48</v>
      </c>
      <c r="L1057" s="178">
        <v>21</v>
      </c>
      <c r="M1057" s="178">
        <f>G1057*(1+L1057/100)</f>
        <v>0</v>
      </c>
      <c r="N1057" s="178">
        <v>0</v>
      </c>
      <c r="O1057" s="178">
        <f>ROUND(E1057*N1057,2)</f>
        <v>0</v>
      </c>
      <c r="P1057" s="178">
        <v>0</v>
      </c>
      <c r="Q1057" s="178">
        <f>ROUND(E1057*P1057,2)</f>
        <v>0</v>
      </c>
      <c r="R1057" s="178" t="s">
        <v>1655</v>
      </c>
      <c r="S1057" s="178" t="s">
        <v>330</v>
      </c>
      <c r="T1057" s="179" t="s">
        <v>330</v>
      </c>
      <c r="U1057" s="162">
        <v>0</v>
      </c>
      <c r="V1057" s="162">
        <f>ROUND(E1057*U1057,2)</f>
        <v>0</v>
      </c>
      <c r="W1057" s="162"/>
      <c r="X1057" s="151"/>
      <c r="Y1057" s="151"/>
      <c r="Z1057" s="151"/>
      <c r="AA1057" s="151"/>
      <c r="AB1057" s="151"/>
      <c r="AC1057" s="151"/>
      <c r="AD1057" s="151"/>
      <c r="AE1057" s="151"/>
      <c r="AF1057" s="151"/>
      <c r="AG1057" s="151" t="s">
        <v>816</v>
      </c>
      <c r="AH1057" s="151"/>
      <c r="AI1057" s="151"/>
      <c r="AJ1057" s="151"/>
      <c r="AK1057" s="151"/>
      <c r="AL1057" s="151"/>
      <c r="AM1057" s="151"/>
      <c r="AN1057" s="151"/>
      <c r="AO1057" s="151"/>
      <c r="AP1057" s="151"/>
      <c r="AQ1057" s="151"/>
      <c r="AR1057" s="151"/>
      <c r="AS1057" s="151"/>
      <c r="AT1057" s="151"/>
      <c r="AU1057" s="151"/>
      <c r="AV1057" s="151"/>
      <c r="AW1057" s="151"/>
      <c r="AX1057" s="151"/>
      <c r="AY1057" s="151"/>
      <c r="AZ1057" s="151"/>
      <c r="BA1057" s="151"/>
      <c r="BB1057" s="151"/>
      <c r="BC1057" s="151"/>
      <c r="BD1057" s="151"/>
      <c r="BE1057" s="151"/>
      <c r="BF1057" s="151"/>
      <c r="BG1057" s="151"/>
      <c r="BH1057" s="151"/>
    </row>
    <row r="1058" spans="1:60" outlineLevel="1" x14ac:dyDescent="0.2">
      <c r="A1058" s="158"/>
      <c r="B1058" s="159"/>
      <c r="C1058" s="375" t="s">
        <v>1664</v>
      </c>
      <c r="D1058" s="376"/>
      <c r="E1058" s="376"/>
      <c r="F1058" s="376"/>
      <c r="G1058" s="376"/>
      <c r="H1058" s="162"/>
      <c r="I1058" s="162"/>
      <c r="J1058" s="162"/>
      <c r="K1058" s="162"/>
      <c r="L1058" s="162"/>
      <c r="M1058" s="162"/>
      <c r="N1058" s="162"/>
      <c r="O1058" s="162"/>
      <c r="P1058" s="162"/>
      <c r="Q1058" s="162"/>
      <c r="R1058" s="162"/>
      <c r="S1058" s="162"/>
      <c r="T1058" s="162"/>
      <c r="U1058" s="162"/>
      <c r="V1058" s="162"/>
      <c r="W1058" s="162"/>
      <c r="X1058" s="151"/>
      <c r="Y1058" s="151"/>
      <c r="Z1058" s="151"/>
      <c r="AA1058" s="151"/>
      <c r="AB1058" s="151"/>
      <c r="AC1058" s="151"/>
      <c r="AD1058" s="151"/>
      <c r="AE1058" s="151"/>
      <c r="AF1058" s="151"/>
      <c r="AG1058" s="151" t="s">
        <v>333</v>
      </c>
      <c r="AH1058" s="151"/>
      <c r="AI1058" s="151"/>
      <c r="AJ1058" s="151"/>
      <c r="AK1058" s="151"/>
      <c r="AL1058" s="151"/>
      <c r="AM1058" s="151"/>
      <c r="AN1058" s="151"/>
      <c r="AO1058" s="151"/>
      <c r="AP1058" s="151"/>
      <c r="AQ1058" s="151"/>
      <c r="AR1058" s="151"/>
      <c r="AS1058" s="151"/>
      <c r="AT1058" s="151"/>
      <c r="AU1058" s="151"/>
      <c r="AV1058" s="151"/>
      <c r="AW1058" s="151"/>
      <c r="AX1058" s="151"/>
      <c r="AY1058" s="151"/>
      <c r="AZ1058" s="151"/>
      <c r="BA1058" s="151"/>
      <c r="BB1058" s="151"/>
      <c r="BC1058" s="151"/>
      <c r="BD1058" s="151"/>
      <c r="BE1058" s="151"/>
      <c r="BF1058" s="151"/>
      <c r="BG1058" s="151"/>
      <c r="BH1058" s="151"/>
    </row>
    <row r="1059" spans="1:60" x14ac:dyDescent="0.2">
      <c r="A1059" s="167" t="s">
        <v>223</v>
      </c>
      <c r="B1059" s="168" t="s">
        <v>175</v>
      </c>
      <c r="C1059" s="189" t="s">
        <v>176</v>
      </c>
      <c r="D1059" s="169"/>
      <c r="E1059" s="170"/>
      <c r="F1059" s="171"/>
      <c r="G1059" s="171">
        <f>SUMIF(AG1060:AG1066,"&lt;&gt;NOR",G1060:G1066)</f>
        <v>0</v>
      </c>
      <c r="H1059" s="171"/>
      <c r="I1059" s="171">
        <f>SUM(I1060:I1066)</f>
        <v>7982.28</v>
      </c>
      <c r="J1059" s="171"/>
      <c r="K1059" s="171">
        <f>SUM(K1060:K1066)</f>
        <v>17443.02</v>
      </c>
      <c r="L1059" s="171"/>
      <c r="M1059" s="171">
        <f>SUM(M1060:M1066)</f>
        <v>0</v>
      </c>
      <c r="N1059" s="171"/>
      <c r="O1059" s="171">
        <f>SUM(O1060:O1066)</f>
        <v>0.54</v>
      </c>
      <c r="P1059" s="171"/>
      <c r="Q1059" s="171">
        <f>SUM(Q1060:Q1066)</f>
        <v>0</v>
      </c>
      <c r="R1059" s="171"/>
      <c r="S1059" s="171"/>
      <c r="T1059" s="172"/>
      <c r="U1059" s="166"/>
      <c r="V1059" s="166">
        <f>SUM(V1060:V1066)</f>
        <v>42.050000000000004</v>
      </c>
      <c r="W1059" s="166"/>
      <c r="AG1059" t="s">
        <v>224</v>
      </c>
    </row>
    <row r="1060" spans="1:60" outlineLevel="1" x14ac:dyDescent="0.2">
      <c r="A1060" s="173">
        <v>378</v>
      </c>
      <c r="B1060" s="174" t="s">
        <v>1665</v>
      </c>
      <c r="C1060" s="191" t="s">
        <v>1666</v>
      </c>
      <c r="D1060" s="175" t="s">
        <v>375</v>
      </c>
      <c r="E1060" s="176">
        <v>90.42</v>
      </c>
      <c r="F1060" s="177"/>
      <c r="G1060" s="178">
        <f>ROUND(E1060*F1060,2)</f>
        <v>0</v>
      </c>
      <c r="H1060" s="177">
        <v>83.36</v>
      </c>
      <c r="I1060" s="178">
        <f>ROUND(E1060*H1060,2)</f>
        <v>7537.41</v>
      </c>
      <c r="J1060" s="177">
        <v>165.64</v>
      </c>
      <c r="K1060" s="178">
        <f>ROUND(E1060*J1060,2)</f>
        <v>14977.17</v>
      </c>
      <c r="L1060" s="178">
        <v>21</v>
      </c>
      <c r="M1060" s="178">
        <f>G1060*(1+L1060/100)</f>
        <v>0</v>
      </c>
      <c r="N1060" s="178">
        <v>5.9300000000000004E-3</v>
      </c>
      <c r="O1060" s="178">
        <f>ROUND(E1060*N1060,2)</f>
        <v>0.54</v>
      </c>
      <c r="P1060" s="178">
        <v>0</v>
      </c>
      <c r="Q1060" s="178">
        <f>ROUND(E1060*P1060,2)</f>
        <v>0</v>
      </c>
      <c r="R1060" s="178" t="s">
        <v>1667</v>
      </c>
      <c r="S1060" s="178" t="s">
        <v>330</v>
      </c>
      <c r="T1060" s="179" t="s">
        <v>330</v>
      </c>
      <c r="U1060" s="162">
        <v>0.4</v>
      </c>
      <c r="V1060" s="162">
        <f>ROUND(E1060*U1060,2)</f>
        <v>36.17</v>
      </c>
      <c r="W1060" s="162"/>
      <c r="X1060" s="151"/>
      <c r="Y1060" s="151"/>
      <c r="Z1060" s="151"/>
      <c r="AA1060" s="151"/>
      <c r="AB1060" s="151"/>
      <c r="AC1060" s="151"/>
      <c r="AD1060" s="151"/>
      <c r="AE1060" s="151"/>
      <c r="AF1060" s="151"/>
      <c r="AG1060" s="151" t="s">
        <v>1096</v>
      </c>
      <c r="AH1060" s="151"/>
      <c r="AI1060" s="151"/>
      <c r="AJ1060" s="151"/>
      <c r="AK1060" s="151"/>
      <c r="AL1060" s="151"/>
      <c r="AM1060" s="151"/>
      <c r="AN1060" s="151"/>
      <c r="AO1060" s="151"/>
      <c r="AP1060" s="151"/>
      <c r="AQ1060" s="151"/>
      <c r="AR1060" s="151"/>
      <c r="AS1060" s="151"/>
      <c r="AT1060" s="151"/>
      <c r="AU1060" s="151"/>
      <c r="AV1060" s="151"/>
      <c r="AW1060" s="151"/>
      <c r="AX1060" s="151"/>
      <c r="AY1060" s="151"/>
      <c r="AZ1060" s="151"/>
      <c r="BA1060" s="151"/>
      <c r="BB1060" s="151"/>
      <c r="BC1060" s="151"/>
      <c r="BD1060" s="151"/>
      <c r="BE1060" s="151"/>
      <c r="BF1060" s="151"/>
      <c r="BG1060" s="151"/>
      <c r="BH1060" s="151"/>
    </row>
    <row r="1061" spans="1:60" outlineLevel="1" x14ac:dyDescent="0.2">
      <c r="A1061" s="158"/>
      <c r="B1061" s="159"/>
      <c r="C1061" s="375" t="s">
        <v>1668</v>
      </c>
      <c r="D1061" s="376"/>
      <c r="E1061" s="376"/>
      <c r="F1061" s="376"/>
      <c r="G1061" s="376"/>
      <c r="H1061" s="162"/>
      <c r="I1061" s="162"/>
      <c r="J1061" s="162"/>
      <c r="K1061" s="162"/>
      <c r="L1061" s="162"/>
      <c r="M1061" s="162"/>
      <c r="N1061" s="162"/>
      <c r="O1061" s="162"/>
      <c r="P1061" s="162"/>
      <c r="Q1061" s="162"/>
      <c r="R1061" s="162"/>
      <c r="S1061" s="162"/>
      <c r="T1061" s="162"/>
      <c r="U1061" s="162"/>
      <c r="V1061" s="162"/>
      <c r="W1061" s="162"/>
      <c r="X1061" s="151"/>
      <c r="Y1061" s="151"/>
      <c r="Z1061" s="151"/>
      <c r="AA1061" s="151"/>
      <c r="AB1061" s="151"/>
      <c r="AC1061" s="151"/>
      <c r="AD1061" s="151"/>
      <c r="AE1061" s="151"/>
      <c r="AF1061" s="151"/>
      <c r="AG1061" s="151" t="s">
        <v>333</v>
      </c>
      <c r="AH1061" s="151"/>
      <c r="AI1061" s="151"/>
      <c r="AJ1061" s="151"/>
      <c r="AK1061" s="151"/>
      <c r="AL1061" s="151"/>
      <c r="AM1061" s="151"/>
      <c r="AN1061" s="151"/>
      <c r="AO1061" s="151"/>
      <c r="AP1061" s="151"/>
      <c r="AQ1061" s="151"/>
      <c r="AR1061" s="151"/>
      <c r="AS1061" s="151"/>
      <c r="AT1061" s="151"/>
      <c r="AU1061" s="151"/>
      <c r="AV1061" s="151"/>
      <c r="AW1061" s="151"/>
      <c r="AX1061" s="151"/>
      <c r="AY1061" s="151"/>
      <c r="AZ1061" s="151"/>
      <c r="BA1061" s="151"/>
      <c r="BB1061" s="151"/>
      <c r="BC1061" s="151"/>
      <c r="BD1061" s="151"/>
      <c r="BE1061" s="151"/>
      <c r="BF1061" s="151"/>
      <c r="BG1061" s="151"/>
      <c r="BH1061" s="151"/>
    </row>
    <row r="1062" spans="1:60" outlineLevel="1" x14ac:dyDescent="0.2">
      <c r="A1062" s="158"/>
      <c r="B1062" s="159"/>
      <c r="C1062" s="199" t="s">
        <v>1669</v>
      </c>
      <c r="D1062" s="195"/>
      <c r="E1062" s="196">
        <v>90.42</v>
      </c>
      <c r="F1062" s="162"/>
      <c r="G1062" s="162"/>
      <c r="H1062" s="162"/>
      <c r="I1062" s="162"/>
      <c r="J1062" s="162"/>
      <c r="K1062" s="162"/>
      <c r="L1062" s="162"/>
      <c r="M1062" s="162"/>
      <c r="N1062" s="162"/>
      <c r="O1062" s="162"/>
      <c r="P1062" s="162"/>
      <c r="Q1062" s="162"/>
      <c r="R1062" s="162"/>
      <c r="S1062" s="162"/>
      <c r="T1062" s="162"/>
      <c r="U1062" s="162"/>
      <c r="V1062" s="162"/>
      <c r="W1062" s="162"/>
      <c r="X1062" s="151"/>
      <c r="Y1062" s="151"/>
      <c r="Z1062" s="151"/>
      <c r="AA1062" s="151"/>
      <c r="AB1062" s="151"/>
      <c r="AC1062" s="151"/>
      <c r="AD1062" s="151"/>
      <c r="AE1062" s="151"/>
      <c r="AF1062" s="151"/>
      <c r="AG1062" s="151" t="s">
        <v>346</v>
      </c>
      <c r="AH1062" s="151">
        <v>0</v>
      </c>
      <c r="AI1062" s="151"/>
      <c r="AJ1062" s="151"/>
      <c r="AK1062" s="151"/>
      <c r="AL1062" s="151"/>
      <c r="AM1062" s="151"/>
      <c r="AN1062" s="151"/>
      <c r="AO1062" s="151"/>
      <c r="AP1062" s="151"/>
      <c r="AQ1062" s="151"/>
      <c r="AR1062" s="151"/>
      <c r="AS1062" s="151"/>
      <c r="AT1062" s="151"/>
      <c r="AU1062" s="151"/>
      <c r="AV1062" s="151"/>
      <c r="AW1062" s="151"/>
      <c r="AX1062" s="151"/>
      <c r="AY1062" s="151"/>
      <c r="AZ1062" s="151"/>
      <c r="BA1062" s="151"/>
      <c r="BB1062" s="151"/>
      <c r="BC1062" s="151"/>
      <c r="BD1062" s="151"/>
      <c r="BE1062" s="151"/>
      <c r="BF1062" s="151"/>
      <c r="BG1062" s="151"/>
      <c r="BH1062" s="151"/>
    </row>
    <row r="1063" spans="1:60" outlineLevel="1" x14ac:dyDescent="0.2">
      <c r="A1063" s="173">
        <v>379</v>
      </c>
      <c r="B1063" s="174" t="s">
        <v>1670</v>
      </c>
      <c r="C1063" s="191" t="s">
        <v>1671</v>
      </c>
      <c r="D1063" s="175" t="s">
        <v>375</v>
      </c>
      <c r="E1063" s="176">
        <v>90.42</v>
      </c>
      <c r="F1063" s="177"/>
      <c r="G1063" s="178">
        <f>ROUND(E1063*F1063,2)</f>
        <v>0</v>
      </c>
      <c r="H1063" s="177">
        <v>4.92</v>
      </c>
      <c r="I1063" s="178">
        <f>ROUND(E1063*H1063,2)</f>
        <v>444.87</v>
      </c>
      <c r="J1063" s="177">
        <v>24.68</v>
      </c>
      <c r="K1063" s="178">
        <f>ROUND(E1063*J1063,2)</f>
        <v>2231.5700000000002</v>
      </c>
      <c r="L1063" s="178">
        <v>21</v>
      </c>
      <c r="M1063" s="178">
        <f>G1063*(1+L1063/100)</f>
        <v>0</v>
      </c>
      <c r="N1063" s="178">
        <v>5.0000000000000002E-5</v>
      </c>
      <c r="O1063" s="178">
        <f>ROUND(E1063*N1063,2)</f>
        <v>0</v>
      </c>
      <c r="P1063" s="178">
        <v>0</v>
      </c>
      <c r="Q1063" s="178">
        <f>ROUND(E1063*P1063,2)</f>
        <v>0</v>
      </c>
      <c r="R1063" s="178"/>
      <c r="S1063" s="178" t="s">
        <v>228</v>
      </c>
      <c r="T1063" s="179" t="s">
        <v>229</v>
      </c>
      <c r="U1063" s="162">
        <v>6.5000000000000002E-2</v>
      </c>
      <c r="V1063" s="162">
        <f>ROUND(E1063*U1063,2)</f>
        <v>5.88</v>
      </c>
      <c r="W1063" s="162"/>
      <c r="X1063" s="151"/>
      <c r="Y1063" s="151"/>
      <c r="Z1063" s="151"/>
      <c r="AA1063" s="151"/>
      <c r="AB1063" s="151"/>
      <c r="AC1063" s="151"/>
      <c r="AD1063" s="151"/>
      <c r="AE1063" s="151"/>
      <c r="AF1063" s="151"/>
      <c r="AG1063" s="151" t="s">
        <v>331</v>
      </c>
      <c r="AH1063" s="151"/>
      <c r="AI1063" s="151"/>
      <c r="AJ1063" s="151"/>
      <c r="AK1063" s="151"/>
      <c r="AL1063" s="151"/>
      <c r="AM1063" s="151"/>
      <c r="AN1063" s="151"/>
      <c r="AO1063" s="151"/>
      <c r="AP1063" s="151"/>
      <c r="AQ1063" s="151"/>
      <c r="AR1063" s="151"/>
      <c r="AS1063" s="151"/>
      <c r="AT1063" s="151"/>
      <c r="AU1063" s="151"/>
      <c r="AV1063" s="151"/>
      <c r="AW1063" s="151"/>
      <c r="AX1063" s="151"/>
      <c r="AY1063" s="151"/>
      <c r="AZ1063" s="151"/>
      <c r="BA1063" s="151"/>
      <c r="BB1063" s="151"/>
      <c r="BC1063" s="151"/>
      <c r="BD1063" s="151"/>
      <c r="BE1063" s="151"/>
      <c r="BF1063" s="151"/>
      <c r="BG1063" s="151"/>
      <c r="BH1063" s="151"/>
    </row>
    <row r="1064" spans="1:60" outlineLevel="1" x14ac:dyDescent="0.2">
      <c r="A1064" s="158"/>
      <c r="B1064" s="159"/>
      <c r="C1064" s="199" t="s">
        <v>1669</v>
      </c>
      <c r="D1064" s="195"/>
      <c r="E1064" s="196">
        <v>90.42</v>
      </c>
      <c r="F1064" s="162"/>
      <c r="G1064" s="162"/>
      <c r="H1064" s="162"/>
      <c r="I1064" s="162"/>
      <c r="J1064" s="162"/>
      <c r="K1064" s="162"/>
      <c r="L1064" s="162"/>
      <c r="M1064" s="162"/>
      <c r="N1064" s="162"/>
      <c r="O1064" s="162"/>
      <c r="P1064" s="162"/>
      <c r="Q1064" s="162"/>
      <c r="R1064" s="162"/>
      <c r="S1064" s="162"/>
      <c r="T1064" s="162"/>
      <c r="U1064" s="162"/>
      <c r="V1064" s="162"/>
      <c r="W1064" s="162"/>
      <c r="X1064" s="151"/>
      <c r="Y1064" s="151"/>
      <c r="Z1064" s="151"/>
      <c r="AA1064" s="151"/>
      <c r="AB1064" s="151"/>
      <c r="AC1064" s="151"/>
      <c r="AD1064" s="151"/>
      <c r="AE1064" s="151"/>
      <c r="AF1064" s="151"/>
      <c r="AG1064" s="151" t="s">
        <v>346</v>
      </c>
      <c r="AH1064" s="151">
        <v>0</v>
      </c>
      <c r="AI1064" s="151"/>
      <c r="AJ1064" s="151"/>
      <c r="AK1064" s="151"/>
      <c r="AL1064" s="151"/>
      <c r="AM1064" s="151"/>
      <c r="AN1064" s="151"/>
      <c r="AO1064" s="151"/>
      <c r="AP1064" s="151"/>
      <c r="AQ1064" s="151"/>
      <c r="AR1064" s="151"/>
      <c r="AS1064" s="151"/>
      <c r="AT1064" s="151"/>
      <c r="AU1064" s="151"/>
      <c r="AV1064" s="151"/>
      <c r="AW1064" s="151"/>
      <c r="AX1064" s="151"/>
      <c r="AY1064" s="151"/>
      <c r="AZ1064" s="151"/>
      <c r="BA1064" s="151"/>
      <c r="BB1064" s="151"/>
      <c r="BC1064" s="151"/>
      <c r="BD1064" s="151"/>
      <c r="BE1064" s="151"/>
      <c r="BF1064" s="151"/>
      <c r="BG1064" s="151"/>
      <c r="BH1064" s="151"/>
    </row>
    <row r="1065" spans="1:60" outlineLevel="1" x14ac:dyDescent="0.2">
      <c r="A1065" s="173">
        <v>380</v>
      </c>
      <c r="B1065" s="174" t="s">
        <v>1672</v>
      </c>
      <c r="C1065" s="191" t="s">
        <v>1673</v>
      </c>
      <c r="D1065" s="175" t="s">
        <v>0</v>
      </c>
      <c r="E1065" s="176">
        <v>251.9101</v>
      </c>
      <c r="F1065" s="177"/>
      <c r="G1065" s="178">
        <f>ROUND(E1065*F1065,2)</f>
        <v>0</v>
      </c>
      <c r="H1065" s="177">
        <v>0</v>
      </c>
      <c r="I1065" s="178">
        <f>ROUND(E1065*H1065,2)</f>
        <v>0</v>
      </c>
      <c r="J1065" s="177">
        <v>0.93</v>
      </c>
      <c r="K1065" s="178">
        <f>ROUND(E1065*J1065,2)</f>
        <v>234.28</v>
      </c>
      <c r="L1065" s="178">
        <v>21</v>
      </c>
      <c r="M1065" s="178">
        <f>G1065*(1+L1065/100)</f>
        <v>0</v>
      </c>
      <c r="N1065" s="178">
        <v>0</v>
      </c>
      <c r="O1065" s="178">
        <f>ROUND(E1065*N1065,2)</f>
        <v>0</v>
      </c>
      <c r="P1065" s="178">
        <v>0</v>
      </c>
      <c r="Q1065" s="178">
        <f>ROUND(E1065*P1065,2)</f>
        <v>0</v>
      </c>
      <c r="R1065" s="178" t="s">
        <v>1667</v>
      </c>
      <c r="S1065" s="178" t="s">
        <v>330</v>
      </c>
      <c r="T1065" s="179" t="s">
        <v>330</v>
      </c>
      <c r="U1065" s="162">
        <v>0</v>
      </c>
      <c r="V1065" s="162">
        <f>ROUND(E1065*U1065,2)</f>
        <v>0</v>
      </c>
      <c r="W1065" s="162"/>
      <c r="X1065" s="151"/>
      <c r="Y1065" s="151"/>
      <c r="Z1065" s="151"/>
      <c r="AA1065" s="151"/>
      <c r="AB1065" s="151"/>
      <c r="AC1065" s="151"/>
      <c r="AD1065" s="151"/>
      <c r="AE1065" s="151"/>
      <c r="AF1065" s="151"/>
      <c r="AG1065" s="151" t="s">
        <v>1123</v>
      </c>
      <c r="AH1065" s="151"/>
      <c r="AI1065" s="151"/>
      <c r="AJ1065" s="151"/>
      <c r="AK1065" s="151"/>
      <c r="AL1065" s="151"/>
      <c r="AM1065" s="151"/>
      <c r="AN1065" s="151"/>
      <c r="AO1065" s="151"/>
      <c r="AP1065" s="151"/>
      <c r="AQ1065" s="151"/>
      <c r="AR1065" s="151"/>
      <c r="AS1065" s="151"/>
      <c r="AT1065" s="151"/>
      <c r="AU1065" s="151"/>
      <c r="AV1065" s="151"/>
      <c r="AW1065" s="151"/>
      <c r="AX1065" s="151"/>
      <c r="AY1065" s="151"/>
      <c r="AZ1065" s="151"/>
      <c r="BA1065" s="151"/>
      <c r="BB1065" s="151"/>
      <c r="BC1065" s="151"/>
      <c r="BD1065" s="151"/>
      <c r="BE1065" s="151"/>
      <c r="BF1065" s="151"/>
      <c r="BG1065" s="151"/>
      <c r="BH1065" s="151"/>
    </row>
    <row r="1066" spans="1:60" outlineLevel="1" x14ac:dyDescent="0.2">
      <c r="A1066" s="158"/>
      <c r="B1066" s="159"/>
      <c r="C1066" s="375" t="s">
        <v>817</v>
      </c>
      <c r="D1066" s="376"/>
      <c r="E1066" s="376"/>
      <c r="F1066" s="376"/>
      <c r="G1066" s="376"/>
      <c r="H1066" s="162"/>
      <c r="I1066" s="162"/>
      <c r="J1066" s="162"/>
      <c r="K1066" s="162"/>
      <c r="L1066" s="162"/>
      <c r="M1066" s="162"/>
      <c r="N1066" s="162"/>
      <c r="O1066" s="162"/>
      <c r="P1066" s="162"/>
      <c r="Q1066" s="162"/>
      <c r="R1066" s="162"/>
      <c r="S1066" s="162"/>
      <c r="T1066" s="162"/>
      <c r="U1066" s="162"/>
      <c r="V1066" s="162"/>
      <c r="W1066" s="162"/>
      <c r="X1066" s="151"/>
      <c r="Y1066" s="151"/>
      <c r="Z1066" s="151"/>
      <c r="AA1066" s="151"/>
      <c r="AB1066" s="151"/>
      <c r="AC1066" s="151"/>
      <c r="AD1066" s="151"/>
      <c r="AE1066" s="151"/>
      <c r="AF1066" s="151"/>
      <c r="AG1066" s="151" t="s">
        <v>333</v>
      </c>
      <c r="AH1066" s="151"/>
      <c r="AI1066" s="151"/>
      <c r="AJ1066" s="151"/>
      <c r="AK1066" s="151"/>
      <c r="AL1066" s="151"/>
      <c r="AM1066" s="151"/>
      <c r="AN1066" s="151"/>
      <c r="AO1066" s="151"/>
      <c r="AP1066" s="151"/>
      <c r="AQ1066" s="151"/>
      <c r="AR1066" s="151"/>
      <c r="AS1066" s="151"/>
      <c r="AT1066" s="151"/>
      <c r="AU1066" s="151"/>
      <c r="AV1066" s="151"/>
      <c r="AW1066" s="151"/>
      <c r="AX1066" s="151"/>
      <c r="AY1066" s="151"/>
      <c r="AZ1066" s="151"/>
      <c r="BA1066" s="151"/>
      <c r="BB1066" s="151"/>
      <c r="BC1066" s="151"/>
      <c r="BD1066" s="151"/>
      <c r="BE1066" s="151"/>
      <c r="BF1066" s="151"/>
      <c r="BG1066" s="151"/>
      <c r="BH1066" s="151"/>
    </row>
    <row r="1067" spans="1:60" x14ac:dyDescent="0.2">
      <c r="A1067" s="167" t="s">
        <v>223</v>
      </c>
      <c r="B1067" s="168" t="s">
        <v>177</v>
      </c>
      <c r="C1067" s="189" t="s">
        <v>178</v>
      </c>
      <c r="D1067" s="169"/>
      <c r="E1067" s="170"/>
      <c r="F1067" s="171"/>
      <c r="G1067" s="171">
        <f>SUMIF(AG1068:AG1093,"&lt;&gt;NOR",G1068:G1093)</f>
        <v>0</v>
      </c>
      <c r="H1067" s="171"/>
      <c r="I1067" s="171">
        <f>SUM(I1068:I1093)</f>
        <v>90879.62</v>
      </c>
      <c r="J1067" s="171"/>
      <c r="K1067" s="171">
        <f>SUM(K1068:K1093)</f>
        <v>82089.87999999999</v>
      </c>
      <c r="L1067" s="171"/>
      <c r="M1067" s="171">
        <f>SUM(M1068:M1093)</f>
        <v>0</v>
      </c>
      <c r="N1067" s="171"/>
      <c r="O1067" s="171">
        <f>SUM(O1068:O1093)</f>
        <v>2.96</v>
      </c>
      <c r="P1067" s="171"/>
      <c r="Q1067" s="171">
        <f>SUM(Q1068:Q1093)</f>
        <v>0</v>
      </c>
      <c r="R1067" s="171"/>
      <c r="S1067" s="171"/>
      <c r="T1067" s="172"/>
      <c r="U1067" s="166"/>
      <c r="V1067" s="166">
        <f>SUM(V1068:V1093)</f>
        <v>187.38</v>
      </c>
      <c r="W1067" s="166"/>
      <c r="AG1067" t="s">
        <v>224</v>
      </c>
    </row>
    <row r="1068" spans="1:60" ht="22.5" outlineLevel="1" x14ac:dyDescent="0.2">
      <c r="A1068" s="173">
        <v>381</v>
      </c>
      <c r="B1068" s="174" t="s">
        <v>1674</v>
      </c>
      <c r="C1068" s="191" t="s">
        <v>1675</v>
      </c>
      <c r="D1068" s="175" t="s">
        <v>375</v>
      </c>
      <c r="E1068" s="176">
        <v>160.4315</v>
      </c>
      <c r="F1068" s="177"/>
      <c r="G1068" s="178">
        <f>ROUND(E1068*F1068,2)</f>
        <v>0</v>
      </c>
      <c r="H1068" s="177">
        <v>68.77</v>
      </c>
      <c r="I1068" s="178">
        <f>ROUND(E1068*H1068,2)</f>
        <v>11032.87</v>
      </c>
      <c r="J1068" s="177">
        <v>476.23</v>
      </c>
      <c r="K1068" s="178">
        <f>ROUND(E1068*J1068,2)</f>
        <v>76402.289999999994</v>
      </c>
      <c r="L1068" s="178">
        <v>21</v>
      </c>
      <c r="M1068" s="178">
        <f>G1068*(1+L1068/100)</f>
        <v>0</v>
      </c>
      <c r="N1068" s="178">
        <v>2.5500000000000002E-3</v>
      </c>
      <c r="O1068" s="178">
        <f>ROUND(E1068*N1068,2)</f>
        <v>0.41</v>
      </c>
      <c r="P1068" s="178">
        <v>0</v>
      </c>
      <c r="Q1068" s="178">
        <f>ROUND(E1068*P1068,2)</f>
        <v>0</v>
      </c>
      <c r="R1068" s="178" t="s">
        <v>1601</v>
      </c>
      <c r="S1068" s="178" t="s">
        <v>330</v>
      </c>
      <c r="T1068" s="179" t="s">
        <v>330</v>
      </c>
      <c r="U1068" s="162">
        <v>1.1679999999999999</v>
      </c>
      <c r="V1068" s="162">
        <f>ROUND(E1068*U1068,2)</f>
        <v>187.38</v>
      </c>
      <c r="W1068" s="162"/>
      <c r="X1068" s="151"/>
      <c r="Y1068" s="151"/>
      <c r="Z1068" s="151"/>
      <c r="AA1068" s="151"/>
      <c r="AB1068" s="151"/>
      <c r="AC1068" s="151"/>
      <c r="AD1068" s="151"/>
      <c r="AE1068" s="151"/>
      <c r="AF1068" s="151"/>
      <c r="AG1068" s="151" t="s">
        <v>1096</v>
      </c>
      <c r="AH1068" s="151"/>
      <c r="AI1068" s="151"/>
      <c r="AJ1068" s="151"/>
      <c r="AK1068" s="151"/>
      <c r="AL1068" s="151"/>
      <c r="AM1068" s="151"/>
      <c r="AN1068" s="151"/>
      <c r="AO1068" s="151"/>
      <c r="AP1068" s="151"/>
      <c r="AQ1068" s="151"/>
      <c r="AR1068" s="151"/>
      <c r="AS1068" s="151"/>
      <c r="AT1068" s="151"/>
      <c r="AU1068" s="151"/>
      <c r="AV1068" s="151"/>
      <c r="AW1068" s="151"/>
      <c r="AX1068" s="151"/>
      <c r="AY1068" s="151"/>
      <c r="AZ1068" s="151"/>
      <c r="BA1068" s="151"/>
      <c r="BB1068" s="151"/>
      <c r="BC1068" s="151"/>
      <c r="BD1068" s="151"/>
      <c r="BE1068" s="151"/>
      <c r="BF1068" s="151"/>
      <c r="BG1068" s="151"/>
      <c r="BH1068" s="151"/>
    </row>
    <row r="1069" spans="1:60" outlineLevel="1" x14ac:dyDescent="0.2">
      <c r="A1069" s="158"/>
      <c r="B1069" s="159"/>
      <c r="C1069" s="199" t="s">
        <v>857</v>
      </c>
      <c r="D1069" s="195"/>
      <c r="E1069" s="196">
        <v>10.544</v>
      </c>
      <c r="F1069" s="162"/>
      <c r="G1069" s="162"/>
      <c r="H1069" s="162"/>
      <c r="I1069" s="162"/>
      <c r="J1069" s="162"/>
      <c r="K1069" s="162"/>
      <c r="L1069" s="162"/>
      <c r="M1069" s="162"/>
      <c r="N1069" s="162"/>
      <c r="O1069" s="162"/>
      <c r="P1069" s="162"/>
      <c r="Q1069" s="162"/>
      <c r="R1069" s="162"/>
      <c r="S1069" s="162"/>
      <c r="T1069" s="162"/>
      <c r="U1069" s="162"/>
      <c r="V1069" s="162"/>
      <c r="W1069" s="162"/>
      <c r="X1069" s="151"/>
      <c r="Y1069" s="151"/>
      <c r="Z1069" s="151"/>
      <c r="AA1069" s="151"/>
      <c r="AB1069" s="151"/>
      <c r="AC1069" s="151"/>
      <c r="AD1069" s="151"/>
      <c r="AE1069" s="151"/>
      <c r="AF1069" s="151"/>
      <c r="AG1069" s="151" t="s">
        <v>346</v>
      </c>
      <c r="AH1069" s="151">
        <v>0</v>
      </c>
      <c r="AI1069" s="151"/>
      <c r="AJ1069" s="151"/>
      <c r="AK1069" s="151"/>
      <c r="AL1069" s="151"/>
      <c r="AM1069" s="151"/>
      <c r="AN1069" s="151"/>
      <c r="AO1069" s="151"/>
      <c r="AP1069" s="151"/>
      <c r="AQ1069" s="151"/>
      <c r="AR1069" s="151"/>
      <c r="AS1069" s="151"/>
      <c r="AT1069" s="151"/>
      <c r="AU1069" s="151"/>
      <c r="AV1069" s="151"/>
      <c r="AW1069" s="151"/>
      <c r="AX1069" s="151"/>
      <c r="AY1069" s="151"/>
      <c r="AZ1069" s="151"/>
      <c r="BA1069" s="151"/>
      <c r="BB1069" s="151"/>
      <c r="BC1069" s="151"/>
      <c r="BD1069" s="151"/>
      <c r="BE1069" s="151"/>
      <c r="BF1069" s="151"/>
      <c r="BG1069" s="151"/>
      <c r="BH1069" s="151"/>
    </row>
    <row r="1070" spans="1:60" outlineLevel="1" x14ac:dyDescent="0.2">
      <c r="A1070" s="158"/>
      <c r="B1070" s="159"/>
      <c r="C1070" s="199" t="s">
        <v>858</v>
      </c>
      <c r="D1070" s="195"/>
      <c r="E1070" s="196">
        <v>24.544</v>
      </c>
      <c r="F1070" s="162"/>
      <c r="G1070" s="162"/>
      <c r="H1070" s="162"/>
      <c r="I1070" s="162"/>
      <c r="J1070" s="162"/>
      <c r="K1070" s="162"/>
      <c r="L1070" s="162"/>
      <c r="M1070" s="162"/>
      <c r="N1070" s="162"/>
      <c r="O1070" s="162"/>
      <c r="P1070" s="162"/>
      <c r="Q1070" s="162"/>
      <c r="R1070" s="162"/>
      <c r="S1070" s="162"/>
      <c r="T1070" s="162"/>
      <c r="U1070" s="162"/>
      <c r="V1070" s="162"/>
      <c r="W1070" s="162"/>
      <c r="X1070" s="151"/>
      <c r="Y1070" s="151"/>
      <c r="Z1070" s="151"/>
      <c r="AA1070" s="151"/>
      <c r="AB1070" s="151"/>
      <c r="AC1070" s="151"/>
      <c r="AD1070" s="151"/>
      <c r="AE1070" s="151"/>
      <c r="AF1070" s="151"/>
      <c r="AG1070" s="151" t="s">
        <v>346</v>
      </c>
      <c r="AH1070" s="151">
        <v>0</v>
      </c>
      <c r="AI1070" s="151"/>
      <c r="AJ1070" s="151"/>
      <c r="AK1070" s="151"/>
      <c r="AL1070" s="151"/>
      <c r="AM1070" s="151"/>
      <c r="AN1070" s="151"/>
      <c r="AO1070" s="151"/>
      <c r="AP1070" s="151"/>
      <c r="AQ1070" s="151"/>
      <c r="AR1070" s="151"/>
      <c r="AS1070" s="151"/>
      <c r="AT1070" s="151"/>
      <c r="AU1070" s="151"/>
      <c r="AV1070" s="151"/>
      <c r="AW1070" s="151"/>
      <c r="AX1070" s="151"/>
      <c r="AY1070" s="151"/>
      <c r="AZ1070" s="151"/>
      <c r="BA1070" s="151"/>
      <c r="BB1070" s="151"/>
      <c r="BC1070" s="151"/>
      <c r="BD1070" s="151"/>
      <c r="BE1070" s="151"/>
      <c r="BF1070" s="151"/>
      <c r="BG1070" s="151"/>
      <c r="BH1070" s="151"/>
    </row>
    <row r="1071" spans="1:60" outlineLevel="1" x14ac:dyDescent="0.2">
      <c r="A1071" s="158"/>
      <c r="B1071" s="159"/>
      <c r="C1071" s="199" t="s">
        <v>859</v>
      </c>
      <c r="D1071" s="195"/>
      <c r="E1071" s="196">
        <v>20.516500000000001</v>
      </c>
      <c r="F1071" s="162"/>
      <c r="G1071" s="162"/>
      <c r="H1071" s="162"/>
      <c r="I1071" s="162"/>
      <c r="J1071" s="162"/>
      <c r="K1071" s="162"/>
      <c r="L1071" s="162"/>
      <c r="M1071" s="162"/>
      <c r="N1071" s="162"/>
      <c r="O1071" s="162"/>
      <c r="P1071" s="162"/>
      <c r="Q1071" s="162"/>
      <c r="R1071" s="162"/>
      <c r="S1071" s="162"/>
      <c r="T1071" s="162"/>
      <c r="U1071" s="162"/>
      <c r="V1071" s="162"/>
      <c r="W1071" s="162"/>
      <c r="X1071" s="151"/>
      <c r="Y1071" s="151"/>
      <c r="Z1071" s="151"/>
      <c r="AA1071" s="151"/>
      <c r="AB1071" s="151"/>
      <c r="AC1071" s="151"/>
      <c r="AD1071" s="151"/>
      <c r="AE1071" s="151"/>
      <c r="AF1071" s="151"/>
      <c r="AG1071" s="151" t="s">
        <v>346</v>
      </c>
      <c r="AH1071" s="151">
        <v>0</v>
      </c>
      <c r="AI1071" s="151"/>
      <c r="AJ1071" s="151"/>
      <c r="AK1071" s="151"/>
      <c r="AL1071" s="151"/>
      <c r="AM1071" s="151"/>
      <c r="AN1071" s="151"/>
      <c r="AO1071" s="151"/>
      <c r="AP1071" s="151"/>
      <c r="AQ1071" s="151"/>
      <c r="AR1071" s="151"/>
      <c r="AS1071" s="151"/>
      <c r="AT1071" s="151"/>
      <c r="AU1071" s="151"/>
      <c r="AV1071" s="151"/>
      <c r="AW1071" s="151"/>
      <c r="AX1071" s="151"/>
      <c r="AY1071" s="151"/>
      <c r="AZ1071" s="151"/>
      <c r="BA1071" s="151"/>
      <c r="BB1071" s="151"/>
      <c r="BC1071" s="151"/>
      <c r="BD1071" s="151"/>
      <c r="BE1071" s="151"/>
      <c r="BF1071" s="151"/>
      <c r="BG1071" s="151"/>
      <c r="BH1071" s="151"/>
    </row>
    <row r="1072" spans="1:60" outlineLevel="1" x14ac:dyDescent="0.2">
      <c r="A1072" s="158"/>
      <c r="B1072" s="159"/>
      <c r="C1072" s="199" t="s">
        <v>860</v>
      </c>
      <c r="D1072" s="195"/>
      <c r="E1072" s="196">
        <v>12.055</v>
      </c>
      <c r="F1072" s="162"/>
      <c r="G1072" s="162"/>
      <c r="H1072" s="162"/>
      <c r="I1072" s="162"/>
      <c r="J1072" s="162"/>
      <c r="K1072" s="162"/>
      <c r="L1072" s="162"/>
      <c r="M1072" s="162"/>
      <c r="N1072" s="162"/>
      <c r="O1072" s="162"/>
      <c r="P1072" s="162"/>
      <c r="Q1072" s="162"/>
      <c r="R1072" s="162"/>
      <c r="S1072" s="162"/>
      <c r="T1072" s="162"/>
      <c r="U1072" s="162"/>
      <c r="V1072" s="162"/>
      <c r="W1072" s="162"/>
      <c r="X1072" s="151"/>
      <c r="Y1072" s="151"/>
      <c r="Z1072" s="151"/>
      <c r="AA1072" s="151"/>
      <c r="AB1072" s="151"/>
      <c r="AC1072" s="151"/>
      <c r="AD1072" s="151"/>
      <c r="AE1072" s="151"/>
      <c r="AF1072" s="151"/>
      <c r="AG1072" s="151" t="s">
        <v>346</v>
      </c>
      <c r="AH1072" s="151">
        <v>0</v>
      </c>
      <c r="AI1072" s="151"/>
      <c r="AJ1072" s="151"/>
      <c r="AK1072" s="151"/>
      <c r="AL1072" s="151"/>
      <c r="AM1072" s="151"/>
      <c r="AN1072" s="151"/>
      <c r="AO1072" s="151"/>
      <c r="AP1072" s="151"/>
      <c r="AQ1072" s="151"/>
      <c r="AR1072" s="151"/>
      <c r="AS1072" s="151"/>
      <c r="AT1072" s="151"/>
      <c r="AU1072" s="151"/>
      <c r="AV1072" s="151"/>
      <c r="AW1072" s="151"/>
      <c r="AX1072" s="151"/>
      <c r="AY1072" s="151"/>
      <c r="AZ1072" s="151"/>
      <c r="BA1072" s="151"/>
      <c r="BB1072" s="151"/>
      <c r="BC1072" s="151"/>
      <c r="BD1072" s="151"/>
      <c r="BE1072" s="151"/>
      <c r="BF1072" s="151"/>
      <c r="BG1072" s="151"/>
      <c r="BH1072" s="151"/>
    </row>
    <row r="1073" spans="1:60" outlineLevel="1" x14ac:dyDescent="0.2">
      <c r="A1073" s="158"/>
      <c r="B1073" s="159"/>
      <c r="C1073" s="199" t="s">
        <v>861</v>
      </c>
      <c r="D1073" s="195"/>
      <c r="E1073" s="196">
        <v>32.192</v>
      </c>
      <c r="F1073" s="162"/>
      <c r="G1073" s="162"/>
      <c r="H1073" s="162"/>
      <c r="I1073" s="162"/>
      <c r="J1073" s="162"/>
      <c r="K1073" s="162"/>
      <c r="L1073" s="162"/>
      <c r="M1073" s="162"/>
      <c r="N1073" s="162"/>
      <c r="O1073" s="162"/>
      <c r="P1073" s="162"/>
      <c r="Q1073" s="162"/>
      <c r="R1073" s="162"/>
      <c r="S1073" s="162"/>
      <c r="T1073" s="162"/>
      <c r="U1073" s="162"/>
      <c r="V1073" s="162"/>
      <c r="W1073" s="162"/>
      <c r="X1073" s="151"/>
      <c r="Y1073" s="151"/>
      <c r="Z1073" s="151"/>
      <c r="AA1073" s="151"/>
      <c r="AB1073" s="151"/>
      <c r="AC1073" s="151"/>
      <c r="AD1073" s="151"/>
      <c r="AE1073" s="151"/>
      <c r="AF1073" s="151"/>
      <c r="AG1073" s="151" t="s">
        <v>346</v>
      </c>
      <c r="AH1073" s="151">
        <v>0</v>
      </c>
      <c r="AI1073" s="151"/>
      <c r="AJ1073" s="151"/>
      <c r="AK1073" s="151"/>
      <c r="AL1073" s="151"/>
      <c r="AM1073" s="151"/>
      <c r="AN1073" s="151"/>
      <c r="AO1073" s="151"/>
      <c r="AP1073" s="151"/>
      <c r="AQ1073" s="151"/>
      <c r="AR1073" s="151"/>
      <c r="AS1073" s="151"/>
      <c r="AT1073" s="151"/>
      <c r="AU1073" s="151"/>
      <c r="AV1073" s="151"/>
      <c r="AW1073" s="151"/>
      <c r="AX1073" s="151"/>
      <c r="AY1073" s="151"/>
      <c r="AZ1073" s="151"/>
      <c r="BA1073" s="151"/>
      <c r="BB1073" s="151"/>
      <c r="BC1073" s="151"/>
      <c r="BD1073" s="151"/>
      <c r="BE1073" s="151"/>
      <c r="BF1073" s="151"/>
      <c r="BG1073" s="151"/>
      <c r="BH1073" s="151"/>
    </row>
    <row r="1074" spans="1:60" outlineLevel="1" x14ac:dyDescent="0.2">
      <c r="A1074" s="158"/>
      <c r="B1074" s="159"/>
      <c r="C1074" s="199" t="s">
        <v>862</v>
      </c>
      <c r="D1074" s="195"/>
      <c r="E1074" s="196">
        <v>5.28</v>
      </c>
      <c r="F1074" s="162"/>
      <c r="G1074" s="162"/>
      <c r="H1074" s="162"/>
      <c r="I1074" s="162"/>
      <c r="J1074" s="162"/>
      <c r="K1074" s="162"/>
      <c r="L1074" s="162"/>
      <c r="M1074" s="162"/>
      <c r="N1074" s="162"/>
      <c r="O1074" s="162"/>
      <c r="P1074" s="162"/>
      <c r="Q1074" s="162"/>
      <c r="R1074" s="162"/>
      <c r="S1074" s="162"/>
      <c r="T1074" s="162"/>
      <c r="U1074" s="162"/>
      <c r="V1074" s="162"/>
      <c r="W1074" s="162"/>
      <c r="X1074" s="151"/>
      <c r="Y1074" s="151"/>
      <c r="Z1074" s="151"/>
      <c r="AA1074" s="151"/>
      <c r="AB1074" s="151"/>
      <c r="AC1074" s="151"/>
      <c r="AD1074" s="151"/>
      <c r="AE1074" s="151"/>
      <c r="AF1074" s="151"/>
      <c r="AG1074" s="151" t="s">
        <v>346</v>
      </c>
      <c r="AH1074" s="151">
        <v>0</v>
      </c>
      <c r="AI1074" s="151"/>
      <c r="AJ1074" s="151"/>
      <c r="AK1074" s="151"/>
      <c r="AL1074" s="151"/>
      <c r="AM1074" s="151"/>
      <c r="AN1074" s="151"/>
      <c r="AO1074" s="151"/>
      <c r="AP1074" s="151"/>
      <c r="AQ1074" s="151"/>
      <c r="AR1074" s="151"/>
      <c r="AS1074" s="151"/>
      <c r="AT1074" s="151"/>
      <c r="AU1074" s="151"/>
      <c r="AV1074" s="151"/>
      <c r="AW1074" s="151"/>
      <c r="AX1074" s="151"/>
      <c r="AY1074" s="151"/>
      <c r="AZ1074" s="151"/>
      <c r="BA1074" s="151"/>
      <c r="BB1074" s="151"/>
      <c r="BC1074" s="151"/>
      <c r="BD1074" s="151"/>
      <c r="BE1074" s="151"/>
      <c r="BF1074" s="151"/>
      <c r="BG1074" s="151"/>
      <c r="BH1074" s="151"/>
    </row>
    <row r="1075" spans="1:60" outlineLevel="1" x14ac:dyDescent="0.2">
      <c r="A1075" s="158"/>
      <c r="B1075" s="159"/>
      <c r="C1075" s="199" t="s">
        <v>1676</v>
      </c>
      <c r="D1075" s="195"/>
      <c r="E1075" s="196">
        <v>4.05</v>
      </c>
      <c r="F1075" s="162"/>
      <c r="G1075" s="162"/>
      <c r="H1075" s="162"/>
      <c r="I1075" s="162"/>
      <c r="J1075" s="162"/>
      <c r="K1075" s="162"/>
      <c r="L1075" s="162"/>
      <c r="M1075" s="162"/>
      <c r="N1075" s="162"/>
      <c r="O1075" s="162"/>
      <c r="P1075" s="162"/>
      <c r="Q1075" s="162"/>
      <c r="R1075" s="162"/>
      <c r="S1075" s="162"/>
      <c r="T1075" s="162"/>
      <c r="U1075" s="162"/>
      <c r="V1075" s="162"/>
      <c r="W1075" s="162"/>
      <c r="X1075" s="151"/>
      <c r="Y1075" s="151"/>
      <c r="Z1075" s="151"/>
      <c r="AA1075" s="151"/>
      <c r="AB1075" s="151"/>
      <c r="AC1075" s="151"/>
      <c r="AD1075" s="151"/>
      <c r="AE1075" s="151"/>
      <c r="AF1075" s="151"/>
      <c r="AG1075" s="151" t="s">
        <v>346</v>
      </c>
      <c r="AH1075" s="151">
        <v>0</v>
      </c>
      <c r="AI1075" s="151"/>
      <c r="AJ1075" s="151"/>
      <c r="AK1075" s="151"/>
      <c r="AL1075" s="151"/>
      <c r="AM1075" s="151"/>
      <c r="AN1075" s="151"/>
      <c r="AO1075" s="151"/>
      <c r="AP1075" s="151"/>
      <c r="AQ1075" s="151"/>
      <c r="AR1075" s="151"/>
      <c r="AS1075" s="151"/>
      <c r="AT1075" s="151"/>
      <c r="AU1075" s="151"/>
      <c r="AV1075" s="151"/>
      <c r="AW1075" s="151"/>
      <c r="AX1075" s="151"/>
      <c r="AY1075" s="151"/>
      <c r="AZ1075" s="151"/>
      <c r="BA1075" s="151"/>
      <c r="BB1075" s="151"/>
      <c r="BC1075" s="151"/>
      <c r="BD1075" s="151"/>
      <c r="BE1075" s="151"/>
      <c r="BF1075" s="151"/>
      <c r="BG1075" s="151"/>
      <c r="BH1075" s="151"/>
    </row>
    <row r="1076" spans="1:60" outlineLevel="1" x14ac:dyDescent="0.2">
      <c r="A1076" s="158"/>
      <c r="B1076" s="159"/>
      <c r="C1076" s="199" t="s">
        <v>1677</v>
      </c>
      <c r="D1076" s="195"/>
      <c r="E1076" s="196">
        <v>24.25</v>
      </c>
      <c r="F1076" s="162"/>
      <c r="G1076" s="162"/>
      <c r="H1076" s="162"/>
      <c r="I1076" s="162"/>
      <c r="J1076" s="162"/>
      <c r="K1076" s="162"/>
      <c r="L1076" s="162"/>
      <c r="M1076" s="162"/>
      <c r="N1076" s="162"/>
      <c r="O1076" s="162"/>
      <c r="P1076" s="162"/>
      <c r="Q1076" s="162"/>
      <c r="R1076" s="162"/>
      <c r="S1076" s="162"/>
      <c r="T1076" s="162"/>
      <c r="U1076" s="162"/>
      <c r="V1076" s="162"/>
      <c r="W1076" s="162"/>
      <c r="X1076" s="151"/>
      <c r="Y1076" s="151"/>
      <c r="Z1076" s="151"/>
      <c r="AA1076" s="151"/>
      <c r="AB1076" s="151"/>
      <c r="AC1076" s="151"/>
      <c r="AD1076" s="151"/>
      <c r="AE1076" s="151"/>
      <c r="AF1076" s="151"/>
      <c r="AG1076" s="151" t="s">
        <v>346</v>
      </c>
      <c r="AH1076" s="151">
        <v>0</v>
      </c>
      <c r="AI1076" s="151"/>
      <c r="AJ1076" s="151"/>
      <c r="AK1076" s="151"/>
      <c r="AL1076" s="151"/>
      <c r="AM1076" s="151"/>
      <c r="AN1076" s="151"/>
      <c r="AO1076" s="151"/>
      <c r="AP1076" s="151"/>
      <c r="AQ1076" s="151"/>
      <c r="AR1076" s="151"/>
      <c r="AS1076" s="151"/>
      <c r="AT1076" s="151"/>
      <c r="AU1076" s="151"/>
      <c r="AV1076" s="151"/>
      <c r="AW1076" s="151"/>
      <c r="AX1076" s="151"/>
      <c r="AY1076" s="151"/>
      <c r="AZ1076" s="151"/>
      <c r="BA1076" s="151"/>
      <c r="BB1076" s="151"/>
      <c r="BC1076" s="151"/>
      <c r="BD1076" s="151"/>
      <c r="BE1076" s="151"/>
      <c r="BF1076" s="151"/>
      <c r="BG1076" s="151"/>
      <c r="BH1076" s="151"/>
    </row>
    <row r="1077" spans="1:60" outlineLevel="1" x14ac:dyDescent="0.2">
      <c r="A1077" s="158"/>
      <c r="B1077" s="159"/>
      <c r="C1077" s="199" t="s">
        <v>1678</v>
      </c>
      <c r="D1077" s="195"/>
      <c r="E1077" s="196">
        <v>13.25</v>
      </c>
      <c r="F1077" s="162"/>
      <c r="G1077" s="162"/>
      <c r="H1077" s="162"/>
      <c r="I1077" s="162"/>
      <c r="J1077" s="162"/>
      <c r="K1077" s="162"/>
      <c r="L1077" s="162"/>
      <c r="M1077" s="162"/>
      <c r="N1077" s="162"/>
      <c r="O1077" s="162"/>
      <c r="P1077" s="162"/>
      <c r="Q1077" s="162"/>
      <c r="R1077" s="162"/>
      <c r="S1077" s="162"/>
      <c r="T1077" s="162"/>
      <c r="U1077" s="162"/>
      <c r="V1077" s="162"/>
      <c r="W1077" s="162"/>
      <c r="X1077" s="151"/>
      <c r="Y1077" s="151"/>
      <c r="Z1077" s="151"/>
      <c r="AA1077" s="151"/>
      <c r="AB1077" s="151"/>
      <c r="AC1077" s="151"/>
      <c r="AD1077" s="151"/>
      <c r="AE1077" s="151"/>
      <c r="AF1077" s="151"/>
      <c r="AG1077" s="151" t="s">
        <v>346</v>
      </c>
      <c r="AH1077" s="151">
        <v>0</v>
      </c>
      <c r="AI1077" s="151"/>
      <c r="AJ1077" s="151"/>
      <c r="AK1077" s="151"/>
      <c r="AL1077" s="151"/>
      <c r="AM1077" s="151"/>
      <c r="AN1077" s="151"/>
      <c r="AO1077" s="151"/>
      <c r="AP1077" s="151"/>
      <c r="AQ1077" s="151"/>
      <c r="AR1077" s="151"/>
      <c r="AS1077" s="151"/>
      <c r="AT1077" s="151"/>
      <c r="AU1077" s="151"/>
      <c r="AV1077" s="151"/>
      <c r="AW1077" s="151"/>
      <c r="AX1077" s="151"/>
      <c r="AY1077" s="151"/>
      <c r="AZ1077" s="151"/>
      <c r="BA1077" s="151"/>
      <c r="BB1077" s="151"/>
      <c r="BC1077" s="151"/>
      <c r="BD1077" s="151"/>
      <c r="BE1077" s="151"/>
      <c r="BF1077" s="151"/>
      <c r="BG1077" s="151"/>
      <c r="BH1077" s="151"/>
    </row>
    <row r="1078" spans="1:60" outlineLevel="1" x14ac:dyDescent="0.2">
      <c r="A1078" s="158"/>
      <c r="B1078" s="159"/>
      <c r="C1078" s="199" t="s">
        <v>1679</v>
      </c>
      <c r="D1078" s="195"/>
      <c r="E1078" s="196">
        <v>13.75</v>
      </c>
      <c r="F1078" s="162"/>
      <c r="G1078" s="162"/>
      <c r="H1078" s="162"/>
      <c r="I1078" s="162"/>
      <c r="J1078" s="162"/>
      <c r="K1078" s="162"/>
      <c r="L1078" s="162"/>
      <c r="M1078" s="162"/>
      <c r="N1078" s="162"/>
      <c r="O1078" s="162"/>
      <c r="P1078" s="162"/>
      <c r="Q1078" s="162"/>
      <c r="R1078" s="162"/>
      <c r="S1078" s="162"/>
      <c r="T1078" s="162"/>
      <c r="U1078" s="162"/>
      <c r="V1078" s="162"/>
      <c r="W1078" s="162"/>
      <c r="X1078" s="151"/>
      <c r="Y1078" s="151"/>
      <c r="Z1078" s="151"/>
      <c r="AA1078" s="151"/>
      <c r="AB1078" s="151"/>
      <c r="AC1078" s="151"/>
      <c r="AD1078" s="151"/>
      <c r="AE1078" s="151"/>
      <c r="AF1078" s="151"/>
      <c r="AG1078" s="151" t="s">
        <v>346</v>
      </c>
      <c r="AH1078" s="151">
        <v>0</v>
      </c>
      <c r="AI1078" s="151"/>
      <c r="AJ1078" s="151"/>
      <c r="AK1078" s="151"/>
      <c r="AL1078" s="151"/>
      <c r="AM1078" s="151"/>
      <c r="AN1078" s="151"/>
      <c r="AO1078" s="151"/>
      <c r="AP1078" s="151"/>
      <c r="AQ1078" s="151"/>
      <c r="AR1078" s="151"/>
      <c r="AS1078" s="151"/>
      <c r="AT1078" s="151"/>
      <c r="AU1078" s="151"/>
      <c r="AV1078" s="151"/>
      <c r="AW1078" s="151"/>
      <c r="AX1078" s="151"/>
      <c r="AY1078" s="151"/>
      <c r="AZ1078" s="151"/>
      <c r="BA1078" s="151"/>
      <c r="BB1078" s="151"/>
      <c r="BC1078" s="151"/>
      <c r="BD1078" s="151"/>
      <c r="BE1078" s="151"/>
      <c r="BF1078" s="151"/>
      <c r="BG1078" s="151"/>
      <c r="BH1078" s="151"/>
    </row>
    <row r="1079" spans="1:60" ht="22.5" outlineLevel="1" x14ac:dyDescent="0.2">
      <c r="A1079" s="180">
        <v>382</v>
      </c>
      <c r="B1079" s="181" t="s">
        <v>1680</v>
      </c>
      <c r="C1079" s="190" t="s">
        <v>1681</v>
      </c>
      <c r="D1079" s="182" t="s">
        <v>375</v>
      </c>
      <c r="E1079" s="183">
        <v>160.4315</v>
      </c>
      <c r="F1079" s="184"/>
      <c r="G1079" s="185">
        <f>ROUND(E1079*F1079,2)</f>
        <v>0</v>
      </c>
      <c r="H1079" s="184">
        <v>3.2</v>
      </c>
      <c r="I1079" s="185">
        <f>ROUND(E1079*H1079,2)</f>
        <v>513.38</v>
      </c>
      <c r="J1079" s="184">
        <v>0</v>
      </c>
      <c r="K1079" s="185">
        <f>ROUND(E1079*J1079,2)</f>
        <v>0</v>
      </c>
      <c r="L1079" s="185">
        <v>21</v>
      </c>
      <c r="M1079" s="185">
        <f>G1079*(1+L1079/100)</f>
        <v>0</v>
      </c>
      <c r="N1079" s="185">
        <v>4.0000000000000002E-4</v>
      </c>
      <c r="O1079" s="185">
        <f>ROUND(E1079*N1079,2)</f>
        <v>0.06</v>
      </c>
      <c r="P1079" s="185">
        <v>0</v>
      </c>
      <c r="Q1079" s="185">
        <f>ROUND(E1079*P1079,2)</f>
        <v>0</v>
      </c>
      <c r="R1079" s="185" t="s">
        <v>1601</v>
      </c>
      <c r="S1079" s="185" t="s">
        <v>330</v>
      </c>
      <c r="T1079" s="186" t="s">
        <v>330</v>
      </c>
      <c r="U1079" s="162">
        <v>0</v>
      </c>
      <c r="V1079" s="162">
        <f>ROUND(E1079*U1079,2)</f>
        <v>0</v>
      </c>
      <c r="W1079" s="162"/>
      <c r="X1079" s="151"/>
      <c r="Y1079" s="151"/>
      <c r="Z1079" s="151"/>
      <c r="AA1079" s="151"/>
      <c r="AB1079" s="151"/>
      <c r="AC1079" s="151"/>
      <c r="AD1079" s="151"/>
      <c r="AE1079" s="151"/>
      <c r="AF1079" s="151"/>
      <c r="AG1079" s="151" t="s">
        <v>1096</v>
      </c>
      <c r="AH1079" s="151"/>
      <c r="AI1079" s="151"/>
      <c r="AJ1079" s="151"/>
      <c r="AK1079" s="151"/>
      <c r="AL1079" s="151"/>
      <c r="AM1079" s="151"/>
      <c r="AN1079" s="151"/>
      <c r="AO1079" s="151"/>
      <c r="AP1079" s="151"/>
      <c r="AQ1079" s="151"/>
      <c r="AR1079" s="151"/>
      <c r="AS1079" s="151"/>
      <c r="AT1079" s="151"/>
      <c r="AU1079" s="151"/>
      <c r="AV1079" s="151"/>
      <c r="AW1079" s="151"/>
      <c r="AX1079" s="151"/>
      <c r="AY1079" s="151"/>
      <c r="AZ1079" s="151"/>
      <c r="BA1079" s="151"/>
      <c r="BB1079" s="151"/>
      <c r="BC1079" s="151"/>
      <c r="BD1079" s="151"/>
      <c r="BE1079" s="151"/>
      <c r="BF1079" s="151"/>
      <c r="BG1079" s="151"/>
      <c r="BH1079" s="151"/>
    </row>
    <row r="1080" spans="1:60" outlineLevel="1" x14ac:dyDescent="0.2">
      <c r="A1080" s="173">
        <v>383</v>
      </c>
      <c r="B1080" s="174" t="s">
        <v>1682</v>
      </c>
      <c r="C1080" s="191" t="s">
        <v>1683</v>
      </c>
      <c r="D1080" s="175" t="s">
        <v>375</v>
      </c>
      <c r="E1080" s="176">
        <v>184.49621999999999</v>
      </c>
      <c r="F1080" s="177"/>
      <c r="G1080" s="178">
        <f>ROUND(E1080*F1080,2)</f>
        <v>0</v>
      </c>
      <c r="H1080" s="177">
        <v>430</v>
      </c>
      <c r="I1080" s="178">
        <f>ROUND(E1080*H1080,2)</f>
        <v>79333.37</v>
      </c>
      <c r="J1080" s="177">
        <v>0</v>
      </c>
      <c r="K1080" s="178">
        <f>ROUND(E1080*J1080,2)</f>
        <v>0</v>
      </c>
      <c r="L1080" s="178">
        <v>21</v>
      </c>
      <c r="M1080" s="178">
        <f>G1080*(1+L1080/100)</f>
        <v>0</v>
      </c>
      <c r="N1080" s="178">
        <v>1.35E-2</v>
      </c>
      <c r="O1080" s="178">
        <f>ROUND(E1080*N1080,2)</f>
        <v>2.4900000000000002</v>
      </c>
      <c r="P1080" s="178">
        <v>0</v>
      </c>
      <c r="Q1080" s="178">
        <f>ROUND(E1080*P1080,2)</f>
        <v>0</v>
      </c>
      <c r="R1080" s="178"/>
      <c r="S1080" s="178" t="s">
        <v>228</v>
      </c>
      <c r="T1080" s="179" t="s">
        <v>229</v>
      </c>
      <c r="U1080" s="162">
        <v>0</v>
      </c>
      <c r="V1080" s="162">
        <f>ROUND(E1080*U1080,2)</f>
        <v>0</v>
      </c>
      <c r="W1080" s="162"/>
      <c r="X1080" s="151"/>
      <c r="Y1080" s="151"/>
      <c r="Z1080" s="151"/>
      <c r="AA1080" s="151"/>
      <c r="AB1080" s="151"/>
      <c r="AC1080" s="151"/>
      <c r="AD1080" s="151"/>
      <c r="AE1080" s="151"/>
      <c r="AF1080" s="151"/>
      <c r="AG1080" s="151" t="s">
        <v>439</v>
      </c>
      <c r="AH1080" s="151"/>
      <c r="AI1080" s="151"/>
      <c r="AJ1080" s="151"/>
      <c r="AK1080" s="151"/>
      <c r="AL1080" s="151"/>
      <c r="AM1080" s="151"/>
      <c r="AN1080" s="151"/>
      <c r="AO1080" s="151"/>
      <c r="AP1080" s="151"/>
      <c r="AQ1080" s="151"/>
      <c r="AR1080" s="151"/>
      <c r="AS1080" s="151"/>
      <c r="AT1080" s="151"/>
      <c r="AU1080" s="151"/>
      <c r="AV1080" s="151"/>
      <c r="AW1080" s="151"/>
      <c r="AX1080" s="151"/>
      <c r="AY1080" s="151"/>
      <c r="AZ1080" s="151"/>
      <c r="BA1080" s="151"/>
      <c r="BB1080" s="151"/>
      <c r="BC1080" s="151"/>
      <c r="BD1080" s="151"/>
      <c r="BE1080" s="151"/>
      <c r="BF1080" s="151"/>
      <c r="BG1080" s="151"/>
      <c r="BH1080" s="151"/>
    </row>
    <row r="1081" spans="1:60" outlineLevel="1" x14ac:dyDescent="0.2">
      <c r="A1081" s="158"/>
      <c r="B1081" s="159"/>
      <c r="C1081" s="199" t="s">
        <v>857</v>
      </c>
      <c r="D1081" s="195"/>
      <c r="E1081" s="196">
        <v>10.544</v>
      </c>
      <c r="F1081" s="162"/>
      <c r="G1081" s="162"/>
      <c r="H1081" s="162"/>
      <c r="I1081" s="162"/>
      <c r="J1081" s="162"/>
      <c r="K1081" s="162"/>
      <c r="L1081" s="162"/>
      <c r="M1081" s="162"/>
      <c r="N1081" s="162"/>
      <c r="O1081" s="162"/>
      <c r="P1081" s="162"/>
      <c r="Q1081" s="162"/>
      <c r="R1081" s="162"/>
      <c r="S1081" s="162"/>
      <c r="T1081" s="162"/>
      <c r="U1081" s="162"/>
      <c r="V1081" s="162"/>
      <c r="W1081" s="162"/>
      <c r="X1081" s="151"/>
      <c r="Y1081" s="151"/>
      <c r="Z1081" s="151"/>
      <c r="AA1081" s="151"/>
      <c r="AB1081" s="151"/>
      <c r="AC1081" s="151"/>
      <c r="AD1081" s="151"/>
      <c r="AE1081" s="151"/>
      <c r="AF1081" s="151"/>
      <c r="AG1081" s="151" t="s">
        <v>346</v>
      </c>
      <c r="AH1081" s="151">
        <v>0</v>
      </c>
      <c r="AI1081" s="151"/>
      <c r="AJ1081" s="151"/>
      <c r="AK1081" s="151"/>
      <c r="AL1081" s="151"/>
      <c r="AM1081" s="151"/>
      <c r="AN1081" s="151"/>
      <c r="AO1081" s="151"/>
      <c r="AP1081" s="151"/>
      <c r="AQ1081" s="151"/>
      <c r="AR1081" s="151"/>
      <c r="AS1081" s="151"/>
      <c r="AT1081" s="151"/>
      <c r="AU1081" s="151"/>
      <c r="AV1081" s="151"/>
      <c r="AW1081" s="151"/>
      <c r="AX1081" s="151"/>
      <c r="AY1081" s="151"/>
      <c r="AZ1081" s="151"/>
      <c r="BA1081" s="151"/>
      <c r="BB1081" s="151"/>
      <c r="BC1081" s="151"/>
      <c r="BD1081" s="151"/>
      <c r="BE1081" s="151"/>
      <c r="BF1081" s="151"/>
      <c r="BG1081" s="151"/>
      <c r="BH1081" s="151"/>
    </row>
    <row r="1082" spans="1:60" outlineLevel="1" x14ac:dyDescent="0.2">
      <c r="A1082" s="158"/>
      <c r="B1082" s="159"/>
      <c r="C1082" s="199" t="s">
        <v>858</v>
      </c>
      <c r="D1082" s="195"/>
      <c r="E1082" s="196">
        <v>24.544</v>
      </c>
      <c r="F1082" s="162"/>
      <c r="G1082" s="162"/>
      <c r="H1082" s="162"/>
      <c r="I1082" s="162"/>
      <c r="J1082" s="162"/>
      <c r="K1082" s="162"/>
      <c r="L1082" s="162"/>
      <c r="M1082" s="162"/>
      <c r="N1082" s="162"/>
      <c r="O1082" s="162"/>
      <c r="P1082" s="162"/>
      <c r="Q1082" s="162"/>
      <c r="R1082" s="162"/>
      <c r="S1082" s="162"/>
      <c r="T1082" s="162"/>
      <c r="U1082" s="162"/>
      <c r="V1082" s="162"/>
      <c r="W1082" s="162"/>
      <c r="X1082" s="151"/>
      <c r="Y1082" s="151"/>
      <c r="Z1082" s="151"/>
      <c r="AA1082" s="151"/>
      <c r="AB1082" s="151"/>
      <c r="AC1082" s="151"/>
      <c r="AD1082" s="151"/>
      <c r="AE1082" s="151"/>
      <c r="AF1082" s="151"/>
      <c r="AG1082" s="151" t="s">
        <v>346</v>
      </c>
      <c r="AH1082" s="151">
        <v>0</v>
      </c>
      <c r="AI1082" s="151"/>
      <c r="AJ1082" s="151"/>
      <c r="AK1082" s="151"/>
      <c r="AL1082" s="151"/>
      <c r="AM1082" s="151"/>
      <c r="AN1082" s="151"/>
      <c r="AO1082" s="151"/>
      <c r="AP1082" s="151"/>
      <c r="AQ1082" s="151"/>
      <c r="AR1082" s="151"/>
      <c r="AS1082" s="151"/>
      <c r="AT1082" s="151"/>
      <c r="AU1082" s="151"/>
      <c r="AV1082" s="151"/>
      <c r="AW1082" s="151"/>
      <c r="AX1082" s="151"/>
      <c r="AY1082" s="151"/>
      <c r="AZ1082" s="151"/>
      <c r="BA1082" s="151"/>
      <c r="BB1082" s="151"/>
      <c r="BC1082" s="151"/>
      <c r="BD1082" s="151"/>
      <c r="BE1082" s="151"/>
      <c r="BF1082" s="151"/>
      <c r="BG1082" s="151"/>
      <c r="BH1082" s="151"/>
    </row>
    <row r="1083" spans="1:60" outlineLevel="1" x14ac:dyDescent="0.2">
      <c r="A1083" s="158"/>
      <c r="B1083" s="159"/>
      <c r="C1083" s="199" t="s">
        <v>859</v>
      </c>
      <c r="D1083" s="195"/>
      <c r="E1083" s="196">
        <v>20.516500000000001</v>
      </c>
      <c r="F1083" s="162"/>
      <c r="G1083" s="162"/>
      <c r="H1083" s="162"/>
      <c r="I1083" s="162"/>
      <c r="J1083" s="162"/>
      <c r="K1083" s="162"/>
      <c r="L1083" s="162"/>
      <c r="M1083" s="162"/>
      <c r="N1083" s="162"/>
      <c r="O1083" s="162"/>
      <c r="P1083" s="162"/>
      <c r="Q1083" s="162"/>
      <c r="R1083" s="162"/>
      <c r="S1083" s="162"/>
      <c r="T1083" s="162"/>
      <c r="U1083" s="162"/>
      <c r="V1083" s="162"/>
      <c r="W1083" s="162"/>
      <c r="X1083" s="151"/>
      <c r="Y1083" s="151"/>
      <c r="Z1083" s="151"/>
      <c r="AA1083" s="151"/>
      <c r="AB1083" s="151"/>
      <c r="AC1083" s="151"/>
      <c r="AD1083" s="151"/>
      <c r="AE1083" s="151"/>
      <c r="AF1083" s="151"/>
      <c r="AG1083" s="151" t="s">
        <v>346</v>
      </c>
      <c r="AH1083" s="151">
        <v>0</v>
      </c>
      <c r="AI1083" s="151"/>
      <c r="AJ1083" s="151"/>
      <c r="AK1083" s="151"/>
      <c r="AL1083" s="151"/>
      <c r="AM1083" s="151"/>
      <c r="AN1083" s="151"/>
      <c r="AO1083" s="151"/>
      <c r="AP1083" s="151"/>
      <c r="AQ1083" s="151"/>
      <c r="AR1083" s="151"/>
      <c r="AS1083" s="151"/>
      <c r="AT1083" s="151"/>
      <c r="AU1083" s="151"/>
      <c r="AV1083" s="151"/>
      <c r="AW1083" s="151"/>
      <c r="AX1083" s="151"/>
      <c r="AY1083" s="151"/>
      <c r="AZ1083" s="151"/>
      <c r="BA1083" s="151"/>
      <c r="BB1083" s="151"/>
      <c r="BC1083" s="151"/>
      <c r="BD1083" s="151"/>
      <c r="BE1083" s="151"/>
      <c r="BF1083" s="151"/>
      <c r="BG1083" s="151"/>
      <c r="BH1083" s="151"/>
    </row>
    <row r="1084" spans="1:60" outlineLevel="1" x14ac:dyDescent="0.2">
      <c r="A1084" s="158"/>
      <c r="B1084" s="159"/>
      <c r="C1084" s="199" t="s">
        <v>860</v>
      </c>
      <c r="D1084" s="195"/>
      <c r="E1084" s="196">
        <v>12.055</v>
      </c>
      <c r="F1084" s="162"/>
      <c r="G1084" s="162"/>
      <c r="H1084" s="162"/>
      <c r="I1084" s="162"/>
      <c r="J1084" s="162"/>
      <c r="K1084" s="162"/>
      <c r="L1084" s="162"/>
      <c r="M1084" s="162"/>
      <c r="N1084" s="162"/>
      <c r="O1084" s="162"/>
      <c r="P1084" s="162"/>
      <c r="Q1084" s="162"/>
      <c r="R1084" s="162"/>
      <c r="S1084" s="162"/>
      <c r="T1084" s="162"/>
      <c r="U1084" s="162"/>
      <c r="V1084" s="162"/>
      <c r="W1084" s="162"/>
      <c r="X1084" s="151"/>
      <c r="Y1084" s="151"/>
      <c r="Z1084" s="151"/>
      <c r="AA1084" s="151"/>
      <c r="AB1084" s="151"/>
      <c r="AC1084" s="151"/>
      <c r="AD1084" s="151"/>
      <c r="AE1084" s="151"/>
      <c r="AF1084" s="151"/>
      <c r="AG1084" s="151" t="s">
        <v>346</v>
      </c>
      <c r="AH1084" s="151">
        <v>0</v>
      </c>
      <c r="AI1084" s="151"/>
      <c r="AJ1084" s="151"/>
      <c r="AK1084" s="151"/>
      <c r="AL1084" s="151"/>
      <c r="AM1084" s="151"/>
      <c r="AN1084" s="151"/>
      <c r="AO1084" s="151"/>
      <c r="AP1084" s="151"/>
      <c r="AQ1084" s="151"/>
      <c r="AR1084" s="151"/>
      <c r="AS1084" s="151"/>
      <c r="AT1084" s="151"/>
      <c r="AU1084" s="151"/>
      <c r="AV1084" s="151"/>
      <c r="AW1084" s="151"/>
      <c r="AX1084" s="151"/>
      <c r="AY1084" s="151"/>
      <c r="AZ1084" s="151"/>
      <c r="BA1084" s="151"/>
      <c r="BB1084" s="151"/>
      <c r="BC1084" s="151"/>
      <c r="BD1084" s="151"/>
      <c r="BE1084" s="151"/>
      <c r="BF1084" s="151"/>
      <c r="BG1084" s="151"/>
      <c r="BH1084" s="151"/>
    </row>
    <row r="1085" spans="1:60" outlineLevel="1" x14ac:dyDescent="0.2">
      <c r="A1085" s="158"/>
      <c r="B1085" s="159"/>
      <c r="C1085" s="199" t="s">
        <v>861</v>
      </c>
      <c r="D1085" s="195"/>
      <c r="E1085" s="196">
        <v>32.192</v>
      </c>
      <c r="F1085" s="162"/>
      <c r="G1085" s="162"/>
      <c r="H1085" s="162"/>
      <c r="I1085" s="162"/>
      <c r="J1085" s="162"/>
      <c r="K1085" s="162"/>
      <c r="L1085" s="162"/>
      <c r="M1085" s="162"/>
      <c r="N1085" s="162"/>
      <c r="O1085" s="162"/>
      <c r="P1085" s="162"/>
      <c r="Q1085" s="162"/>
      <c r="R1085" s="162"/>
      <c r="S1085" s="162"/>
      <c r="T1085" s="162"/>
      <c r="U1085" s="162"/>
      <c r="V1085" s="162"/>
      <c r="W1085" s="162"/>
      <c r="X1085" s="151"/>
      <c r="Y1085" s="151"/>
      <c r="Z1085" s="151"/>
      <c r="AA1085" s="151"/>
      <c r="AB1085" s="151"/>
      <c r="AC1085" s="151"/>
      <c r="AD1085" s="151"/>
      <c r="AE1085" s="151"/>
      <c r="AF1085" s="151"/>
      <c r="AG1085" s="151" t="s">
        <v>346</v>
      </c>
      <c r="AH1085" s="151">
        <v>0</v>
      </c>
      <c r="AI1085" s="151"/>
      <c r="AJ1085" s="151"/>
      <c r="AK1085" s="151"/>
      <c r="AL1085" s="151"/>
      <c r="AM1085" s="151"/>
      <c r="AN1085" s="151"/>
      <c r="AO1085" s="151"/>
      <c r="AP1085" s="151"/>
      <c r="AQ1085" s="151"/>
      <c r="AR1085" s="151"/>
      <c r="AS1085" s="151"/>
      <c r="AT1085" s="151"/>
      <c r="AU1085" s="151"/>
      <c r="AV1085" s="151"/>
      <c r="AW1085" s="151"/>
      <c r="AX1085" s="151"/>
      <c r="AY1085" s="151"/>
      <c r="AZ1085" s="151"/>
      <c r="BA1085" s="151"/>
      <c r="BB1085" s="151"/>
      <c r="BC1085" s="151"/>
      <c r="BD1085" s="151"/>
      <c r="BE1085" s="151"/>
      <c r="BF1085" s="151"/>
      <c r="BG1085" s="151"/>
      <c r="BH1085" s="151"/>
    </row>
    <row r="1086" spans="1:60" outlineLevel="1" x14ac:dyDescent="0.2">
      <c r="A1086" s="158"/>
      <c r="B1086" s="159"/>
      <c r="C1086" s="199" t="s">
        <v>862</v>
      </c>
      <c r="D1086" s="195"/>
      <c r="E1086" s="196">
        <v>5.28</v>
      </c>
      <c r="F1086" s="162"/>
      <c r="G1086" s="162"/>
      <c r="H1086" s="162"/>
      <c r="I1086" s="162"/>
      <c r="J1086" s="162"/>
      <c r="K1086" s="162"/>
      <c r="L1086" s="162"/>
      <c r="M1086" s="162"/>
      <c r="N1086" s="162"/>
      <c r="O1086" s="162"/>
      <c r="P1086" s="162"/>
      <c r="Q1086" s="162"/>
      <c r="R1086" s="162"/>
      <c r="S1086" s="162"/>
      <c r="T1086" s="162"/>
      <c r="U1086" s="162"/>
      <c r="V1086" s="162"/>
      <c r="W1086" s="162"/>
      <c r="X1086" s="151"/>
      <c r="Y1086" s="151"/>
      <c r="Z1086" s="151"/>
      <c r="AA1086" s="151"/>
      <c r="AB1086" s="151"/>
      <c r="AC1086" s="151"/>
      <c r="AD1086" s="151"/>
      <c r="AE1086" s="151"/>
      <c r="AF1086" s="151"/>
      <c r="AG1086" s="151" t="s">
        <v>346</v>
      </c>
      <c r="AH1086" s="151">
        <v>0</v>
      </c>
      <c r="AI1086" s="151"/>
      <c r="AJ1086" s="151"/>
      <c r="AK1086" s="151"/>
      <c r="AL1086" s="151"/>
      <c r="AM1086" s="151"/>
      <c r="AN1086" s="151"/>
      <c r="AO1086" s="151"/>
      <c r="AP1086" s="151"/>
      <c r="AQ1086" s="151"/>
      <c r="AR1086" s="151"/>
      <c r="AS1086" s="151"/>
      <c r="AT1086" s="151"/>
      <c r="AU1086" s="151"/>
      <c r="AV1086" s="151"/>
      <c r="AW1086" s="151"/>
      <c r="AX1086" s="151"/>
      <c r="AY1086" s="151"/>
      <c r="AZ1086" s="151"/>
      <c r="BA1086" s="151"/>
      <c r="BB1086" s="151"/>
      <c r="BC1086" s="151"/>
      <c r="BD1086" s="151"/>
      <c r="BE1086" s="151"/>
      <c r="BF1086" s="151"/>
      <c r="BG1086" s="151"/>
      <c r="BH1086" s="151"/>
    </row>
    <row r="1087" spans="1:60" outlineLevel="1" x14ac:dyDescent="0.2">
      <c r="A1087" s="158"/>
      <c r="B1087" s="159"/>
      <c r="C1087" s="199" t="s">
        <v>1676</v>
      </c>
      <c r="D1087" s="195"/>
      <c r="E1087" s="196">
        <v>4.05</v>
      </c>
      <c r="F1087" s="162"/>
      <c r="G1087" s="162"/>
      <c r="H1087" s="162"/>
      <c r="I1087" s="162"/>
      <c r="J1087" s="162"/>
      <c r="K1087" s="162"/>
      <c r="L1087" s="162"/>
      <c r="M1087" s="162"/>
      <c r="N1087" s="162"/>
      <c r="O1087" s="162"/>
      <c r="P1087" s="162"/>
      <c r="Q1087" s="162"/>
      <c r="R1087" s="162"/>
      <c r="S1087" s="162"/>
      <c r="T1087" s="162"/>
      <c r="U1087" s="162"/>
      <c r="V1087" s="162"/>
      <c r="W1087" s="162"/>
      <c r="X1087" s="151"/>
      <c r="Y1087" s="151"/>
      <c r="Z1087" s="151"/>
      <c r="AA1087" s="151"/>
      <c r="AB1087" s="151"/>
      <c r="AC1087" s="151"/>
      <c r="AD1087" s="151"/>
      <c r="AE1087" s="151"/>
      <c r="AF1087" s="151"/>
      <c r="AG1087" s="151" t="s">
        <v>346</v>
      </c>
      <c r="AH1087" s="151">
        <v>0</v>
      </c>
      <c r="AI1087" s="151"/>
      <c r="AJ1087" s="151"/>
      <c r="AK1087" s="151"/>
      <c r="AL1087" s="151"/>
      <c r="AM1087" s="151"/>
      <c r="AN1087" s="151"/>
      <c r="AO1087" s="151"/>
      <c r="AP1087" s="151"/>
      <c r="AQ1087" s="151"/>
      <c r="AR1087" s="151"/>
      <c r="AS1087" s="151"/>
      <c r="AT1087" s="151"/>
      <c r="AU1087" s="151"/>
      <c r="AV1087" s="151"/>
      <c r="AW1087" s="151"/>
      <c r="AX1087" s="151"/>
      <c r="AY1087" s="151"/>
      <c r="AZ1087" s="151"/>
      <c r="BA1087" s="151"/>
      <c r="BB1087" s="151"/>
      <c r="BC1087" s="151"/>
      <c r="BD1087" s="151"/>
      <c r="BE1087" s="151"/>
      <c r="BF1087" s="151"/>
      <c r="BG1087" s="151"/>
      <c r="BH1087" s="151"/>
    </row>
    <row r="1088" spans="1:60" outlineLevel="1" x14ac:dyDescent="0.2">
      <c r="A1088" s="158"/>
      <c r="B1088" s="159"/>
      <c r="C1088" s="199" t="s">
        <v>1677</v>
      </c>
      <c r="D1088" s="195"/>
      <c r="E1088" s="196">
        <v>24.25</v>
      </c>
      <c r="F1088" s="162"/>
      <c r="G1088" s="162"/>
      <c r="H1088" s="162"/>
      <c r="I1088" s="162"/>
      <c r="J1088" s="162"/>
      <c r="K1088" s="162"/>
      <c r="L1088" s="162"/>
      <c r="M1088" s="162"/>
      <c r="N1088" s="162"/>
      <c r="O1088" s="162"/>
      <c r="P1088" s="162"/>
      <c r="Q1088" s="162"/>
      <c r="R1088" s="162"/>
      <c r="S1088" s="162"/>
      <c r="T1088" s="162"/>
      <c r="U1088" s="162"/>
      <c r="V1088" s="162"/>
      <c r="W1088" s="162"/>
      <c r="X1088" s="151"/>
      <c r="Y1088" s="151"/>
      <c r="Z1088" s="151"/>
      <c r="AA1088" s="151"/>
      <c r="AB1088" s="151"/>
      <c r="AC1088" s="151"/>
      <c r="AD1088" s="151"/>
      <c r="AE1088" s="151"/>
      <c r="AF1088" s="151"/>
      <c r="AG1088" s="151" t="s">
        <v>346</v>
      </c>
      <c r="AH1088" s="151">
        <v>0</v>
      </c>
      <c r="AI1088" s="151"/>
      <c r="AJ1088" s="151"/>
      <c r="AK1088" s="151"/>
      <c r="AL1088" s="151"/>
      <c r="AM1088" s="151"/>
      <c r="AN1088" s="151"/>
      <c r="AO1088" s="151"/>
      <c r="AP1088" s="151"/>
      <c r="AQ1088" s="151"/>
      <c r="AR1088" s="151"/>
      <c r="AS1088" s="151"/>
      <c r="AT1088" s="151"/>
      <c r="AU1088" s="151"/>
      <c r="AV1088" s="151"/>
      <c r="AW1088" s="151"/>
      <c r="AX1088" s="151"/>
      <c r="AY1088" s="151"/>
      <c r="AZ1088" s="151"/>
      <c r="BA1088" s="151"/>
      <c r="BB1088" s="151"/>
      <c r="BC1088" s="151"/>
      <c r="BD1088" s="151"/>
      <c r="BE1088" s="151"/>
      <c r="BF1088" s="151"/>
      <c r="BG1088" s="151"/>
      <c r="BH1088" s="151"/>
    </row>
    <row r="1089" spans="1:60" outlineLevel="1" x14ac:dyDescent="0.2">
      <c r="A1089" s="158"/>
      <c r="B1089" s="159"/>
      <c r="C1089" s="199" t="s">
        <v>1678</v>
      </c>
      <c r="D1089" s="195"/>
      <c r="E1089" s="196">
        <v>13.25</v>
      </c>
      <c r="F1089" s="162"/>
      <c r="G1089" s="162"/>
      <c r="H1089" s="162"/>
      <c r="I1089" s="162"/>
      <c r="J1089" s="162"/>
      <c r="K1089" s="162"/>
      <c r="L1089" s="162"/>
      <c r="M1089" s="162"/>
      <c r="N1089" s="162"/>
      <c r="O1089" s="162"/>
      <c r="P1089" s="162"/>
      <c r="Q1089" s="162"/>
      <c r="R1089" s="162"/>
      <c r="S1089" s="162"/>
      <c r="T1089" s="162"/>
      <c r="U1089" s="162"/>
      <c r="V1089" s="162"/>
      <c r="W1089" s="162"/>
      <c r="X1089" s="151"/>
      <c r="Y1089" s="151"/>
      <c r="Z1089" s="151"/>
      <c r="AA1089" s="151"/>
      <c r="AB1089" s="151"/>
      <c r="AC1089" s="151"/>
      <c r="AD1089" s="151"/>
      <c r="AE1089" s="151"/>
      <c r="AF1089" s="151"/>
      <c r="AG1089" s="151" t="s">
        <v>346</v>
      </c>
      <c r="AH1089" s="151">
        <v>0</v>
      </c>
      <c r="AI1089" s="151"/>
      <c r="AJ1089" s="151"/>
      <c r="AK1089" s="151"/>
      <c r="AL1089" s="151"/>
      <c r="AM1089" s="151"/>
      <c r="AN1089" s="151"/>
      <c r="AO1089" s="151"/>
      <c r="AP1089" s="151"/>
      <c r="AQ1089" s="151"/>
      <c r="AR1089" s="151"/>
      <c r="AS1089" s="151"/>
      <c r="AT1089" s="151"/>
      <c r="AU1089" s="151"/>
      <c r="AV1089" s="151"/>
      <c r="AW1089" s="151"/>
      <c r="AX1089" s="151"/>
      <c r="AY1089" s="151"/>
      <c r="AZ1089" s="151"/>
      <c r="BA1089" s="151"/>
      <c r="BB1089" s="151"/>
      <c r="BC1089" s="151"/>
      <c r="BD1089" s="151"/>
      <c r="BE1089" s="151"/>
      <c r="BF1089" s="151"/>
      <c r="BG1089" s="151"/>
      <c r="BH1089" s="151"/>
    </row>
    <row r="1090" spans="1:60" outlineLevel="1" x14ac:dyDescent="0.2">
      <c r="A1090" s="158"/>
      <c r="B1090" s="159"/>
      <c r="C1090" s="199" t="s">
        <v>1679</v>
      </c>
      <c r="D1090" s="195"/>
      <c r="E1090" s="196">
        <v>13.75</v>
      </c>
      <c r="F1090" s="162"/>
      <c r="G1090" s="162"/>
      <c r="H1090" s="162"/>
      <c r="I1090" s="162"/>
      <c r="J1090" s="162"/>
      <c r="K1090" s="162"/>
      <c r="L1090" s="162"/>
      <c r="M1090" s="162"/>
      <c r="N1090" s="162"/>
      <c r="O1090" s="162"/>
      <c r="P1090" s="162"/>
      <c r="Q1090" s="162"/>
      <c r="R1090" s="162"/>
      <c r="S1090" s="162"/>
      <c r="T1090" s="162"/>
      <c r="U1090" s="162"/>
      <c r="V1090" s="162"/>
      <c r="W1090" s="162"/>
      <c r="X1090" s="151"/>
      <c r="Y1090" s="151"/>
      <c r="Z1090" s="151"/>
      <c r="AA1090" s="151"/>
      <c r="AB1090" s="151"/>
      <c r="AC1090" s="151"/>
      <c r="AD1090" s="151"/>
      <c r="AE1090" s="151"/>
      <c r="AF1090" s="151"/>
      <c r="AG1090" s="151" t="s">
        <v>346</v>
      </c>
      <c r="AH1090" s="151">
        <v>0</v>
      </c>
      <c r="AI1090" s="151"/>
      <c r="AJ1090" s="151"/>
      <c r="AK1090" s="151"/>
      <c r="AL1090" s="151"/>
      <c r="AM1090" s="151"/>
      <c r="AN1090" s="151"/>
      <c r="AO1090" s="151"/>
      <c r="AP1090" s="151"/>
      <c r="AQ1090" s="151"/>
      <c r="AR1090" s="151"/>
      <c r="AS1090" s="151"/>
      <c r="AT1090" s="151"/>
      <c r="AU1090" s="151"/>
      <c r="AV1090" s="151"/>
      <c r="AW1090" s="151"/>
      <c r="AX1090" s="151"/>
      <c r="AY1090" s="151"/>
      <c r="AZ1090" s="151"/>
      <c r="BA1090" s="151"/>
      <c r="BB1090" s="151"/>
      <c r="BC1090" s="151"/>
      <c r="BD1090" s="151"/>
      <c r="BE1090" s="151"/>
      <c r="BF1090" s="151"/>
      <c r="BG1090" s="151"/>
      <c r="BH1090" s="151"/>
    </row>
    <row r="1091" spans="1:60" outlineLevel="1" x14ac:dyDescent="0.2">
      <c r="A1091" s="158"/>
      <c r="B1091" s="159"/>
      <c r="C1091" s="199" t="s">
        <v>1138</v>
      </c>
      <c r="D1091" s="195"/>
      <c r="E1091" s="196"/>
      <c r="F1091" s="162"/>
      <c r="G1091" s="162"/>
      <c r="H1091" s="162"/>
      <c r="I1091" s="162"/>
      <c r="J1091" s="162"/>
      <c r="K1091" s="162"/>
      <c r="L1091" s="162"/>
      <c r="M1091" s="162"/>
      <c r="N1091" s="162"/>
      <c r="O1091" s="162"/>
      <c r="P1091" s="162"/>
      <c r="Q1091" s="162"/>
      <c r="R1091" s="162"/>
      <c r="S1091" s="162"/>
      <c r="T1091" s="162"/>
      <c r="U1091" s="162"/>
      <c r="V1091" s="162"/>
      <c r="W1091" s="162"/>
      <c r="X1091" s="151"/>
      <c r="Y1091" s="151"/>
      <c r="Z1091" s="151"/>
      <c r="AA1091" s="151"/>
      <c r="AB1091" s="151"/>
      <c r="AC1091" s="151"/>
      <c r="AD1091" s="151"/>
      <c r="AE1091" s="151"/>
      <c r="AF1091" s="151"/>
      <c r="AG1091" s="151" t="s">
        <v>346</v>
      </c>
      <c r="AH1091" s="151">
        <v>0</v>
      </c>
      <c r="AI1091" s="151"/>
      <c r="AJ1091" s="151"/>
      <c r="AK1091" s="151"/>
      <c r="AL1091" s="151"/>
      <c r="AM1091" s="151"/>
      <c r="AN1091" s="151"/>
      <c r="AO1091" s="151"/>
      <c r="AP1091" s="151"/>
      <c r="AQ1091" s="151"/>
      <c r="AR1091" s="151"/>
      <c r="AS1091" s="151"/>
      <c r="AT1091" s="151"/>
      <c r="AU1091" s="151"/>
      <c r="AV1091" s="151"/>
      <c r="AW1091" s="151"/>
      <c r="AX1091" s="151"/>
      <c r="AY1091" s="151"/>
      <c r="AZ1091" s="151"/>
      <c r="BA1091" s="151"/>
      <c r="BB1091" s="151"/>
      <c r="BC1091" s="151"/>
      <c r="BD1091" s="151"/>
      <c r="BE1091" s="151"/>
      <c r="BF1091" s="151"/>
      <c r="BG1091" s="151"/>
      <c r="BH1091" s="151"/>
    </row>
    <row r="1092" spans="1:60" outlineLevel="1" x14ac:dyDescent="0.2">
      <c r="A1092" s="158"/>
      <c r="B1092" s="159"/>
      <c r="C1092" s="199" t="s">
        <v>1684</v>
      </c>
      <c r="D1092" s="195"/>
      <c r="E1092" s="196">
        <v>24.064730000000001</v>
      </c>
      <c r="F1092" s="162"/>
      <c r="G1092" s="162"/>
      <c r="H1092" s="162"/>
      <c r="I1092" s="162"/>
      <c r="J1092" s="162"/>
      <c r="K1092" s="162"/>
      <c r="L1092" s="162"/>
      <c r="M1092" s="162"/>
      <c r="N1092" s="162"/>
      <c r="O1092" s="162"/>
      <c r="P1092" s="162"/>
      <c r="Q1092" s="162"/>
      <c r="R1092" s="162"/>
      <c r="S1092" s="162"/>
      <c r="T1092" s="162"/>
      <c r="U1092" s="162"/>
      <c r="V1092" s="162"/>
      <c r="W1092" s="162"/>
      <c r="X1092" s="151"/>
      <c r="Y1092" s="151"/>
      <c r="Z1092" s="151"/>
      <c r="AA1092" s="151"/>
      <c r="AB1092" s="151"/>
      <c r="AC1092" s="151"/>
      <c r="AD1092" s="151"/>
      <c r="AE1092" s="151"/>
      <c r="AF1092" s="151"/>
      <c r="AG1092" s="151" t="s">
        <v>346</v>
      </c>
      <c r="AH1092" s="151">
        <v>0</v>
      </c>
      <c r="AI1092" s="151"/>
      <c r="AJ1092" s="151"/>
      <c r="AK1092" s="151"/>
      <c r="AL1092" s="151"/>
      <c r="AM1092" s="151"/>
      <c r="AN1092" s="151"/>
      <c r="AO1092" s="151"/>
      <c r="AP1092" s="151"/>
      <c r="AQ1092" s="151"/>
      <c r="AR1092" s="151"/>
      <c r="AS1092" s="151"/>
      <c r="AT1092" s="151"/>
      <c r="AU1092" s="151"/>
      <c r="AV1092" s="151"/>
      <c r="AW1092" s="151"/>
      <c r="AX1092" s="151"/>
      <c r="AY1092" s="151"/>
      <c r="AZ1092" s="151"/>
      <c r="BA1092" s="151"/>
      <c r="BB1092" s="151"/>
      <c r="BC1092" s="151"/>
      <c r="BD1092" s="151"/>
      <c r="BE1092" s="151"/>
      <c r="BF1092" s="151"/>
      <c r="BG1092" s="151"/>
      <c r="BH1092" s="151"/>
    </row>
    <row r="1093" spans="1:60" outlineLevel="1" x14ac:dyDescent="0.2">
      <c r="A1093" s="180">
        <v>384</v>
      </c>
      <c r="B1093" s="181" t="s">
        <v>1685</v>
      </c>
      <c r="C1093" s="190" t="s">
        <v>1686</v>
      </c>
      <c r="D1093" s="182" t="s">
        <v>0</v>
      </c>
      <c r="E1093" s="183">
        <v>1672.8191999999999</v>
      </c>
      <c r="F1093" s="184"/>
      <c r="G1093" s="185">
        <f>ROUND(E1093*F1093,2)</f>
        <v>0</v>
      </c>
      <c r="H1093" s="184">
        <v>0</v>
      </c>
      <c r="I1093" s="185">
        <f>ROUND(E1093*H1093,2)</f>
        <v>0</v>
      </c>
      <c r="J1093" s="184">
        <v>3.4</v>
      </c>
      <c r="K1093" s="185">
        <f>ROUND(E1093*J1093,2)</f>
        <v>5687.59</v>
      </c>
      <c r="L1093" s="185">
        <v>21</v>
      </c>
      <c r="M1093" s="185">
        <f>G1093*(1+L1093/100)</f>
        <v>0</v>
      </c>
      <c r="N1093" s="185">
        <v>0</v>
      </c>
      <c r="O1093" s="185">
        <f>ROUND(E1093*N1093,2)</f>
        <v>0</v>
      </c>
      <c r="P1093" s="185">
        <v>0</v>
      </c>
      <c r="Q1093" s="185">
        <f>ROUND(E1093*P1093,2)</f>
        <v>0</v>
      </c>
      <c r="R1093" s="185" t="s">
        <v>1601</v>
      </c>
      <c r="S1093" s="185" t="s">
        <v>330</v>
      </c>
      <c r="T1093" s="186" t="s">
        <v>330</v>
      </c>
      <c r="U1093" s="162">
        <v>0</v>
      </c>
      <c r="V1093" s="162">
        <f>ROUND(E1093*U1093,2)</f>
        <v>0</v>
      </c>
      <c r="W1093" s="162"/>
      <c r="X1093" s="151"/>
      <c r="Y1093" s="151"/>
      <c r="Z1093" s="151"/>
      <c r="AA1093" s="151"/>
      <c r="AB1093" s="151"/>
      <c r="AC1093" s="151"/>
      <c r="AD1093" s="151"/>
      <c r="AE1093" s="151"/>
      <c r="AF1093" s="151"/>
      <c r="AG1093" s="151" t="s">
        <v>1123</v>
      </c>
      <c r="AH1093" s="151"/>
      <c r="AI1093" s="151"/>
      <c r="AJ1093" s="151"/>
      <c r="AK1093" s="151"/>
      <c r="AL1093" s="151"/>
      <c r="AM1093" s="151"/>
      <c r="AN1093" s="151"/>
      <c r="AO1093" s="151"/>
      <c r="AP1093" s="151"/>
      <c r="AQ1093" s="151"/>
      <c r="AR1093" s="151"/>
      <c r="AS1093" s="151"/>
      <c r="AT1093" s="151"/>
      <c r="AU1093" s="151"/>
      <c r="AV1093" s="151"/>
      <c r="AW1093" s="151"/>
      <c r="AX1093" s="151"/>
      <c r="AY1093" s="151"/>
      <c r="AZ1093" s="151"/>
      <c r="BA1093" s="151"/>
      <c r="BB1093" s="151"/>
      <c r="BC1093" s="151"/>
      <c r="BD1093" s="151"/>
      <c r="BE1093" s="151"/>
      <c r="BF1093" s="151"/>
      <c r="BG1093" s="151"/>
      <c r="BH1093" s="151"/>
    </row>
    <row r="1094" spans="1:60" x14ac:dyDescent="0.2">
      <c r="A1094" s="167" t="s">
        <v>223</v>
      </c>
      <c r="B1094" s="168" t="s">
        <v>179</v>
      </c>
      <c r="C1094" s="189" t="s">
        <v>180</v>
      </c>
      <c r="D1094" s="169"/>
      <c r="E1094" s="170"/>
      <c r="F1094" s="171"/>
      <c r="G1094" s="171">
        <f>SUMIF(AG1095:AG1098,"&lt;&gt;NOR",G1095:G1098)</f>
        <v>0</v>
      </c>
      <c r="H1094" s="171"/>
      <c r="I1094" s="171">
        <f>SUM(I1095:I1098)</f>
        <v>4897.8900000000003</v>
      </c>
      <c r="J1094" s="171"/>
      <c r="K1094" s="171">
        <f>SUM(K1095:K1098)</f>
        <v>6592.44</v>
      </c>
      <c r="L1094" s="171"/>
      <c r="M1094" s="171">
        <f>SUM(M1095:M1098)</f>
        <v>0</v>
      </c>
      <c r="N1094" s="171"/>
      <c r="O1094" s="171">
        <f>SUM(O1095:O1098)</f>
        <v>0.04</v>
      </c>
      <c r="P1094" s="171"/>
      <c r="Q1094" s="171">
        <f>SUM(Q1095:Q1098)</f>
        <v>0</v>
      </c>
      <c r="R1094" s="171"/>
      <c r="S1094" s="171"/>
      <c r="T1094" s="172"/>
      <c r="U1094" s="166"/>
      <c r="V1094" s="166">
        <f>SUM(V1095:V1098)</f>
        <v>16.96</v>
      </c>
      <c r="W1094" s="166"/>
      <c r="AG1094" t="s">
        <v>224</v>
      </c>
    </row>
    <row r="1095" spans="1:60" ht="22.5" outlineLevel="1" x14ac:dyDescent="0.2">
      <c r="A1095" s="173">
        <v>385</v>
      </c>
      <c r="B1095" s="174" t="s">
        <v>1687</v>
      </c>
      <c r="C1095" s="191" t="s">
        <v>1688</v>
      </c>
      <c r="D1095" s="175" t="s">
        <v>375</v>
      </c>
      <c r="E1095" s="176">
        <v>73.420599999999993</v>
      </c>
      <c r="F1095" s="177"/>
      <c r="G1095" s="178">
        <f>ROUND(E1095*F1095,2)</f>
        <v>0</v>
      </c>
      <c r="H1095" s="177">
        <v>66.709999999999994</v>
      </c>
      <c r="I1095" s="178">
        <f>ROUND(E1095*H1095,2)</f>
        <v>4897.8900000000003</v>
      </c>
      <c r="J1095" s="177">
        <v>89.79</v>
      </c>
      <c r="K1095" s="178">
        <f>ROUND(E1095*J1095,2)</f>
        <v>6592.44</v>
      </c>
      <c r="L1095" s="178">
        <v>21</v>
      </c>
      <c r="M1095" s="178">
        <f>G1095*(1+L1095/100)</f>
        <v>0</v>
      </c>
      <c r="N1095" s="178">
        <v>5.2999999999999998E-4</v>
      </c>
      <c r="O1095" s="178">
        <f>ROUND(E1095*N1095,2)</f>
        <v>0.04</v>
      </c>
      <c r="P1095" s="178">
        <v>0</v>
      </c>
      <c r="Q1095" s="178">
        <f>ROUND(E1095*P1095,2)</f>
        <v>0</v>
      </c>
      <c r="R1095" s="178" t="s">
        <v>1689</v>
      </c>
      <c r="S1095" s="178" t="s">
        <v>330</v>
      </c>
      <c r="T1095" s="179" t="s">
        <v>330</v>
      </c>
      <c r="U1095" s="162">
        <v>0.23100000000000001</v>
      </c>
      <c r="V1095" s="162">
        <f>ROUND(E1095*U1095,2)</f>
        <v>16.96</v>
      </c>
      <c r="W1095" s="162"/>
      <c r="X1095" s="151"/>
      <c r="Y1095" s="151"/>
      <c r="Z1095" s="151"/>
      <c r="AA1095" s="151"/>
      <c r="AB1095" s="151"/>
      <c r="AC1095" s="151"/>
      <c r="AD1095" s="151"/>
      <c r="AE1095" s="151"/>
      <c r="AF1095" s="151"/>
      <c r="AG1095" s="151" t="s">
        <v>331</v>
      </c>
      <c r="AH1095" s="151"/>
      <c r="AI1095" s="151"/>
      <c r="AJ1095" s="151"/>
      <c r="AK1095" s="151"/>
      <c r="AL1095" s="151"/>
      <c r="AM1095" s="151"/>
      <c r="AN1095" s="151"/>
      <c r="AO1095" s="151"/>
      <c r="AP1095" s="151"/>
      <c r="AQ1095" s="151"/>
      <c r="AR1095" s="151"/>
      <c r="AS1095" s="151"/>
      <c r="AT1095" s="151"/>
      <c r="AU1095" s="151"/>
      <c r="AV1095" s="151"/>
      <c r="AW1095" s="151"/>
      <c r="AX1095" s="151"/>
      <c r="AY1095" s="151"/>
      <c r="AZ1095" s="151"/>
      <c r="BA1095" s="151"/>
      <c r="BB1095" s="151"/>
      <c r="BC1095" s="151"/>
      <c r="BD1095" s="151"/>
      <c r="BE1095" s="151"/>
      <c r="BF1095" s="151"/>
      <c r="BG1095" s="151"/>
      <c r="BH1095" s="151"/>
    </row>
    <row r="1096" spans="1:60" outlineLevel="1" x14ac:dyDescent="0.2">
      <c r="A1096" s="158"/>
      <c r="B1096" s="159"/>
      <c r="C1096" s="375" t="s">
        <v>1690</v>
      </c>
      <c r="D1096" s="376"/>
      <c r="E1096" s="376"/>
      <c r="F1096" s="376"/>
      <c r="G1096" s="376"/>
      <c r="H1096" s="162"/>
      <c r="I1096" s="162"/>
      <c r="J1096" s="162"/>
      <c r="K1096" s="162"/>
      <c r="L1096" s="162"/>
      <c r="M1096" s="162"/>
      <c r="N1096" s="162"/>
      <c r="O1096" s="162"/>
      <c r="P1096" s="162"/>
      <c r="Q1096" s="162"/>
      <c r="R1096" s="162"/>
      <c r="S1096" s="162"/>
      <c r="T1096" s="162"/>
      <c r="U1096" s="162"/>
      <c r="V1096" s="162"/>
      <c r="W1096" s="162"/>
      <c r="X1096" s="151"/>
      <c r="Y1096" s="151"/>
      <c r="Z1096" s="151"/>
      <c r="AA1096" s="151"/>
      <c r="AB1096" s="151"/>
      <c r="AC1096" s="151"/>
      <c r="AD1096" s="151"/>
      <c r="AE1096" s="151"/>
      <c r="AF1096" s="151"/>
      <c r="AG1096" s="151" t="s">
        <v>333</v>
      </c>
      <c r="AH1096" s="151"/>
      <c r="AI1096" s="151"/>
      <c r="AJ1096" s="151"/>
      <c r="AK1096" s="151"/>
      <c r="AL1096" s="151"/>
      <c r="AM1096" s="151"/>
      <c r="AN1096" s="151"/>
      <c r="AO1096" s="151"/>
      <c r="AP1096" s="151"/>
      <c r="AQ1096" s="151"/>
      <c r="AR1096" s="151"/>
      <c r="AS1096" s="151"/>
      <c r="AT1096" s="151"/>
      <c r="AU1096" s="151"/>
      <c r="AV1096" s="151"/>
      <c r="AW1096" s="151"/>
      <c r="AX1096" s="151"/>
      <c r="AY1096" s="151"/>
      <c r="AZ1096" s="151"/>
      <c r="BA1096" s="151"/>
      <c r="BB1096" s="151"/>
      <c r="BC1096" s="151"/>
      <c r="BD1096" s="151"/>
      <c r="BE1096" s="151"/>
      <c r="BF1096" s="151"/>
      <c r="BG1096" s="151"/>
      <c r="BH1096" s="151"/>
    </row>
    <row r="1097" spans="1:60" ht="33.75" outlineLevel="1" x14ac:dyDescent="0.2">
      <c r="A1097" s="158"/>
      <c r="B1097" s="159"/>
      <c r="C1097" s="199" t="s">
        <v>1691</v>
      </c>
      <c r="D1097" s="195"/>
      <c r="E1097" s="196">
        <v>63.844000000000001</v>
      </c>
      <c r="F1097" s="162"/>
      <c r="G1097" s="162"/>
      <c r="H1097" s="162"/>
      <c r="I1097" s="162"/>
      <c r="J1097" s="162"/>
      <c r="K1097" s="162"/>
      <c r="L1097" s="162"/>
      <c r="M1097" s="162"/>
      <c r="N1097" s="162"/>
      <c r="O1097" s="162"/>
      <c r="P1097" s="162"/>
      <c r="Q1097" s="162"/>
      <c r="R1097" s="162"/>
      <c r="S1097" s="162"/>
      <c r="T1097" s="162"/>
      <c r="U1097" s="162"/>
      <c r="V1097" s="162"/>
      <c r="W1097" s="162"/>
      <c r="X1097" s="151"/>
      <c r="Y1097" s="151"/>
      <c r="Z1097" s="151"/>
      <c r="AA1097" s="151"/>
      <c r="AB1097" s="151"/>
      <c r="AC1097" s="151"/>
      <c r="AD1097" s="151"/>
      <c r="AE1097" s="151"/>
      <c r="AF1097" s="151"/>
      <c r="AG1097" s="151" t="s">
        <v>346</v>
      </c>
      <c r="AH1097" s="151">
        <v>0</v>
      </c>
      <c r="AI1097" s="151"/>
      <c r="AJ1097" s="151"/>
      <c r="AK1097" s="151"/>
      <c r="AL1097" s="151"/>
      <c r="AM1097" s="151"/>
      <c r="AN1097" s="151"/>
      <c r="AO1097" s="151"/>
      <c r="AP1097" s="151"/>
      <c r="AQ1097" s="151"/>
      <c r="AR1097" s="151"/>
      <c r="AS1097" s="151"/>
      <c r="AT1097" s="151"/>
      <c r="AU1097" s="151"/>
      <c r="AV1097" s="151"/>
      <c r="AW1097" s="151"/>
      <c r="AX1097" s="151"/>
      <c r="AY1097" s="151"/>
      <c r="AZ1097" s="151"/>
      <c r="BA1097" s="151"/>
      <c r="BB1097" s="151"/>
      <c r="BC1097" s="151"/>
      <c r="BD1097" s="151"/>
      <c r="BE1097" s="151"/>
      <c r="BF1097" s="151"/>
      <c r="BG1097" s="151"/>
      <c r="BH1097" s="151"/>
    </row>
    <row r="1098" spans="1:60" outlineLevel="1" x14ac:dyDescent="0.2">
      <c r="A1098" s="158"/>
      <c r="B1098" s="159"/>
      <c r="C1098" s="199" t="s">
        <v>1692</v>
      </c>
      <c r="D1098" s="195"/>
      <c r="E1098" s="196">
        <v>9.5765999999999991</v>
      </c>
      <c r="F1098" s="162"/>
      <c r="G1098" s="162"/>
      <c r="H1098" s="162"/>
      <c r="I1098" s="162"/>
      <c r="J1098" s="162"/>
      <c r="K1098" s="162"/>
      <c r="L1098" s="162"/>
      <c r="M1098" s="162"/>
      <c r="N1098" s="162"/>
      <c r="O1098" s="162"/>
      <c r="P1098" s="162"/>
      <c r="Q1098" s="162"/>
      <c r="R1098" s="162"/>
      <c r="S1098" s="162"/>
      <c r="T1098" s="162"/>
      <c r="U1098" s="162"/>
      <c r="V1098" s="162"/>
      <c r="W1098" s="162"/>
      <c r="X1098" s="151"/>
      <c r="Y1098" s="151"/>
      <c r="Z1098" s="151"/>
      <c r="AA1098" s="151"/>
      <c r="AB1098" s="151"/>
      <c r="AC1098" s="151"/>
      <c r="AD1098" s="151"/>
      <c r="AE1098" s="151"/>
      <c r="AF1098" s="151"/>
      <c r="AG1098" s="151" t="s">
        <v>346</v>
      </c>
      <c r="AH1098" s="151">
        <v>0</v>
      </c>
      <c r="AI1098" s="151"/>
      <c r="AJ1098" s="151"/>
      <c r="AK1098" s="151"/>
      <c r="AL1098" s="151"/>
      <c r="AM1098" s="151"/>
      <c r="AN1098" s="151"/>
      <c r="AO1098" s="151"/>
      <c r="AP1098" s="151"/>
      <c r="AQ1098" s="151"/>
      <c r="AR1098" s="151"/>
      <c r="AS1098" s="151"/>
      <c r="AT1098" s="151"/>
      <c r="AU1098" s="151"/>
      <c r="AV1098" s="151"/>
      <c r="AW1098" s="151"/>
      <c r="AX1098" s="151"/>
      <c r="AY1098" s="151"/>
      <c r="AZ1098" s="151"/>
      <c r="BA1098" s="151"/>
      <c r="BB1098" s="151"/>
      <c r="BC1098" s="151"/>
      <c r="BD1098" s="151"/>
      <c r="BE1098" s="151"/>
      <c r="BF1098" s="151"/>
      <c r="BG1098" s="151"/>
      <c r="BH1098" s="151"/>
    </row>
    <row r="1099" spans="1:60" x14ac:dyDescent="0.2">
      <c r="A1099" s="167" t="s">
        <v>223</v>
      </c>
      <c r="B1099" s="168" t="s">
        <v>181</v>
      </c>
      <c r="C1099" s="189" t="s">
        <v>182</v>
      </c>
      <c r="D1099" s="169"/>
      <c r="E1099" s="170"/>
      <c r="F1099" s="171"/>
      <c r="G1099" s="171">
        <f>SUMIF(AG1100:AG1103,"&lt;&gt;NOR",G1100:G1103)</f>
        <v>0</v>
      </c>
      <c r="H1099" s="171"/>
      <c r="I1099" s="171">
        <f>SUM(I1100:I1103)</f>
        <v>22858.62</v>
      </c>
      <c r="J1099" s="171"/>
      <c r="K1099" s="171">
        <f>SUM(K1100:K1103)</f>
        <v>45161.77</v>
      </c>
      <c r="L1099" s="171"/>
      <c r="M1099" s="171">
        <f>SUM(M1100:M1103)</f>
        <v>0</v>
      </c>
      <c r="N1099" s="171"/>
      <c r="O1099" s="171">
        <f>SUM(O1100:O1103)</f>
        <v>0.67</v>
      </c>
      <c r="P1099" s="171"/>
      <c r="Q1099" s="171">
        <f>SUM(Q1100:Q1103)</f>
        <v>0</v>
      </c>
      <c r="R1099" s="171"/>
      <c r="S1099" s="171"/>
      <c r="T1099" s="172"/>
      <c r="U1099" s="166"/>
      <c r="V1099" s="166">
        <f>SUM(V1100:V1103)</f>
        <v>97.47</v>
      </c>
      <c r="W1099" s="166"/>
      <c r="AG1099" t="s">
        <v>224</v>
      </c>
    </row>
    <row r="1100" spans="1:60" outlineLevel="1" x14ac:dyDescent="0.2">
      <c r="A1100" s="173">
        <v>386</v>
      </c>
      <c r="B1100" s="174" t="s">
        <v>1693</v>
      </c>
      <c r="C1100" s="191" t="s">
        <v>1694</v>
      </c>
      <c r="D1100" s="175" t="s">
        <v>375</v>
      </c>
      <c r="E1100" s="176">
        <v>1048.08</v>
      </c>
      <c r="F1100" s="177"/>
      <c r="G1100" s="178">
        <f>ROUND(E1100*F1100,2)</f>
        <v>0</v>
      </c>
      <c r="H1100" s="177">
        <v>21.81</v>
      </c>
      <c r="I1100" s="178">
        <f>ROUND(E1100*H1100,2)</f>
        <v>22858.62</v>
      </c>
      <c r="J1100" s="177">
        <v>43.09</v>
      </c>
      <c r="K1100" s="178">
        <f>ROUND(E1100*J1100,2)</f>
        <v>45161.77</v>
      </c>
      <c r="L1100" s="178">
        <v>21</v>
      </c>
      <c r="M1100" s="178">
        <f>G1100*(1+L1100/100)</f>
        <v>0</v>
      </c>
      <c r="N1100" s="178">
        <v>6.4000000000000005E-4</v>
      </c>
      <c r="O1100" s="178">
        <f>ROUND(E1100*N1100,2)</f>
        <v>0.67</v>
      </c>
      <c r="P1100" s="178">
        <v>0</v>
      </c>
      <c r="Q1100" s="178">
        <f>ROUND(E1100*P1100,2)</f>
        <v>0</v>
      </c>
      <c r="R1100" s="178"/>
      <c r="S1100" s="178" t="s">
        <v>228</v>
      </c>
      <c r="T1100" s="179" t="s">
        <v>229</v>
      </c>
      <c r="U1100" s="162">
        <v>9.2999999999999999E-2</v>
      </c>
      <c r="V1100" s="162">
        <f>ROUND(E1100*U1100,2)</f>
        <v>97.47</v>
      </c>
      <c r="W1100" s="162"/>
      <c r="X1100" s="151"/>
      <c r="Y1100" s="151"/>
      <c r="Z1100" s="151"/>
      <c r="AA1100" s="151"/>
      <c r="AB1100" s="151"/>
      <c r="AC1100" s="151"/>
      <c r="AD1100" s="151"/>
      <c r="AE1100" s="151"/>
      <c r="AF1100" s="151"/>
      <c r="AG1100" s="151" t="s">
        <v>341</v>
      </c>
      <c r="AH1100" s="151"/>
      <c r="AI1100" s="151"/>
      <c r="AJ1100" s="151"/>
      <c r="AK1100" s="151"/>
      <c r="AL1100" s="151"/>
      <c r="AM1100" s="151"/>
      <c r="AN1100" s="151"/>
      <c r="AO1100" s="151"/>
      <c r="AP1100" s="151"/>
      <c r="AQ1100" s="151"/>
      <c r="AR1100" s="151"/>
      <c r="AS1100" s="151"/>
      <c r="AT1100" s="151"/>
      <c r="AU1100" s="151"/>
      <c r="AV1100" s="151"/>
      <c r="AW1100" s="151"/>
      <c r="AX1100" s="151"/>
      <c r="AY1100" s="151"/>
      <c r="AZ1100" s="151"/>
      <c r="BA1100" s="151"/>
      <c r="BB1100" s="151"/>
      <c r="BC1100" s="151"/>
      <c r="BD1100" s="151"/>
      <c r="BE1100" s="151"/>
      <c r="BF1100" s="151"/>
      <c r="BG1100" s="151"/>
      <c r="BH1100" s="151"/>
    </row>
    <row r="1101" spans="1:60" ht="22.5" outlineLevel="1" x14ac:dyDescent="0.2">
      <c r="A1101" s="158"/>
      <c r="B1101" s="159"/>
      <c r="C1101" s="199" t="s">
        <v>1695</v>
      </c>
      <c r="D1101" s="195"/>
      <c r="E1101" s="196">
        <v>479.28</v>
      </c>
      <c r="F1101" s="162"/>
      <c r="G1101" s="162"/>
      <c r="H1101" s="162"/>
      <c r="I1101" s="162"/>
      <c r="J1101" s="162"/>
      <c r="K1101" s="162"/>
      <c r="L1101" s="162"/>
      <c r="M1101" s="162"/>
      <c r="N1101" s="162"/>
      <c r="O1101" s="162"/>
      <c r="P1101" s="162"/>
      <c r="Q1101" s="162"/>
      <c r="R1101" s="162"/>
      <c r="S1101" s="162"/>
      <c r="T1101" s="162"/>
      <c r="U1101" s="162"/>
      <c r="V1101" s="162"/>
      <c r="W1101" s="162"/>
      <c r="X1101" s="151"/>
      <c r="Y1101" s="151"/>
      <c r="Z1101" s="151"/>
      <c r="AA1101" s="151"/>
      <c r="AB1101" s="151"/>
      <c r="AC1101" s="151"/>
      <c r="AD1101" s="151"/>
      <c r="AE1101" s="151"/>
      <c r="AF1101" s="151"/>
      <c r="AG1101" s="151" t="s">
        <v>346</v>
      </c>
      <c r="AH1101" s="151">
        <v>0</v>
      </c>
      <c r="AI1101" s="151"/>
      <c r="AJ1101" s="151"/>
      <c r="AK1101" s="151"/>
      <c r="AL1101" s="151"/>
      <c r="AM1101" s="151"/>
      <c r="AN1101" s="151"/>
      <c r="AO1101" s="151"/>
      <c r="AP1101" s="151"/>
      <c r="AQ1101" s="151"/>
      <c r="AR1101" s="151"/>
      <c r="AS1101" s="151"/>
      <c r="AT1101" s="151"/>
      <c r="AU1101" s="151"/>
      <c r="AV1101" s="151"/>
      <c r="AW1101" s="151"/>
      <c r="AX1101" s="151"/>
      <c r="AY1101" s="151"/>
      <c r="AZ1101" s="151"/>
      <c r="BA1101" s="151"/>
      <c r="BB1101" s="151"/>
      <c r="BC1101" s="151"/>
      <c r="BD1101" s="151"/>
      <c r="BE1101" s="151"/>
      <c r="BF1101" s="151"/>
      <c r="BG1101" s="151"/>
      <c r="BH1101" s="151"/>
    </row>
    <row r="1102" spans="1:60" outlineLevel="1" x14ac:dyDescent="0.2">
      <c r="A1102" s="158"/>
      <c r="B1102" s="159"/>
      <c r="C1102" s="199" t="s">
        <v>1696</v>
      </c>
      <c r="D1102" s="195"/>
      <c r="E1102" s="196">
        <v>729.2</v>
      </c>
      <c r="F1102" s="162"/>
      <c r="G1102" s="162"/>
      <c r="H1102" s="162"/>
      <c r="I1102" s="162"/>
      <c r="J1102" s="162"/>
      <c r="K1102" s="162"/>
      <c r="L1102" s="162"/>
      <c r="M1102" s="162"/>
      <c r="N1102" s="162"/>
      <c r="O1102" s="162"/>
      <c r="P1102" s="162"/>
      <c r="Q1102" s="162"/>
      <c r="R1102" s="162"/>
      <c r="S1102" s="162"/>
      <c r="T1102" s="162"/>
      <c r="U1102" s="162"/>
      <c r="V1102" s="162"/>
      <c r="W1102" s="162"/>
      <c r="X1102" s="151"/>
      <c r="Y1102" s="151"/>
      <c r="Z1102" s="151"/>
      <c r="AA1102" s="151"/>
      <c r="AB1102" s="151"/>
      <c r="AC1102" s="151"/>
      <c r="AD1102" s="151"/>
      <c r="AE1102" s="151"/>
      <c r="AF1102" s="151"/>
      <c r="AG1102" s="151" t="s">
        <v>346</v>
      </c>
      <c r="AH1102" s="151">
        <v>0</v>
      </c>
      <c r="AI1102" s="151"/>
      <c r="AJ1102" s="151"/>
      <c r="AK1102" s="151"/>
      <c r="AL1102" s="151"/>
      <c r="AM1102" s="151"/>
      <c r="AN1102" s="151"/>
      <c r="AO1102" s="151"/>
      <c r="AP1102" s="151"/>
      <c r="AQ1102" s="151"/>
      <c r="AR1102" s="151"/>
      <c r="AS1102" s="151"/>
      <c r="AT1102" s="151"/>
      <c r="AU1102" s="151"/>
      <c r="AV1102" s="151"/>
      <c r="AW1102" s="151"/>
      <c r="AX1102" s="151"/>
      <c r="AY1102" s="151"/>
      <c r="AZ1102" s="151"/>
      <c r="BA1102" s="151"/>
      <c r="BB1102" s="151"/>
      <c r="BC1102" s="151"/>
      <c r="BD1102" s="151"/>
      <c r="BE1102" s="151"/>
      <c r="BF1102" s="151"/>
      <c r="BG1102" s="151"/>
      <c r="BH1102" s="151"/>
    </row>
    <row r="1103" spans="1:60" outlineLevel="1" x14ac:dyDescent="0.2">
      <c r="A1103" s="158"/>
      <c r="B1103" s="159"/>
      <c r="C1103" s="199" t="s">
        <v>1697</v>
      </c>
      <c r="D1103" s="195"/>
      <c r="E1103" s="196">
        <v>-160.4</v>
      </c>
      <c r="F1103" s="162"/>
      <c r="G1103" s="162"/>
      <c r="H1103" s="162"/>
      <c r="I1103" s="162"/>
      <c r="J1103" s="162"/>
      <c r="K1103" s="162"/>
      <c r="L1103" s="162"/>
      <c r="M1103" s="162"/>
      <c r="N1103" s="162"/>
      <c r="O1103" s="162"/>
      <c r="P1103" s="162"/>
      <c r="Q1103" s="162"/>
      <c r="R1103" s="162"/>
      <c r="S1103" s="162"/>
      <c r="T1103" s="162"/>
      <c r="U1103" s="162"/>
      <c r="V1103" s="162"/>
      <c r="W1103" s="162"/>
      <c r="X1103" s="151"/>
      <c r="Y1103" s="151"/>
      <c r="Z1103" s="151"/>
      <c r="AA1103" s="151"/>
      <c r="AB1103" s="151"/>
      <c r="AC1103" s="151"/>
      <c r="AD1103" s="151"/>
      <c r="AE1103" s="151"/>
      <c r="AF1103" s="151"/>
      <c r="AG1103" s="151" t="s">
        <v>346</v>
      </c>
      <c r="AH1103" s="151">
        <v>0</v>
      </c>
      <c r="AI1103" s="151"/>
      <c r="AJ1103" s="151"/>
      <c r="AK1103" s="151"/>
      <c r="AL1103" s="151"/>
      <c r="AM1103" s="151"/>
      <c r="AN1103" s="151"/>
      <c r="AO1103" s="151"/>
      <c r="AP1103" s="151"/>
      <c r="AQ1103" s="151"/>
      <c r="AR1103" s="151"/>
      <c r="AS1103" s="151"/>
      <c r="AT1103" s="151"/>
      <c r="AU1103" s="151"/>
      <c r="AV1103" s="151"/>
      <c r="AW1103" s="151"/>
      <c r="AX1103" s="151"/>
      <c r="AY1103" s="151"/>
      <c r="AZ1103" s="151"/>
      <c r="BA1103" s="151"/>
      <c r="BB1103" s="151"/>
      <c r="BC1103" s="151"/>
      <c r="BD1103" s="151"/>
      <c r="BE1103" s="151"/>
      <c r="BF1103" s="151"/>
      <c r="BG1103" s="151"/>
      <c r="BH1103" s="151"/>
    </row>
    <row r="1104" spans="1:60" x14ac:dyDescent="0.2">
      <c r="A1104" s="5"/>
      <c r="B1104" s="6"/>
      <c r="C1104" s="192"/>
      <c r="D1104" s="8"/>
      <c r="E1104" s="5"/>
      <c r="F1104" s="5"/>
      <c r="G1104" s="5"/>
      <c r="H1104" s="5"/>
      <c r="I1104" s="5"/>
      <c r="J1104" s="5"/>
      <c r="K1104" s="5"/>
      <c r="L1104" s="5"/>
      <c r="M1104" s="5"/>
      <c r="N1104" s="5"/>
      <c r="O1104" s="5"/>
      <c r="P1104" s="5"/>
      <c r="Q1104" s="5"/>
      <c r="R1104" s="5"/>
      <c r="S1104" s="5"/>
      <c r="T1104" s="5"/>
      <c r="U1104" s="5"/>
      <c r="V1104" s="5"/>
      <c r="W1104" s="5"/>
      <c r="AE1104">
        <v>15</v>
      </c>
      <c r="AF1104">
        <v>21</v>
      </c>
    </row>
    <row r="1105" spans="1:33" x14ac:dyDescent="0.2">
      <c r="A1105" s="154"/>
      <c r="B1105" s="155" t="s">
        <v>30</v>
      </c>
      <c r="C1105" s="193"/>
      <c r="D1105" s="156"/>
      <c r="E1105" s="157"/>
      <c r="F1105" s="157"/>
      <c r="G1105" s="188">
        <f>G8+G69+G81+G97+G155+G211+G256+G262+G326+G344+G391+G470+G483+G508+G523+G543+G606+G620+G623+G659+G696+G783+G789+G868+G906+G940+G1008+G1051+G1059+G1067+G1094+G1099</f>
        <v>0</v>
      </c>
      <c r="H1105" s="5"/>
      <c r="I1105" s="5"/>
      <c r="J1105" s="5"/>
      <c r="K1105" s="5"/>
      <c r="L1105" s="5"/>
      <c r="M1105" s="5"/>
      <c r="N1105" s="5"/>
      <c r="O1105" s="5"/>
      <c r="P1105" s="5"/>
      <c r="Q1105" s="5"/>
      <c r="R1105" s="5"/>
      <c r="S1105" s="5"/>
      <c r="T1105" s="5"/>
      <c r="U1105" s="5"/>
      <c r="V1105" s="5"/>
      <c r="W1105" s="5"/>
      <c r="AE1105">
        <f>SUMIF(L7:L1103,AE1104,G7:G1103)</f>
        <v>0</v>
      </c>
      <c r="AF1105">
        <f>SUMIF(L7:L1103,AF1104,G7:G1103)</f>
        <v>0</v>
      </c>
      <c r="AG1105" t="s">
        <v>323</v>
      </c>
    </row>
    <row r="1106" spans="1:33" x14ac:dyDescent="0.2">
      <c r="A1106" s="379" t="s">
        <v>1698</v>
      </c>
      <c r="B1106" s="379"/>
      <c r="C1106" s="192"/>
      <c r="D1106" s="8"/>
      <c r="E1106" s="5"/>
      <c r="F1106" s="5"/>
      <c r="G1106" s="5"/>
      <c r="H1106" s="5"/>
      <c r="I1106" s="5"/>
      <c r="J1106" s="5"/>
      <c r="K1106" s="5"/>
      <c r="L1106" s="5"/>
      <c r="M1106" s="5"/>
      <c r="N1106" s="5"/>
      <c r="O1106" s="5"/>
      <c r="P1106" s="5"/>
      <c r="Q1106" s="5"/>
      <c r="R1106" s="5"/>
      <c r="S1106" s="5"/>
      <c r="T1106" s="5"/>
      <c r="U1106" s="5"/>
      <c r="V1106" s="5"/>
      <c r="W1106" s="5"/>
    </row>
    <row r="1107" spans="1:33" x14ac:dyDescent="0.2">
      <c r="A1107" s="5"/>
      <c r="B1107" s="6" t="s">
        <v>1699</v>
      </c>
      <c r="C1107" s="192" t="s">
        <v>1700</v>
      </c>
      <c r="D1107" s="8"/>
      <c r="E1107" s="5"/>
      <c r="F1107" s="5"/>
      <c r="G1107" s="5"/>
      <c r="H1107" s="5"/>
      <c r="I1107" s="5"/>
      <c r="J1107" s="5"/>
      <c r="K1107" s="5"/>
      <c r="L1107" s="5"/>
      <c r="M1107" s="5"/>
      <c r="N1107" s="5"/>
      <c r="O1107" s="5"/>
      <c r="P1107" s="5"/>
      <c r="Q1107" s="5"/>
      <c r="R1107" s="5"/>
      <c r="S1107" s="5"/>
      <c r="T1107" s="5"/>
      <c r="U1107" s="5"/>
      <c r="V1107" s="5"/>
      <c r="W1107" s="5"/>
      <c r="AG1107" t="s">
        <v>1701</v>
      </c>
    </row>
    <row r="1108" spans="1:33" x14ac:dyDescent="0.2">
      <c r="A1108" s="5"/>
      <c r="B1108" s="6" t="s">
        <v>1702</v>
      </c>
      <c r="C1108" s="192" t="s">
        <v>1703</v>
      </c>
      <c r="D1108" s="8"/>
      <c r="E1108" s="5"/>
      <c r="F1108" s="5"/>
      <c r="G1108" s="5"/>
      <c r="H1108" s="5"/>
      <c r="I1108" s="5"/>
      <c r="J1108" s="5"/>
      <c r="K1108" s="5"/>
      <c r="L1108" s="5"/>
      <c r="M1108" s="5"/>
      <c r="N1108" s="5"/>
      <c r="O1108" s="5"/>
      <c r="P1108" s="5"/>
      <c r="Q1108" s="5"/>
      <c r="R1108" s="5"/>
      <c r="S1108" s="5"/>
      <c r="T1108" s="5"/>
      <c r="U1108" s="5"/>
      <c r="V1108" s="5"/>
      <c r="W1108" s="5"/>
      <c r="AG1108" t="s">
        <v>1704</v>
      </c>
    </row>
    <row r="1109" spans="1:33" x14ac:dyDescent="0.2">
      <c r="A1109" s="5"/>
      <c r="B1109" s="6"/>
      <c r="C1109" s="192" t="s">
        <v>1138</v>
      </c>
      <c r="D1109" s="8"/>
      <c r="E1109" s="5"/>
      <c r="F1109" s="5"/>
      <c r="G1109" s="5"/>
      <c r="H1109" s="5"/>
      <c r="I1109" s="5"/>
      <c r="J1109" s="5"/>
      <c r="K1109" s="5"/>
      <c r="L1109" s="5"/>
      <c r="M1109" s="5"/>
      <c r="N1109" s="5"/>
      <c r="O1109" s="5"/>
      <c r="P1109" s="5"/>
      <c r="Q1109" s="5"/>
      <c r="R1109" s="5"/>
      <c r="S1109" s="5"/>
      <c r="T1109" s="5"/>
      <c r="U1109" s="5"/>
      <c r="V1109" s="5"/>
      <c r="W1109" s="5"/>
      <c r="AG1109" t="s">
        <v>1705</v>
      </c>
    </row>
    <row r="1110" spans="1:33" x14ac:dyDescent="0.2">
      <c r="A1110" s="5"/>
      <c r="B1110" s="6"/>
      <c r="C1110" s="192"/>
      <c r="D1110" s="8"/>
      <c r="E1110" s="5"/>
      <c r="F1110" s="5"/>
      <c r="G1110" s="5"/>
      <c r="H1110" s="5"/>
      <c r="I1110" s="5"/>
      <c r="J1110" s="5"/>
      <c r="K1110" s="5"/>
      <c r="L1110" s="5"/>
      <c r="M1110" s="5"/>
      <c r="N1110" s="5"/>
      <c r="O1110" s="5"/>
      <c r="P1110" s="5"/>
      <c r="Q1110" s="5"/>
      <c r="R1110" s="5"/>
      <c r="S1110" s="5"/>
      <c r="T1110" s="5"/>
      <c r="U1110" s="5"/>
      <c r="V1110" s="5"/>
      <c r="W1110" s="5"/>
    </row>
    <row r="1111" spans="1:33" x14ac:dyDescent="0.2">
      <c r="C1111" s="194"/>
      <c r="D1111" s="142"/>
      <c r="AG1111" t="s">
        <v>324</v>
      </c>
    </row>
    <row r="1112" spans="1:33" x14ac:dyDescent="0.2">
      <c r="D1112" s="142"/>
    </row>
    <row r="1113" spans="1:33" x14ac:dyDescent="0.2">
      <c r="D1113" s="142"/>
    </row>
    <row r="1114" spans="1:33" x14ac:dyDescent="0.2">
      <c r="D1114" s="142"/>
    </row>
    <row r="1115" spans="1:33" x14ac:dyDescent="0.2">
      <c r="D1115" s="142"/>
    </row>
    <row r="1116" spans="1:33" x14ac:dyDescent="0.2">
      <c r="D1116" s="142"/>
    </row>
    <row r="1117" spans="1:33" x14ac:dyDescent="0.2">
      <c r="D1117" s="142"/>
    </row>
    <row r="1118" spans="1:33" x14ac:dyDescent="0.2">
      <c r="D1118" s="142"/>
    </row>
    <row r="1119" spans="1:33" x14ac:dyDescent="0.2">
      <c r="D1119" s="142"/>
    </row>
    <row r="1120" spans="1:33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sheetProtection password="C613" sheet="1"/>
  <mergeCells count="159">
    <mergeCell ref="A1106:B1106"/>
    <mergeCell ref="C10:G10"/>
    <mergeCell ref="C12:G12"/>
    <mergeCell ref="C14:G14"/>
    <mergeCell ref="C15:G15"/>
    <mergeCell ref="C16:G16"/>
    <mergeCell ref="C19:G19"/>
    <mergeCell ref="C22:G22"/>
    <mergeCell ref="C25:G25"/>
    <mergeCell ref="C33:G33"/>
    <mergeCell ref="C42:G42"/>
    <mergeCell ref="C50:G50"/>
    <mergeCell ref="C75:G75"/>
    <mergeCell ref="C100:G100"/>
    <mergeCell ref="C104:G104"/>
    <mergeCell ref="C107:G107"/>
    <mergeCell ref="C111:G111"/>
    <mergeCell ref="C112:G112"/>
    <mergeCell ref="C114:G114"/>
    <mergeCell ref="C76:G76"/>
    <mergeCell ref="C77:G77"/>
    <mergeCell ref="C78:G78"/>
    <mergeCell ref="C79:G79"/>
    <mergeCell ref="C83:G83"/>
    <mergeCell ref="A1:G1"/>
    <mergeCell ref="C2:G2"/>
    <mergeCell ref="C3:G3"/>
    <mergeCell ref="C4:G4"/>
    <mergeCell ref="C65:G65"/>
    <mergeCell ref="C68:G68"/>
    <mergeCell ref="C71:G71"/>
    <mergeCell ref="C73:G73"/>
    <mergeCell ref="C74:G74"/>
    <mergeCell ref="C52:G52"/>
    <mergeCell ref="C54:G54"/>
    <mergeCell ref="C58:G58"/>
    <mergeCell ref="C59:G59"/>
    <mergeCell ref="C60:G60"/>
    <mergeCell ref="C61:G61"/>
    <mergeCell ref="C99:G99"/>
    <mergeCell ref="C140:G140"/>
    <mergeCell ref="C143:G143"/>
    <mergeCell ref="C147:G147"/>
    <mergeCell ref="C148:G148"/>
    <mergeCell ref="C157:G157"/>
    <mergeCell ref="C171:G171"/>
    <mergeCell ref="C117:G117"/>
    <mergeCell ref="C120:G120"/>
    <mergeCell ref="C127:G127"/>
    <mergeCell ref="C130:G130"/>
    <mergeCell ref="C136:G136"/>
    <mergeCell ref="C138:G138"/>
    <mergeCell ref="C206:G206"/>
    <mergeCell ref="C209:G209"/>
    <mergeCell ref="C213:G213"/>
    <mergeCell ref="C227:G227"/>
    <mergeCell ref="C230:G230"/>
    <mergeCell ref="C233:G233"/>
    <mergeCell ref="C188:G188"/>
    <mergeCell ref="C191:G191"/>
    <mergeCell ref="C194:G194"/>
    <mergeCell ref="C196:G196"/>
    <mergeCell ref="C199:G199"/>
    <mergeCell ref="C203:G203"/>
    <mergeCell ref="C265:G265"/>
    <mergeCell ref="C270:G270"/>
    <mergeCell ref="C272:G272"/>
    <mergeCell ref="C274:G274"/>
    <mergeCell ref="C279:G279"/>
    <mergeCell ref="C284:G284"/>
    <mergeCell ref="C236:G236"/>
    <mergeCell ref="C239:G239"/>
    <mergeCell ref="C242:G242"/>
    <mergeCell ref="C245:G245"/>
    <mergeCell ref="C248:G248"/>
    <mergeCell ref="C264:G264"/>
    <mergeCell ref="C341:G341"/>
    <mergeCell ref="C343:G343"/>
    <mergeCell ref="C351:G351"/>
    <mergeCell ref="C363:G363"/>
    <mergeCell ref="C367:G367"/>
    <mergeCell ref="C368:G368"/>
    <mergeCell ref="C296:G296"/>
    <mergeCell ref="C330:G330"/>
    <mergeCell ref="C331:G331"/>
    <mergeCell ref="C332:G332"/>
    <mergeCell ref="C334:G334"/>
    <mergeCell ref="C339:G339"/>
    <mergeCell ref="C393:G393"/>
    <mergeCell ref="C399:G399"/>
    <mergeCell ref="C402:G402"/>
    <mergeCell ref="C461:G461"/>
    <mergeCell ref="C472:G472"/>
    <mergeCell ref="C485:G485"/>
    <mergeCell ref="C372:G372"/>
    <mergeCell ref="C375:G375"/>
    <mergeCell ref="C379:G379"/>
    <mergeCell ref="C382:G382"/>
    <mergeCell ref="C385:G385"/>
    <mergeCell ref="C390:G390"/>
    <mergeCell ref="C513:G513"/>
    <mergeCell ref="C521:G521"/>
    <mergeCell ref="C525:G525"/>
    <mergeCell ref="C528:G528"/>
    <mergeCell ref="C531:G531"/>
    <mergeCell ref="C532:G532"/>
    <mergeCell ref="C492:G492"/>
    <mergeCell ref="C497:G497"/>
    <mergeCell ref="C502:G502"/>
    <mergeCell ref="C505:G505"/>
    <mergeCell ref="C510:G510"/>
    <mergeCell ref="C512:G512"/>
    <mergeCell ref="C568:G568"/>
    <mergeCell ref="C608:G608"/>
    <mergeCell ref="C613:G613"/>
    <mergeCell ref="C622:G622"/>
    <mergeCell ref="C625:G625"/>
    <mergeCell ref="C636:G636"/>
    <mergeCell ref="C534:G534"/>
    <mergeCell ref="C537:G537"/>
    <mergeCell ref="C539:G539"/>
    <mergeCell ref="C540:G540"/>
    <mergeCell ref="C545:G545"/>
    <mergeCell ref="C553:G553"/>
    <mergeCell ref="C785:G785"/>
    <mergeCell ref="C788:G788"/>
    <mergeCell ref="C808:G808"/>
    <mergeCell ref="C811:G811"/>
    <mergeCell ref="C816:G816"/>
    <mergeCell ref="C833:G833"/>
    <mergeCell ref="C658:G658"/>
    <mergeCell ref="C669:G669"/>
    <mergeCell ref="C670:G670"/>
    <mergeCell ref="C679:G679"/>
    <mergeCell ref="C695:G695"/>
    <mergeCell ref="C782:G782"/>
    <mergeCell ref="C887:G887"/>
    <mergeCell ref="C889:G889"/>
    <mergeCell ref="C892:G892"/>
    <mergeCell ref="C905:G905"/>
    <mergeCell ref="C908:G908"/>
    <mergeCell ref="C928:G928"/>
    <mergeCell ref="C838:G838"/>
    <mergeCell ref="C839:G839"/>
    <mergeCell ref="C867:G867"/>
    <mergeCell ref="C872:G872"/>
    <mergeCell ref="C875:G875"/>
    <mergeCell ref="C880:G880"/>
    <mergeCell ref="C1050:G1050"/>
    <mergeCell ref="C1058:G1058"/>
    <mergeCell ref="C1061:G1061"/>
    <mergeCell ref="C1066:G1066"/>
    <mergeCell ref="C1096:G1096"/>
    <mergeCell ref="C939:G939"/>
    <mergeCell ref="C942:G942"/>
    <mergeCell ref="C963:G963"/>
    <mergeCell ref="C965:G965"/>
    <mergeCell ref="C1007:G1007"/>
    <mergeCell ref="C1013:G1013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192" activePane="bottomLeft" state="frozen"/>
      <selection pane="bottomLeft" activeCell="F202" sqref="F202:F203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63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368" t="s">
        <v>325</v>
      </c>
      <c r="B1" s="368"/>
      <c r="C1" s="368"/>
      <c r="D1" s="368"/>
      <c r="E1" s="368"/>
      <c r="F1" s="368"/>
      <c r="G1" s="368"/>
      <c r="AG1" t="s">
        <v>198</v>
      </c>
    </row>
    <row r="2" spans="1:60" ht="24.95" customHeight="1" x14ac:dyDescent="0.2">
      <c r="A2" s="143" t="s">
        <v>7</v>
      </c>
      <c r="B2" s="72" t="s">
        <v>42</v>
      </c>
      <c r="C2" s="369" t="s">
        <v>43</v>
      </c>
      <c r="D2" s="370"/>
      <c r="E2" s="370"/>
      <c r="F2" s="370"/>
      <c r="G2" s="371"/>
      <c r="AG2" t="s">
        <v>199</v>
      </c>
    </row>
    <row r="3" spans="1:60" ht="24.95" customHeight="1" x14ac:dyDescent="0.2">
      <c r="A3" s="143" t="s">
        <v>8</v>
      </c>
      <c r="B3" s="72" t="s">
        <v>60</v>
      </c>
      <c r="C3" s="369" t="s">
        <v>61</v>
      </c>
      <c r="D3" s="370"/>
      <c r="E3" s="370"/>
      <c r="F3" s="370"/>
      <c r="G3" s="371"/>
      <c r="AC3" s="90" t="s">
        <v>199</v>
      </c>
      <c r="AG3" t="s">
        <v>201</v>
      </c>
    </row>
    <row r="4" spans="1:60" ht="24.95" customHeight="1" x14ac:dyDescent="0.2">
      <c r="A4" s="144" t="s">
        <v>9</v>
      </c>
      <c r="B4" s="145" t="s">
        <v>63</v>
      </c>
      <c r="C4" s="372" t="s">
        <v>64</v>
      </c>
      <c r="D4" s="373"/>
      <c r="E4" s="373"/>
      <c r="F4" s="373"/>
      <c r="G4" s="374"/>
      <c r="AG4" t="s">
        <v>202</v>
      </c>
    </row>
    <row r="5" spans="1:60" x14ac:dyDescent="0.2">
      <c r="D5" s="142"/>
    </row>
    <row r="6" spans="1:60" ht="38.25" x14ac:dyDescent="0.2">
      <c r="A6" s="147" t="s">
        <v>203</v>
      </c>
      <c r="B6" s="149" t="s">
        <v>204</v>
      </c>
      <c r="C6" s="149" t="s">
        <v>205</v>
      </c>
      <c r="D6" s="148" t="s">
        <v>206</v>
      </c>
      <c r="E6" s="147" t="s">
        <v>207</v>
      </c>
      <c r="F6" s="146" t="s">
        <v>208</v>
      </c>
      <c r="G6" s="147" t="s">
        <v>30</v>
      </c>
      <c r="H6" s="150" t="s">
        <v>31</v>
      </c>
      <c r="I6" s="150" t="s">
        <v>209</v>
      </c>
      <c r="J6" s="150" t="s">
        <v>32</v>
      </c>
      <c r="K6" s="150" t="s">
        <v>210</v>
      </c>
      <c r="L6" s="150" t="s">
        <v>211</v>
      </c>
      <c r="M6" s="150" t="s">
        <v>212</v>
      </c>
      <c r="N6" s="150" t="s">
        <v>213</v>
      </c>
      <c r="O6" s="150" t="s">
        <v>214</v>
      </c>
      <c r="P6" s="150" t="s">
        <v>215</v>
      </c>
      <c r="Q6" s="150" t="s">
        <v>216</v>
      </c>
      <c r="R6" s="150" t="s">
        <v>217</v>
      </c>
      <c r="S6" s="150" t="s">
        <v>218</v>
      </c>
      <c r="T6" s="150" t="s">
        <v>219</v>
      </c>
      <c r="U6" s="150" t="s">
        <v>220</v>
      </c>
      <c r="V6" s="150" t="s">
        <v>221</v>
      </c>
      <c r="W6" s="150" t="s">
        <v>222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7" t="s">
        <v>223</v>
      </c>
      <c r="B8" s="168" t="s">
        <v>83</v>
      </c>
      <c r="C8" s="189" t="s">
        <v>84</v>
      </c>
      <c r="D8" s="169"/>
      <c r="E8" s="170"/>
      <c r="F8" s="171"/>
      <c r="G8" s="171">
        <f>SUMIF(AG9:AG24,"&lt;&gt;NOR",G9:G24)</f>
        <v>0</v>
      </c>
      <c r="H8" s="171"/>
      <c r="I8" s="171">
        <f>SUM(I9:I24)</f>
        <v>33336.71</v>
      </c>
      <c r="J8" s="171"/>
      <c r="K8" s="171">
        <f>SUM(K9:K24)</f>
        <v>112220.65</v>
      </c>
      <c r="L8" s="171"/>
      <c r="M8" s="171">
        <f>SUM(M9:M24)</f>
        <v>0</v>
      </c>
      <c r="N8" s="171"/>
      <c r="O8" s="171">
        <f>SUM(O9:O24)</f>
        <v>24.38</v>
      </c>
      <c r="P8" s="171"/>
      <c r="Q8" s="171">
        <f>SUM(Q9:Q24)</f>
        <v>0</v>
      </c>
      <c r="R8" s="171"/>
      <c r="S8" s="171"/>
      <c r="T8" s="172"/>
      <c r="U8" s="166"/>
      <c r="V8" s="166">
        <f>SUM(V9:V24)</f>
        <v>264.87</v>
      </c>
      <c r="W8" s="166"/>
      <c r="AG8" t="s">
        <v>224</v>
      </c>
    </row>
    <row r="9" spans="1:60" outlineLevel="1" x14ac:dyDescent="0.2">
      <c r="A9" s="173">
        <v>1</v>
      </c>
      <c r="B9" s="174" t="s">
        <v>354</v>
      </c>
      <c r="C9" s="191" t="s">
        <v>355</v>
      </c>
      <c r="D9" s="175" t="s">
        <v>340</v>
      </c>
      <c r="E9" s="176">
        <v>159.69999999999999</v>
      </c>
      <c r="F9" s="177"/>
      <c r="G9" s="178">
        <f>ROUND(E9*F9,2)</f>
        <v>0</v>
      </c>
      <c r="H9" s="177">
        <v>0</v>
      </c>
      <c r="I9" s="178">
        <f>ROUND(E9*H9,2)</f>
        <v>0</v>
      </c>
      <c r="J9" s="177">
        <v>145.5</v>
      </c>
      <c r="K9" s="178">
        <f>ROUND(E9*J9,2)</f>
        <v>23236.35</v>
      </c>
      <c r="L9" s="178">
        <v>21</v>
      </c>
      <c r="M9" s="178">
        <f>G9*(1+L9/100)</f>
        <v>0</v>
      </c>
      <c r="N9" s="178">
        <v>0</v>
      </c>
      <c r="O9" s="178">
        <f>ROUND(E9*N9,2)</f>
        <v>0</v>
      </c>
      <c r="P9" s="178">
        <v>0</v>
      </c>
      <c r="Q9" s="178">
        <f>ROUND(E9*P9,2)</f>
        <v>0</v>
      </c>
      <c r="R9" s="178" t="s">
        <v>329</v>
      </c>
      <c r="S9" s="178" t="s">
        <v>330</v>
      </c>
      <c r="T9" s="179" t="s">
        <v>330</v>
      </c>
      <c r="U9" s="162">
        <v>0.16</v>
      </c>
      <c r="V9" s="162">
        <f>ROUND(E9*U9,2)</f>
        <v>25.55</v>
      </c>
      <c r="W9" s="162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341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33.75" outlineLevel="1" x14ac:dyDescent="0.2">
      <c r="A10" s="158"/>
      <c r="B10" s="159"/>
      <c r="C10" s="375" t="s">
        <v>356</v>
      </c>
      <c r="D10" s="376"/>
      <c r="E10" s="376"/>
      <c r="F10" s="376"/>
      <c r="G10" s="376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333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87" t="str">
        <f>C10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0" s="151"/>
      <c r="BC10" s="151"/>
      <c r="BD10" s="151"/>
      <c r="BE10" s="151"/>
      <c r="BF10" s="151"/>
      <c r="BG10" s="151"/>
      <c r="BH10" s="151"/>
    </row>
    <row r="11" spans="1:60" ht="22.5" outlineLevel="1" x14ac:dyDescent="0.2">
      <c r="A11" s="173">
        <v>2</v>
      </c>
      <c r="B11" s="174" t="s">
        <v>373</v>
      </c>
      <c r="C11" s="191" t="s">
        <v>374</v>
      </c>
      <c r="D11" s="175" t="s">
        <v>375</v>
      </c>
      <c r="E11" s="176">
        <v>180.6</v>
      </c>
      <c r="F11" s="177"/>
      <c r="G11" s="178">
        <f>ROUND(E11*F11,2)</f>
        <v>0</v>
      </c>
      <c r="H11" s="177">
        <v>10.27</v>
      </c>
      <c r="I11" s="178">
        <f>ROUND(E11*H11,2)</f>
        <v>1854.76</v>
      </c>
      <c r="J11" s="177">
        <v>96.23</v>
      </c>
      <c r="K11" s="178">
        <f>ROUND(E11*J11,2)</f>
        <v>17379.14</v>
      </c>
      <c r="L11" s="178">
        <v>21</v>
      </c>
      <c r="M11" s="178">
        <f>G11*(1+L11/100)</f>
        <v>0</v>
      </c>
      <c r="N11" s="178">
        <v>9.8999999999999999E-4</v>
      </c>
      <c r="O11" s="178">
        <f>ROUND(E11*N11,2)</f>
        <v>0.18</v>
      </c>
      <c r="P11" s="178">
        <v>0</v>
      </c>
      <c r="Q11" s="178">
        <f>ROUND(E11*P11,2)</f>
        <v>0</v>
      </c>
      <c r="R11" s="178" t="s">
        <v>329</v>
      </c>
      <c r="S11" s="178" t="s">
        <v>330</v>
      </c>
      <c r="T11" s="179" t="s">
        <v>330</v>
      </c>
      <c r="U11" s="162">
        <v>0.23599999999999999</v>
      </c>
      <c r="V11" s="162">
        <f>ROUND(E11*U11,2)</f>
        <v>42.62</v>
      </c>
      <c r="W11" s="162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341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58"/>
      <c r="B12" s="159"/>
      <c r="C12" s="375" t="s">
        <v>376</v>
      </c>
      <c r="D12" s="376"/>
      <c r="E12" s="376"/>
      <c r="F12" s="376"/>
      <c r="G12" s="376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333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73">
        <v>3</v>
      </c>
      <c r="B13" s="174" t="s">
        <v>383</v>
      </c>
      <c r="C13" s="191" t="s">
        <v>384</v>
      </c>
      <c r="D13" s="175" t="s">
        <v>375</v>
      </c>
      <c r="E13" s="176">
        <v>180.6</v>
      </c>
      <c r="F13" s="177"/>
      <c r="G13" s="178">
        <f>ROUND(E13*F13,2)</f>
        <v>0</v>
      </c>
      <c r="H13" s="177">
        <v>0</v>
      </c>
      <c r="I13" s="178">
        <f>ROUND(E13*H13,2)</f>
        <v>0</v>
      </c>
      <c r="J13" s="177">
        <v>24.4</v>
      </c>
      <c r="K13" s="178">
        <f>ROUND(E13*J13,2)</f>
        <v>4406.6400000000003</v>
      </c>
      <c r="L13" s="178">
        <v>21</v>
      </c>
      <c r="M13" s="178">
        <f>G13*(1+L13/100)</f>
        <v>0</v>
      </c>
      <c r="N13" s="178">
        <v>0</v>
      </c>
      <c r="O13" s="178">
        <f>ROUND(E13*N13,2)</f>
        <v>0</v>
      </c>
      <c r="P13" s="178">
        <v>0</v>
      </c>
      <c r="Q13" s="178">
        <f>ROUND(E13*P13,2)</f>
        <v>0</v>
      </c>
      <c r="R13" s="178" t="s">
        <v>329</v>
      </c>
      <c r="S13" s="178" t="s">
        <v>330</v>
      </c>
      <c r="T13" s="179" t="s">
        <v>330</v>
      </c>
      <c r="U13" s="162">
        <v>7.0000000000000007E-2</v>
      </c>
      <c r="V13" s="162">
        <f>ROUND(E13*U13,2)</f>
        <v>12.64</v>
      </c>
      <c r="W13" s="162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341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375" t="s">
        <v>385</v>
      </c>
      <c r="D14" s="376"/>
      <c r="E14" s="376"/>
      <c r="F14" s="376"/>
      <c r="G14" s="376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333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73">
        <v>4</v>
      </c>
      <c r="B15" s="174" t="s">
        <v>386</v>
      </c>
      <c r="C15" s="191" t="s">
        <v>387</v>
      </c>
      <c r="D15" s="175" t="s">
        <v>340</v>
      </c>
      <c r="E15" s="176">
        <v>159.69999999999999</v>
      </c>
      <c r="F15" s="177"/>
      <c r="G15" s="178">
        <f>ROUND(E15*F15,2)</f>
        <v>0</v>
      </c>
      <c r="H15" s="177">
        <v>0</v>
      </c>
      <c r="I15" s="178">
        <f>ROUND(E15*H15,2)</f>
        <v>0</v>
      </c>
      <c r="J15" s="177">
        <v>101</v>
      </c>
      <c r="K15" s="178">
        <f>ROUND(E15*J15,2)</f>
        <v>16129.7</v>
      </c>
      <c r="L15" s="178">
        <v>21</v>
      </c>
      <c r="M15" s="178">
        <f>G15*(1+L15/100)</f>
        <v>0</v>
      </c>
      <c r="N15" s="178">
        <v>0</v>
      </c>
      <c r="O15" s="178">
        <f>ROUND(E15*N15,2)</f>
        <v>0</v>
      </c>
      <c r="P15" s="178">
        <v>0</v>
      </c>
      <c r="Q15" s="178">
        <f>ROUND(E15*P15,2)</f>
        <v>0</v>
      </c>
      <c r="R15" s="178" t="s">
        <v>329</v>
      </c>
      <c r="S15" s="178" t="s">
        <v>330</v>
      </c>
      <c r="T15" s="179" t="s">
        <v>330</v>
      </c>
      <c r="U15" s="162">
        <v>0.34499999999999997</v>
      </c>
      <c r="V15" s="162">
        <f>ROUND(E15*U15,2)</f>
        <v>55.1</v>
      </c>
      <c r="W15" s="162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341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8"/>
      <c r="B16" s="159"/>
      <c r="C16" s="375" t="s">
        <v>388</v>
      </c>
      <c r="D16" s="376"/>
      <c r="E16" s="376"/>
      <c r="F16" s="376"/>
      <c r="G16" s="376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333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3">
        <v>5</v>
      </c>
      <c r="B17" s="174" t="s">
        <v>1707</v>
      </c>
      <c r="C17" s="191" t="s">
        <v>390</v>
      </c>
      <c r="D17" s="175" t="s">
        <v>340</v>
      </c>
      <c r="E17" s="176">
        <v>67.2</v>
      </c>
      <c r="F17" s="177"/>
      <c r="G17" s="178">
        <f>ROUND(E17*F17,2)</f>
        <v>0</v>
      </c>
      <c r="H17" s="177">
        <v>0</v>
      </c>
      <c r="I17" s="178">
        <f>ROUND(E17*H17,2)</f>
        <v>0</v>
      </c>
      <c r="J17" s="177">
        <v>96.7</v>
      </c>
      <c r="K17" s="178">
        <f>ROUND(E17*J17,2)</f>
        <v>6498.24</v>
      </c>
      <c r="L17" s="178">
        <v>21</v>
      </c>
      <c r="M17" s="178">
        <f>G17*(1+L17/100)</f>
        <v>0</v>
      </c>
      <c r="N17" s="178">
        <v>0</v>
      </c>
      <c r="O17" s="178">
        <f>ROUND(E17*N17,2)</f>
        <v>0</v>
      </c>
      <c r="P17" s="178">
        <v>0</v>
      </c>
      <c r="Q17" s="178">
        <f>ROUND(E17*P17,2)</f>
        <v>0</v>
      </c>
      <c r="R17" s="178" t="s">
        <v>329</v>
      </c>
      <c r="S17" s="178" t="s">
        <v>330</v>
      </c>
      <c r="T17" s="179" t="s">
        <v>330</v>
      </c>
      <c r="U17" s="162">
        <v>5.1999999999999998E-3</v>
      </c>
      <c r="V17" s="162">
        <f>ROUND(E17*U17,2)</f>
        <v>0.35</v>
      </c>
      <c r="W17" s="162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341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375" t="s">
        <v>391</v>
      </c>
      <c r="D18" s="376"/>
      <c r="E18" s="376"/>
      <c r="F18" s="376"/>
      <c r="G18" s="376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333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ht="22.5" outlineLevel="1" x14ac:dyDescent="0.2">
      <c r="A19" s="180">
        <v>6</v>
      </c>
      <c r="B19" s="181" t="s">
        <v>393</v>
      </c>
      <c r="C19" s="190" t="s">
        <v>394</v>
      </c>
      <c r="D19" s="182" t="s">
        <v>340</v>
      </c>
      <c r="E19" s="183">
        <v>67.2</v>
      </c>
      <c r="F19" s="184"/>
      <c r="G19" s="185">
        <f>ROUND(E19*F19,2)</f>
        <v>0</v>
      </c>
      <c r="H19" s="184">
        <v>0</v>
      </c>
      <c r="I19" s="185">
        <f>ROUND(E19*H19,2)</f>
        <v>0</v>
      </c>
      <c r="J19" s="184">
        <v>61.9</v>
      </c>
      <c r="K19" s="185">
        <f>ROUND(E19*J19,2)</f>
        <v>4159.68</v>
      </c>
      <c r="L19" s="185">
        <v>21</v>
      </c>
      <c r="M19" s="185">
        <f>G19*(1+L19/100)</f>
        <v>0</v>
      </c>
      <c r="N19" s="185">
        <v>0</v>
      </c>
      <c r="O19" s="185">
        <f>ROUND(E19*N19,2)</f>
        <v>0</v>
      </c>
      <c r="P19" s="185">
        <v>0</v>
      </c>
      <c r="Q19" s="185">
        <f>ROUND(E19*P19,2)</f>
        <v>0</v>
      </c>
      <c r="R19" s="185" t="s">
        <v>329</v>
      </c>
      <c r="S19" s="185" t="s">
        <v>330</v>
      </c>
      <c r="T19" s="186" t="s">
        <v>330</v>
      </c>
      <c r="U19" s="162">
        <v>5.2999999999999999E-2</v>
      </c>
      <c r="V19" s="162">
        <f>ROUND(E19*U19,2)</f>
        <v>3.56</v>
      </c>
      <c r="W19" s="162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341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ht="22.5" outlineLevel="1" x14ac:dyDescent="0.2">
      <c r="A20" s="173">
        <v>7</v>
      </c>
      <c r="B20" s="174" t="s">
        <v>395</v>
      </c>
      <c r="C20" s="191" t="s">
        <v>396</v>
      </c>
      <c r="D20" s="175" t="s">
        <v>340</v>
      </c>
      <c r="E20" s="176">
        <v>92.5</v>
      </c>
      <c r="F20" s="177"/>
      <c r="G20" s="178">
        <f>ROUND(E20*F20,2)</f>
        <v>0</v>
      </c>
      <c r="H20" s="177">
        <v>0</v>
      </c>
      <c r="I20" s="178">
        <f>ROUND(E20*H20,2)</f>
        <v>0</v>
      </c>
      <c r="J20" s="177">
        <v>106.5</v>
      </c>
      <c r="K20" s="178">
        <f>ROUND(E20*J20,2)</f>
        <v>9851.25</v>
      </c>
      <c r="L20" s="178">
        <v>21</v>
      </c>
      <c r="M20" s="178">
        <f>G20*(1+L20/100)</f>
        <v>0</v>
      </c>
      <c r="N20" s="178">
        <v>0</v>
      </c>
      <c r="O20" s="178">
        <f>ROUND(E20*N20,2)</f>
        <v>0</v>
      </c>
      <c r="P20" s="178">
        <v>0</v>
      </c>
      <c r="Q20" s="178">
        <f>ROUND(E20*P20,2)</f>
        <v>0</v>
      </c>
      <c r="R20" s="178" t="s">
        <v>329</v>
      </c>
      <c r="S20" s="178" t="s">
        <v>330</v>
      </c>
      <c r="T20" s="179" t="s">
        <v>330</v>
      </c>
      <c r="U20" s="162">
        <v>0.184</v>
      </c>
      <c r="V20" s="162">
        <f>ROUND(E20*U20,2)</f>
        <v>17.02</v>
      </c>
      <c r="W20" s="162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341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58"/>
      <c r="B21" s="159"/>
      <c r="C21" s="375" t="s">
        <v>397</v>
      </c>
      <c r="D21" s="376"/>
      <c r="E21" s="376"/>
      <c r="F21" s="376"/>
      <c r="G21" s="376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333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73">
        <v>8</v>
      </c>
      <c r="B22" s="174" t="s">
        <v>1708</v>
      </c>
      <c r="C22" s="191" t="s">
        <v>1709</v>
      </c>
      <c r="D22" s="175" t="s">
        <v>340</v>
      </c>
      <c r="E22" s="176">
        <v>54.4</v>
      </c>
      <c r="F22" s="177"/>
      <c r="G22" s="178">
        <f>ROUND(E22*F22,2)</f>
        <v>0</v>
      </c>
      <c r="H22" s="177">
        <v>499.63</v>
      </c>
      <c r="I22" s="178">
        <f>ROUND(E22*H22,2)</f>
        <v>27179.87</v>
      </c>
      <c r="J22" s="177">
        <v>464.37</v>
      </c>
      <c r="K22" s="178">
        <f>ROUND(E22*J22,2)</f>
        <v>25261.73</v>
      </c>
      <c r="L22" s="178">
        <v>21</v>
      </c>
      <c r="M22" s="178">
        <f>G22*(1+L22/100)</f>
        <v>0</v>
      </c>
      <c r="N22" s="178">
        <v>0</v>
      </c>
      <c r="O22" s="178">
        <f>ROUND(E22*N22,2)</f>
        <v>0</v>
      </c>
      <c r="P22" s="178">
        <v>0</v>
      </c>
      <c r="Q22" s="178">
        <f>ROUND(E22*P22,2)</f>
        <v>0</v>
      </c>
      <c r="R22" s="178" t="s">
        <v>329</v>
      </c>
      <c r="S22" s="178" t="s">
        <v>330</v>
      </c>
      <c r="T22" s="179" t="s">
        <v>330</v>
      </c>
      <c r="U22" s="162">
        <v>1.587</v>
      </c>
      <c r="V22" s="162">
        <f>ROUND(E22*U22,2)</f>
        <v>86.33</v>
      </c>
      <c r="W22" s="162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341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ht="22.5" outlineLevel="1" x14ac:dyDescent="0.2">
      <c r="A23" s="158"/>
      <c r="B23" s="159"/>
      <c r="C23" s="375" t="s">
        <v>1710</v>
      </c>
      <c r="D23" s="376"/>
      <c r="E23" s="376"/>
      <c r="F23" s="376"/>
      <c r="G23" s="376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333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87" t="str">
        <f>C23</f>
        <v>sypaninou z vhodných hornin tř. 1 - 4 nebo materiálem připraveným podél výkopu ve vzdálenosti do 3 m od jeho kraje, pro jakoukoliv hloubku výkopu a jakoukoliv míru zhutnění,</v>
      </c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80">
        <v>9</v>
      </c>
      <c r="B24" s="181" t="s">
        <v>1711</v>
      </c>
      <c r="C24" s="190" t="s">
        <v>1712</v>
      </c>
      <c r="D24" s="182" t="s">
        <v>340</v>
      </c>
      <c r="E24" s="183">
        <v>12.8</v>
      </c>
      <c r="F24" s="184"/>
      <c r="G24" s="185">
        <f>ROUND(E24*F24,2)</f>
        <v>0</v>
      </c>
      <c r="H24" s="184">
        <v>336.1</v>
      </c>
      <c r="I24" s="185">
        <f>ROUND(E24*H24,2)</f>
        <v>4302.08</v>
      </c>
      <c r="J24" s="184">
        <v>413.9</v>
      </c>
      <c r="K24" s="185">
        <f>ROUND(E24*J24,2)</f>
        <v>5297.92</v>
      </c>
      <c r="L24" s="185">
        <v>21</v>
      </c>
      <c r="M24" s="185">
        <f>G24*(1+L24/100)</f>
        <v>0</v>
      </c>
      <c r="N24" s="185">
        <v>1.891</v>
      </c>
      <c r="O24" s="185">
        <f>ROUND(E24*N24,2)</f>
        <v>24.2</v>
      </c>
      <c r="P24" s="185">
        <v>0</v>
      </c>
      <c r="Q24" s="185">
        <f>ROUND(E24*P24,2)</f>
        <v>0</v>
      </c>
      <c r="R24" s="185"/>
      <c r="S24" s="185" t="s">
        <v>228</v>
      </c>
      <c r="T24" s="186" t="s">
        <v>229</v>
      </c>
      <c r="U24" s="162">
        <v>1.6950000000000001</v>
      </c>
      <c r="V24" s="162">
        <f>ROUND(E24*U24,2)</f>
        <v>21.7</v>
      </c>
      <c r="W24" s="162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856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x14ac:dyDescent="0.2">
      <c r="A25" s="167" t="s">
        <v>223</v>
      </c>
      <c r="B25" s="168" t="s">
        <v>85</v>
      </c>
      <c r="C25" s="189" t="s">
        <v>86</v>
      </c>
      <c r="D25" s="169"/>
      <c r="E25" s="170"/>
      <c r="F25" s="171"/>
      <c r="G25" s="171">
        <f>SUMIF(AG26:AG41,"&lt;&gt;NOR",G26:G41)</f>
        <v>0</v>
      </c>
      <c r="H25" s="171"/>
      <c r="I25" s="171">
        <f>SUM(I26:I41)</f>
        <v>2425.9399999999996</v>
      </c>
      <c r="J25" s="171"/>
      <c r="K25" s="171">
        <f>SUM(K26:K41)</f>
        <v>15356.57</v>
      </c>
      <c r="L25" s="171"/>
      <c r="M25" s="171">
        <f>SUM(M26:M41)</f>
        <v>0</v>
      </c>
      <c r="N25" s="171"/>
      <c r="O25" s="171">
        <f>SUM(O26:O41)</f>
        <v>1.94</v>
      </c>
      <c r="P25" s="171"/>
      <c r="Q25" s="171">
        <f>SUM(Q26:Q41)</f>
        <v>0</v>
      </c>
      <c r="R25" s="171"/>
      <c r="S25" s="171"/>
      <c r="T25" s="172"/>
      <c r="U25" s="166"/>
      <c r="V25" s="166">
        <f>SUM(V26:V41)</f>
        <v>35.630000000000003</v>
      </c>
      <c r="W25" s="166"/>
      <c r="AG25" t="s">
        <v>224</v>
      </c>
    </row>
    <row r="26" spans="1:60" outlineLevel="1" x14ac:dyDescent="0.2">
      <c r="A26" s="173">
        <v>10</v>
      </c>
      <c r="B26" s="174" t="s">
        <v>1713</v>
      </c>
      <c r="C26" s="191" t="s">
        <v>1714</v>
      </c>
      <c r="D26" s="175" t="s">
        <v>340</v>
      </c>
      <c r="E26" s="176">
        <v>15.2</v>
      </c>
      <c r="F26" s="177"/>
      <c r="G26" s="178">
        <f>ROUND(E26*F26,2)</f>
        <v>0</v>
      </c>
      <c r="H26" s="177">
        <v>0</v>
      </c>
      <c r="I26" s="178">
        <f>ROUND(E26*H26,2)</f>
        <v>0</v>
      </c>
      <c r="J26" s="177">
        <v>228</v>
      </c>
      <c r="K26" s="178">
        <f>ROUND(E26*J26,2)</f>
        <v>3465.6</v>
      </c>
      <c r="L26" s="178">
        <v>21</v>
      </c>
      <c r="M26" s="178">
        <f>G26*(1+L26/100)</f>
        <v>0</v>
      </c>
      <c r="N26" s="178">
        <v>0</v>
      </c>
      <c r="O26" s="178">
        <f>ROUND(E26*N26,2)</f>
        <v>0</v>
      </c>
      <c r="P26" s="178">
        <v>0</v>
      </c>
      <c r="Q26" s="178">
        <f>ROUND(E26*P26,2)</f>
        <v>0</v>
      </c>
      <c r="R26" s="178" t="s">
        <v>329</v>
      </c>
      <c r="S26" s="178" t="s">
        <v>330</v>
      </c>
      <c r="T26" s="179" t="s">
        <v>330</v>
      </c>
      <c r="U26" s="162">
        <v>0.23</v>
      </c>
      <c r="V26" s="162">
        <f>ROUND(E26*U26,2)</f>
        <v>3.5</v>
      </c>
      <c r="W26" s="162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341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ht="22.5" outlineLevel="1" x14ac:dyDescent="0.2">
      <c r="A27" s="158"/>
      <c r="B27" s="159"/>
      <c r="C27" s="375" t="s">
        <v>1715</v>
      </c>
      <c r="D27" s="376"/>
      <c r="E27" s="376"/>
      <c r="F27" s="376"/>
      <c r="G27" s="376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333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87" t="str">
        <f>C27</f>
        <v>zapažených i nezapažených s urovnáním dna do předepsaného profilu a spádu, s přehozením výkopku na přilehlém terénu na vzdálenost do 3 m od podélné osy rýhy nebo s naložením výkopku na dopravní prostředek.</v>
      </c>
      <c r="BB27" s="151"/>
      <c r="BC27" s="151"/>
      <c r="BD27" s="151"/>
      <c r="BE27" s="151"/>
      <c r="BF27" s="151"/>
      <c r="BG27" s="151"/>
      <c r="BH27" s="151"/>
    </row>
    <row r="28" spans="1:60" ht="22.5" outlineLevel="1" x14ac:dyDescent="0.2">
      <c r="A28" s="173">
        <v>11</v>
      </c>
      <c r="B28" s="174" t="s">
        <v>373</v>
      </c>
      <c r="C28" s="191" t="s">
        <v>374</v>
      </c>
      <c r="D28" s="175" t="s">
        <v>375</v>
      </c>
      <c r="E28" s="176">
        <v>50</v>
      </c>
      <c r="F28" s="177"/>
      <c r="G28" s="178">
        <f>ROUND(E28*F28,2)</f>
        <v>0</v>
      </c>
      <c r="H28" s="177">
        <v>10.27</v>
      </c>
      <c r="I28" s="178">
        <f>ROUND(E28*H28,2)</f>
        <v>513.5</v>
      </c>
      <c r="J28" s="177">
        <v>96.23</v>
      </c>
      <c r="K28" s="178">
        <f>ROUND(E28*J28,2)</f>
        <v>4811.5</v>
      </c>
      <c r="L28" s="178">
        <v>21</v>
      </c>
      <c r="M28" s="178">
        <f>G28*(1+L28/100)</f>
        <v>0</v>
      </c>
      <c r="N28" s="178">
        <v>9.8999999999999999E-4</v>
      </c>
      <c r="O28" s="178">
        <f>ROUND(E28*N28,2)</f>
        <v>0.05</v>
      </c>
      <c r="P28" s="178">
        <v>0</v>
      </c>
      <c r="Q28" s="178">
        <f>ROUND(E28*P28,2)</f>
        <v>0</v>
      </c>
      <c r="R28" s="178" t="s">
        <v>329</v>
      </c>
      <c r="S28" s="178" t="s">
        <v>330</v>
      </c>
      <c r="T28" s="179" t="s">
        <v>330</v>
      </c>
      <c r="U28" s="162">
        <v>0.23599999999999999</v>
      </c>
      <c r="V28" s="162">
        <f>ROUND(E28*U28,2)</f>
        <v>11.8</v>
      </c>
      <c r="W28" s="162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341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58"/>
      <c r="B29" s="159"/>
      <c r="C29" s="375" t="s">
        <v>376</v>
      </c>
      <c r="D29" s="376"/>
      <c r="E29" s="376"/>
      <c r="F29" s="376"/>
      <c r="G29" s="376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333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73">
        <v>12</v>
      </c>
      <c r="B30" s="174" t="s">
        <v>383</v>
      </c>
      <c r="C30" s="191" t="s">
        <v>384</v>
      </c>
      <c r="D30" s="175" t="s">
        <v>375</v>
      </c>
      <c r="E30" s="176">
        <v>50</v>
      </c>
      <c r="F30" s="177"/>
      <c r="G30" s="178">
        <f>ROUND(E30*F30,2)</f>
        <v>0</v>
      </c>
      <c r="H30" s="177">
        <v>0</v>
      </c>
      <c r="I30" s="178">
        <f>ROUND(E30*H30,2)</f>
        <v>0</v>
      </c>
      <c r="J30" s="177">
        <v>24.4</v>
      </c>
      <c r="K30" s="178">
        <f>ROUND(E30*J30,2)</f>
        <v>1220</v>
      </c>
      <c r="L30" s="178">
        <v>21</v>
      </c>
      <c r="M30" s="178">
        <f>G30*(1+L30/100)</f>
        <v>0</v>
      </c>
      <c r="N30" s="178">
        <v>0</v>
      </c>
      <c r="O30" s="178">
        <f>ROUND(E30*N30,2)</f>
        <v>0</v>
      </c>
      <c r="P30" s="178">
        <v>0</v>
      </c>
      <c r="Q30" s="178">
        <f>ROUND(E30*P30,2)</f>
        <v>0</v>
      </c>
      <c r="R30" s="178" t="s">
        <v>329</v>
      </c>
      <c r="S30" s="178" t="s">
        <v>330</v>
      </c>
      <c r="T30" s="179" t="s">
        <v>330</v>
      </c>
      <c r="U30" s="162">
        <v>7.0000000000000007E-2</v>
      </c>
      <c r="V30" s="162">
        <f>ROUND(E30*U30,2)</f>
        <v>3.5</v>
      </c>
      <c r="W30" s="162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341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58"/>
      <c r="B31" s="159"/>
      <c r="C31" s="375" t="s">
        <v>385</v>
      </c>
      <c r="D31" s="376"/>
      <c r="E31" s="376"/>
      <c r="F31" s="376"/>
      <c r="G31" s="376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333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73">
        <v>13</v>
      </c>
      <c r="B32" s="174" t="s">
        <v>386</v>
      </c>
      <c r="C32" s="191" t="s">
        <v>387</v>
      </c>
      <c r="D32" s="175" t="s">
        <v>340</v>
      </c>
      <c r="E32" s="176">
        <v>15.2</v>
      </c>
      <c r="F32" s="177"/>
      <c r="G32" s="178">
        <f>ROUND(E32*F32,2)</f>
        <v>0</v>
      </c>
      <c r="H32" s="177">
        <v>0</v>
      </c>
      <c r="I32" s="178">
        <f>ROUND(E32*H32,2)</f>
        <v>0</v>
      </c>
      <c r="J32" s="177">
        <v>101</v>
      </c>
      <c r="K32" s="178">
        <f>ROUND(E32*J32,2)</f>
        <v>1535.2</v>
      </c>
      <c r="L32" s="178">
        <v>21</v>
      </c>
      <c r="M32" s="178">
        <f>G32*(1+L32/100)</f>
        <v>0</v>
      </c>
      <c r="N32" s="178">
        <v>0</v>
      </c>
      <c r="O32" s="178">
        <f>ROUND(E32*N32,2)</f>
        <v>0</v>
      </c>
      <c r="P32" s="178">
        <v>0</v>
      </c>
      <c r="Q32" s="178">
        <f>ROUND(E32*P32,2)</f>
        <v>0</v>
      </c>
      <c r="R32" s="178" t="s">
        <v>329</v>
      </c>
      <c r="S32" s="178" t="s">
        <v>330</v>
      </c>
      <c r="T32" s="179" t="s">
        <v>330</v>
      </c>
      <c r="U32" s="162">
        <v>0.34499999999999997</v>
      </c>
      <c r="V32" s="162">
        <f>ROUND(E32*U32,2)</f>
        <v>5.24</v>
      </c>
      <c r="W32" s="162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341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58"/>
      <c r="B33" s="159"/>
      <c r="C33" s="375" t="s">
        <v>388</v>
      </c>
      <c r="D33" s="376"/>
      <c r="E33" s="376"/>
      <c r="F33" s="376"/>
      <c r="G33" s="376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333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73">
        <v>14</v>
      </c>
      <c r="B34" s="174" t="s">
        <v>389</v>
      </c>
      <c r="C34" s="191" t="s">
        <v>390</v>
      </c>
      <c r="D34" s="175" t="s">
        <v>340</v>
      </c>
      <c r="E34" s="176">
        <v>4.2</v>
      </c>
      <c r="F34" s="177"/>
      <c r="G34" s="178">
        <f>ROUND(E34*F34,2)</f>
        <v>0</v>
      </c>
      <c r="H34" s="177">
        <v>0</v>
      </c>
      <c r="I34" s="178">
        <f>ROUND(E34*H34,2)</f>
        <v>0</v>
      </c>
      <c r="J34" s="177">
        <v>91.9</v>
      </c>
      <c r="K34" s="178">
        <f>ROUND(E34*J34,2)</f>
        <v>385.98</v>
      </c>
      <c r="L34" s="178">
        <v>21</v>
      </c>
      <c r="M34" s="178">
        <f>G34*(1+L34/100)</f>
        <v>0</v>
      </c>
      <c r="N34" s="178">
        <v>0</v>
      </c>
      <c r="O34" s="178">
        <f>ROUND(E34*N34,2)</f>
        <v>0</v>
      </c>
      <c r="P34" s="178">
        <v>0</v>
      </c>
      <c r="Q34" s="178">
        <f>ROUND(E34*P34,2)</f>
        <v>0</v>
      </c>
      <c r="R34" s="178" t="s">
        <v>329</v>
      </c>
      <c r="S34" s="178" t="s">
        <v>330</v>
      </c>
      <c r="T34" s="179" t="s">
        <v>330</v>
      </c>
      <c r="U34" s="162">
        <v>1.0999999999999999E-2</v>
      </c>
      <c r="V34" s="162">
        <f>ROUND(E34*U34,2)</f>
        <v>0.05</v>
      </c>
      <c r="W34" s="162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341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58"/>
      <c r="B35" s="159"/>
      <c r="C35" s="375" t="s">
        <v>391</v>
      </c>
      <c r="D35" s="376"/>
      <c r="E35" s="376"/>
      <c r="F35" s="376"/>
      <c r="G35" s="376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333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22.5" outlineLevel="1" x14ac:dyDescent="0.2">
      <c r="A36" s="180">
        <v>15</v>
      </c>
      <c r="B36" s="181" t="s">
        <v>1716</v>
      </c>
      <c r="C36" s="190" t="s">
        <v>1717</v>
      </c>
      <c r="D36" s="182" t="s">
        <v>340</v>
      </c>
      <c r="E36" s="183">
        <v>4.2</v>
      </c>
      <c r="F36" s="184"/>
      <c r="G36" s="185">
        <f>ROUND(E36*F36,2)</f>
        <v>0</v>
      </c>
      <c r="H36" s="184">
        <v>0</v>
      </c>
      <c r="I36" s="185">
        <f>ROUND(E36*H36,2)</f>
        <v>0</v>
      </c>
      <c r="J36" s="184">
        <v>213</v>
      </c>
      <c r="K36" s="185">
        <f>ROUND(E36*J36,2)</f>
        <v>894.6</v>
      </c>
      <c r="L36" s="185">
        <v>21</v>
      </c>
      <c r="M36" s="185">
        <f>G36*(1+L36/100)</f>
        <v>0</v>
      </c>
      <c r="N36" s="185">
        <v>0</v>
      </c>
      <c r="O36" s="185">
        <f>ROUND(E36*N36,2)</f>
        <v>0</v>
      </c>
      <c r="P36" s="185">
        <v>0</v>
      </c>
      <c r="Q36" s="185">
        <f>ROUND(E36*P36,2)</f>
        <v>0</v>
      </c>
      <c r="R36" s="185" t="s">
        <v>329</v>
      </c>
      <c r="S36" s="185" t="s">
        <v>330</v>
      </c>
      <c r="T36" s="186" t="s">
        <v>330</v>
      </c>
      <c r="U36" s="162">
        <v>0.65200000000000002</v>
      </c>
      <c r="V36" s="162">
        <f>ROUND(E36*U36,2)</f>
        <v>2.74</v>
      </c>
      <c r="W36" s="162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341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ht="22.5" outlineLevel="1" x14ac:dyDescent="0.2">
      <c r="A37" s="173">
        <v>16</v>
      </c>
      <c r="B37" s="174" t="s">
        <v>395</v>
      </c>
      <c r="C37" s="191" t="s">
        <v>396</v>
      </c>
      <c r="D37" s="175" t="s">
        <v>340</v>
      </c>
      <c r="E37" s="176">
        <v>11</v>
      </c>
      <c r="F37" s="177"/>
      <c r="G37" s="178">
        <f>ROUND(E37*F37,2)</f>
        <v>0</v>
      </c>
      <c r="H37" s="177">
        <v>0</v>
      </c>
      <c r="I37" s="178">
        <f>ROUND(E37*H37,2)</f>
        <v>0</v>
      </c>
      <c r="J37" s="177">
        <v>106.5</v>
      </c>
      <c r="K37" s="178">
        <f>ROUND(E37*J37,2)</f>
        <v>1171.5</v>
      </c>
      <c r="L37" s="178">
        <v>21</v>
      </c>
      <c r="M37" s="178">
        <f>G37*(1+L37/100)</f>
        <v>0</v>
      </c>
      <c r="N37" s="178">
        <v>0</v>
      </c>
      <c r="O37" s="178">
        <f>ROUND(E37*N37,2)</f>
        <v>0</v>
      </c>
      <c r="P37" s="178">
        <v>0</v>
      </c>
      <c r="Q37" s="178">
        <f>ROUND(E37*P37,2)</f>
        <v>0</v>
      </c>
      <c r="R37" s="178" t="s">
        <v>329</v>
      </c>
      <c r="S37" s="178" t="s">
        <v>330</v>
      </c>
      <c r="T37" s="179" t="s">
        <v>330</v>
      </c>
      <c r="U37" s="162">
        <v>0.184</v>
      </c>
      <c r="V37" s="162">
        <f>ROUND(E37*U37,2)</f>
        <v>2.02</v>
      </c>
      <c r="W37" s="162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341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58"/>
      <c r="B38" s="159"/>
      <c r="C38" s="375" t="s">
        <v>397</v>
      </c>
      <c r="D38" s="376"/>
      <c r="E38" s="376"/>
      <c r="F38" s="376"/>
      <c r="G38" s="376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333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73">
        <v>17</v>
      </c>
      <c r="B39" s="174" t="s">
        <v>1708</v>
      </c>
      <c r="C39" s="191" t="s">
        <v>1709</v>
      </c>
      <c r="D39" s="175" t="s">
        <v>340</v>
      </c>
      <c r="E39" s="176">
        <v>3.2</v>
      </c>
      <c r="F39" s="177"/>
      <c r="G39" s="178">
        <f>ROUND(E39*F39,2)</f>
        <v>0</v>
      </c>
      <c r="H39" s="177">
        <v>499.63</v>
      </c>
      <c r="I39" s="178">
        <f>ROUND(E39*H39,2)</f>
        <v>1598.82</v>
      </c>
      <c r="J39" s="177">
        <v>464.37</v>
      </c>
      <c r="K39" s="178">
        <f>ROUND(E39*J39,2)</f>
        <v>1485.98</v>
      </c>
      <c r="L39" s="178">
        <v>21</v>
      </c>
      <c r="M39" s="178">
        <f>G39*(1+L39/100)</f>
        <v>0</v>
      </c>
      <c r="N39" s="178">
        <v>0</v>
      </c>
      <c r="O39" s="178">
        <f>ROUND(E39*N39,2)</f>
        <v>0</v>
      </c>
      <c r="P39" s="178">
        <v>0</v>
      </c>
      <c r="Q39" s="178">
        <f>ROUND(E39*P39,2)</f>
        <v>0</v>
      </c>
      <c r="R39" s="178" t="s">
        <v>329</v>
      </c>
      <c r="S39" s="178" t="s">
        <v>330</v>
      </c>
      <c r="T39" s="179" t="s">
        <v>330</v>
      </c>
      <c r="U39" s="162">
        <v>1.587</v>
      </c>
      <c r="V39" s="162">
        <f>ROUND(E39*U39,2)</f>
        <v>5.08</v>
      </c>
      <c r="W39" s="162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341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ht="22.5" outlineLevel="1" x14ac:dyDescent="0.2">
      <c r="A40" s="158"/>
      <c r="B40" s="159"/>
      <c r="C40" s="375" t="s">
        <v>1710</v>
      </c>
      <c r="D40" s="376"/>
      <c r="E40" s="376"/>
      <c r="F40" s="376"/>
      <c r="G40" s="376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333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87" t="str">
        <f>C40</f>
        <v>sypaninou z vhodných hornin tř. 1 - 4 nebo materiálem připraveným podél výkopu ve vzdálenosti do 3 m od jeho kraje, pro jakoukoliv hloubku výkopu a jakoukoliv míru zhutnění,</v>
      </c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180">
        <v>18</v>
      </c>
      <c r="B41" s="181" t="s">
        <v>1711</v>
      </c>
      <c r="C41" s="190" t="s">
        <v>1712</v>
      </c>
      <c r="D41" s="182" t="s">
        <v>340</v>
      </c>
      <c r="E41" s="183">
        <v>1</v>
      </c>
      <c r="F41" s="184"/>
      <c r="G41" s="185">
        <f>ROUND(E41*F41,2)</f>
        <v>0</v>
      </c>
      <c r="H41" s="184">
        <v>313.62</v>
      </c>
      <c r="I41" s="185">
        <f>ROUND(E41*H41,2)</f>
        <v>313.62</v>
      </c>
      <c r="J41" s="184">
        <v>386.21</v>
      </c>
      <c r="K41" s="185">
        <f>ROUND(E41*J41,2)</f>
        <v>386.21</v>
      </c>
      <c r="L41" s="185">
        <v>21</v>
      </c>
      <c r="M41" s="185">
        <f>G41*(1+L41/100)</f>
        <v>0</v>
      </c>
      <c r="N41" s="185">
        <v>1.891</v>
      </c>
      <c r="O41" s="185">
        <f>ROUND(E41*N41,2)</f>
        <v>1.89</v>
      </c>
      <c r="P41" s="185">
        <v>0</v>
      </c>
      <c r="Q41" s="185">
        <f>ROUND(E41*P41,2)</f>
        <v>0</v>
      </c>
      <c r="R41" s="185"/>
      <c r="S41" s="185" t="s">
        <v>228</v>
      </c>
      <c r="T41" s="186" t="s">
        <v>1029</v>
      </c>
      <c r="U41" s="162">
        <v>1.6950000000000001</v>
      </c>
      <c r="V41" s="162">
        <f>ROUND(E41*U41,2)</f>
        <v>1.7</v>
      </c>
      <c r="W41" s="162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856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x14ac:dyDescent="0.2">
      <c r="A42" s="167" t="s">
        <v>223</v>
      </c>
      <c r="B42" s="168" t="s">
        <v>119</v>
      </c>
      <c r="C42" s="189" t="s">
        <v>120</v>
      </c>
      <c r="D42" s="169"/>
      <c r="E42" s="170"/>
      <c r="F42" s="171"/>
      <c r="G42" s="171">
        <f>SUMIF(AG43:AG49,"&lt;&gt;NOR",G43:G49)</f>
        <v>0</v>
      </c>
      <c r="H42" s="171"/>
      <c r="I42" s="171">
        <f>SUM(I43:I49)</f>
        <v>0</v>
      </c>
      <c r="J42" s="171"/>
      <c r="K42" s="171">
        <f>SUM(K43:K49)</f>
        <v>37763.33</v>
      </c>
      <c r="L42" s="171"/>
      <c r="M42" s="171">
        <f>SUM(M43:M49)</f>
        <v>0</v>
      </c>
      <c r="N42" s="171"/>
      <c r="O42" s="171">
        <f>SUM(O43:O49)</f>
        <v>1.48</v>
      </c>
      <c r="P42" s="171"/>
      <c r="Q42" s="171">
        <f>SUM(Q43:Q49)</f>
        <v>0</v>
      </c>
      <c r="R42" s="171"/>
      <c r="S42" s="171"/>
      <c r="T42" s="172"/>
      <c r="U42" s="166"/>
      <c r="V42" s="166">
        <f>SUM(V43:V49)</f>
        <v>41.14</v>
      </c>
      <c r="W42" s="166"/>
      <c r="AG42" t="s">
        <v>224</v>
      </c>
    </row>
    <row r="43" spans="1:60" ht="22.5" outlineLevel="1" x14ac:dyDescent="0.2">
      <c r="A43" s="180">
        <v>19</v>
      </c>
      <c r="B43" s="181" t="s">
        <v>1718</v>
      </c>
      <c r="C43" s="190" t="s">
        <v>1719</v>
      </c>
      <c r="D43" s="182" t="s">
        <v>1000</v>
      </c>
      <c r="E43" s="183">
        <v>1</v>
      </c>
      <c r="F43" s="184"/>
      <c r="G43" s="185">
        <f t="shared" ref="G43:G48" si="0">ROUND(E43*F43,2)</f>
        <v>0</v>
      </c>
      <c r="H43" s="184">
        <v>0</v>
      </c>
      <c r="I43" s="185">
        <f t="shared" ref="I43:I48" si="1">ROUND(E43*H43,2)</f>
        <v>0</v>
      </c>
      <c r="J43" s="184">
        <v>9600</v>
      </c>
      <c r="K43" s="185">
        <f t="shared" ref="K43:K48" si="2">ROUND(E43*J43,2)</f>
        <v>9600</v>
      </c>
      <c r="L43" s="185">
        <v>21</v>
      </c>
      <c r="M43" s="185">
        <f t="shared" ref="M43:M48" si="3">G43*(1+L43/100)</f>
        <v>0</v>
      </c>
      <c r="N43" s="185">
        <v>0.36799999999999999</v>
      </c>
      <c r="O43" s="185">
        <f t="shared" ref="O43:O48" si="4">ROUND(E43*N43,2)</f>
        <v>0.37</v>
      </c>
      <c r="P43" s="185">
        <v>0</v>
      </c>
      <c r="Q43" s="185">
        <f t="shared" ref="Q43:Q48" si="5">ROUND(E43*P43,2)</f>
        <v>0</v>
      </c>
      <c r="R43" s="185"/>
      <c r="S43" s="185" t="s">
        <v>228</v>
      </c>
      <c r="T43" s="186" t="s">
        <v>1029</v>
      </c>
      <c r="U43" s="162">
        <v>0</v>
      </c>
      <c r="V43" s="162">
        <f t="shared" ref="V43:V48" si="6">ROUND(E43*U43,2)</f>
        <v>0</v>
      </c>
      <c r="W43" s="162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331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ht="22.5" outlineLevel="1" x14ac:dyDescent="0.2">
      <c r="A44" s="180">
        <v>20</v>
      </c>
      <c r="B44" s="181" t="s">
        <v>1720</v>
      </c>
      <c r="C44" s="190" t="s">
        <v>1721</v>
      </c>
      <c r="D44" s="182" t="s">
        <v>227</v>
      </c>
      <c r="E44" s="183">
        <v>1</v>
      </c>
      <c r="F44" s="184"/>
      <c r="G44" s="185">
        <f t="shared" si="0"/>
        <v>0</v>
      </c>
      <c r="H44" s="184">
        <v>0</v>
      </c>
      <c r="I44" s="185">
        <f t="shared" si="1"/>
        <v>0</v>
      </c>
      <c r="J44" s="184">
        <v>7500</v>
      </c>
      <c r="K44" s="185">
        <f t="shared" si="2"/>
        <v>7500</v>
      </c>
      <c r="L44" s="185">
        <v>21</v>
      </c>
      <c r="M44" s="185">
        <f t="shared" si="3"/>
        <v>0</v>
      </c>
      <c r="N44" s="185">
        <v>0.36799999999999999</v>
      </c>
      <c r="O44" s="185">
        <f t="shared" si="4"/>
        <v>0.37</v>
      </c>
      <c r="P44" s="185">
        <v>0</v>
      </c>
      <c r="Q44" s="185">
        <f t="shared" si="5"/>
        <v>0</v>
      </c>
      <c r="R44" s="185"/>
      <c r="S44" s="185" t="s">
        <v>228</v>
      </c>
      <c r="T44" s="186" t="s">
        <v>1029</v>
      </c>
      <c r="U44" s="162">
        <v>0</v>
      </c>
      <c r="V44" s="162">
        <f t="shared" si="6"/>
        <v>0</v>
      </c>
      <c r="W44" s="162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331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ht="22.5" outlineLevel="1" x14ac:dyDescent="0.2">
      <c r="A45" s="180">
        <v>21</v>
      </c>
      <c r="B45" s="181" t="s">
        <v>1722</v>
      </c>
      <c r="C45" s="190" t="s">
        <v>1723</v>
      </c>
      <c r="D45" s="182" t="s">
        <v>227</v>
      </c>
      <c r="E45" s="183">
        <v>1</v>
      </c>
      <c r="F45" s="184"/>
      <c r="G45" s="185">
        <f t="shared" si="0"/>
        <v>0</v>
      </c>
      <c r="H45" s="184">
        <v>0</v>
      </c>
      <c r="I45" s="185">
        <f t="shared" si="1"/>
        <v>0</v>
      </c>
      <c r="J45" s="184">
        <v>7200</v>
      </c>
      <c r="K45" s="185">
        <f t="shared" si="2"/>
        <v>7200</v>
      </c>
      <c r="L45" s="185">
        <v>21</v>
      </c>
      <c r="M45" s="185">
        <f t="shared" si="3"/>
        <v>0</v>
      </c>
      <c r="N45" s="185">
        <v>0.36799999999999999</v>
      </c>
      <c r="O45" s="185">
        <f t="shared" si="4"/>
        <v>0.37</v>
      </c>
      <c r="P45" s="185">
        <v>0</v>
      </c>
      <c r="Q45" s="185">
        <f t="shared" si="5"/>
        <v>0</v>
      </c>
      <c r="R45" s="185"/>
      <c r="S45" s="185" t="s">
        <v>228</v>
      </c>
      <c r="T45" s="186" t="s">
        <v>1029</v>
      </c>
      <c r="U45" s="162">
        <v>0</v>
      </c>
      <c r="V45" s="162">
        <f t="shared" si="6"/>
        <v>0</v>
      </c>
      <c r="W45" s="162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331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ht="22.5" outlineLevel="1" x14ac:dyDescent="0.2">
      <c r="A46" s="180">
        <v>22</v>
      </c>
      <c r="B46" s="181" t="s">
        <v>1724</v>
      </c>
      <c r="C46" s="190" t="s">
        <v>1725</v>
      </c>
      <c r="D46" s="182" t="s">
        <v>227</v>
      </c>
      <c r="E46" s="183">
        <v>1</v>
      </c>
      <c r="F46" s="184"/>
      <c r="G46" s="185">
        <f t="shared" si="0"/>
        <v>0</v>
      </c>
      <c r="H46" s="184">
        <v>0</v>
      </c>
      <c r="I46" s="185">
        <f t="shared" si="1"/>
        <v>0</v>
      </c>
      <c r="J46" s="184">
        <v>7500</v>
      </c>
      <c r="K46" s="185">
        <f t="shared" si="2"/>
        <v>7500</v>
      </c>
      <c r="L46" s="185">
        <v>21</v>
      </c>
      <c r="M46" s="185">
        <f t="shared" si="3"/>
        <v>0</v>
      </c>
      <c r="N46" s="185">
        <v>0.36799999999999999</v>
      </c>
      <c r="O46" s="185">
        <f t="shared" si="4"/>
        <v>0.37</v>
      </c>
      <c r="P46" s="185">
        <v>0</v>
      </c>
      <c r="Q46" s="185">
        <f t="shared" si="5"/>
        <v>0</v>
      </c>
      <c r="R46" s="185"/>
      <c r="S46" s="185" t="s">
        <v>228</v>
      </c>
      <c r="T46" s="186" t="s">
        <v>1029</v>
      </c>
      <c r="U46" s="162">
        <v>0</v>
      </c>
      <c r="V46" s="162">
        <f t="shared" si="6"/>
        <v>0</v>
      </c>
      <c r="W46" s="162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331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80">
        <v>23</v>
      </c>
      <c r="B47" s="181" t="s">
        <v>1726</v>
      </c>
      <c r="C47" s="190" t="s">
        <v>1727</v>
      </c>
      <c r="D47" s="182" t="s">
        <v>227</v>
      </c>
      <c r="E47" s="183">
        <v>4</v>
      </c>
      <c r="F47" s="184"/>
      <c r="G47" s="185">
        <f t="shared" si="0"/>
        <v>0</v>
      </c>
      <c r="H47" s="184">
        <v>0</v>
      </c>
      <c r="I47" s="185">
        <f t="shared" si="1"/>
        <v>0</v>
      </c>
      <c r="J47" s="184">
        <v>650</v>
      </c>
      <c r="K47" s="185">
        <f t="shared" si="2"/>
        <v>2600</v>
      </c>
      <c r="L47" s="185">
        <v>21</v>
      </c>
      <c r="M47" s="185">
        <f t="shared" si="3"/>
        <v>0</v>
      </c>
      <c r="N47" s="185">
        <v>0</v>
      </c>
      <c r="O47" s="185">
        <f t="shared" si="4"/>
        <v>0</v>
      </c>
      <c r="P47" s="185">
        <v>0</v>
      </c>
      <c r="Q47" s="185">
        <f t="shared" si="5"/>
        <v>0</v>
      </c>
      <c r="R47" s="185"/>
      <c r="S47" s="185" t="s">
        <v>228</v>
      </c>
      <c r="T47" s="186" t="s">
        <v>1029</v>
      </c>
      <c r="U47" s="162">
        <v>0</v>
      </c>
      <c r="V47" s="162">
        <f t="shared" si="6"/>
        <v>0</v>
      </c>
      <c r="W47" s="162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331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ht="22.5" outlineLevel="1" x14ac:dyDescent="0.2">
      <c r="A48" s="173">
        <v>24</v>
      </c>
      <c r="B48" s="174" t="s">
        <v>1728</v>
      </c>
      <c r="C48" s="191" t="s">
        <v>1729</v>
      </c>
      <c r="D48" s="175" t="s">
        <v>473</v>
      </c>
      <c r="E48" s="176">
        <v>27.79609</v>
      </c>
      <c r="F48" s="177"/>
      <c r="G48" s="178">
        <f t="shared" si="0"/>
        <v>0</v>
      </c>
      <c r="H48" s="177">
        <v>0</v>
      </c>
      <c r="I48" s="178">
        <f t="shared" si="1"/>
        <v>0</v>
      </c>
      <c r="J48" s="177">
        <v>121</v>
      </c>
      <c r="K48" s="178">
        <f t="shared" si="2"/>
        <v>3363.33</v>
      </c>
      <c r="L48" s="178">
        <v>21</v>
      </c>
      <c r="M48" s="178">
        <f t="shared" si="3"/>
        <v>0</v>
      </c>
      <c r="N48" s="178">
        <v>0</v>
      </c>
      <c r="O48" s="178">
        <f t="shared" si="4"/>
        <v>0</v>
      </c>
      <c r="P48" s="178">
        <v>0</v>
      </c>
      <c r="Q48" s="178">
        <f t="shared" si="5"/>
        <v>0</v>
      </c>
      <c r="R48" s="178" t="s">
        <v>653</v>
      </c>
      <c r="S48" s="178" t="s">
        <v>330</v>
      </c>
      <c r="T48" s="179" t="s">
        <v>330</v>
      </c>
      <c r="U48" s="162">
        <v>1.48</v>
      </c>
      <c r="V48" s="162">
        <f t="shared" si="6"/>
        <v>41.14</v>
      </c>
      <c r="W48" s="162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816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58"/>
      <c r="B49" s="159"/>
      <c r="C49" s="375" t="s">
        <v>1730</v>
      </c>
      <c r="D49" s="376"/>
      <c r="E49" s="376"/>
      <c r="F49" s="376"/>
      <c r="G49" s="376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333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x14ac:dyDescent="0.2">
      <c r="A50" s="167" t="s">
        <v>223</v>
      </c>
      <c r="B50" s="168" t="s">
        <v>140</v>
      </c>
      <c r="C50" s="189" t="s">
        <v>141</v>
      </c>
      <c r="D50" s="169"/>
      <c r="E50" s="170"/>
      <c r="F50" s="171"/>
      <c r="G50" s="171">
        <f>SUMIF(AG51:AG83,"&lt;&gt;NOR",G51:G83)</f>
        <v>0</v>
      </c>
      <c r="H50" s="171"/>
      <c r="I50" s="171">
        <f>SUM(I51:I83)</f>
        <v>136392.19999999998</v>
      </c>
      <c r="J50" s="171"/>
      <c r="K50" s="171">
        <f>SUM(K51:K83)</f>
        <v>160426.76</v>
      </c>
      <c r="L50" s="171"/>
      <c r="M50" s="171">
        <f>SUM(M51:M83)</f>
        <v>0</v>
      </c>
      <c r="N50" s="171"/>
      <c r="O50" s="171">
        <f>SUM(O51:O83)</f>
        <v>1.4300000000000002</v>
      </c>
      <c r="P50" s="171"/>
      <c r="Q50" s="171">
        <f>SUM(Q51:Q83)</f>
        <v>0</v>
      </c>
      <c r="R50" s="171"/>
      <c r="S50" s="171"/>
      <c r="T50" s="172"/>
      <c r="U50" s="166"/>
      <c r="V50" s="166">
        <f>SUM(V51:V83)</f>
        <v>354.16</v>
      </c>
      <c r="W50" s="166"/>
      <c r="AG50" t="s">
        <v>224</v>
      </c>
    </row>
    <row r="51" spans="1:60" ht="22.5" outlineLevel="1" x14ac:dyDescent="0.2">
      <c r="A51" s="180">
        <v>25</v>
      </c>
      <c r="B51" s="181" t="s">
        <v>1731</v>
      </c>
      <c r="C51" s="190" t="s">
        <v>1732</v>
      </c>
      <c r="D51" s="182" t="s">
        <v>427</v>
      </c>
      <c r="E51" s="183">
        <v>24</v>
      </c>
      <c r="F51" s="184"/>
      <c r="G51" s="185">
        <f t="shared" ref="G51:G59" si="7">ROUND(E51*F51,2)</f>
        <v>0</v>
      </c>
      <c r="H51" s="184">
        <v>84.98</v>
      </c>
      <c r="I51" s="185">
        <f t="shared" ref="I51:I59" si="8">ROUND(E51*H51,2)</f>
        <v>2039.52</v>
      </c>
      <c r="J51" s="184">
        <v>128.02000000000001</v>
      </c>
      <c r="K51" s="185">
        <f t="shared" ref="K51:K59" si="9">ROUND(E51*J51,2)</f>
        <v>3072.48</v>
      </c>
      <c r="L51" s="185">
        <v>21</v>
      </c>
      <c r="M51" s="185">
        <f t="shared" ref="M51:M59" si="10">G51*(1+L51/100)</f>
        <v>0</v>
      </c>
      <c r="N51" s="185">
        <v>3.4000000000000002E-4</v>
      </c>
      <c r="O51" s="185">
        <f t="shared" ref="O51:O59" si="11">ROUND(E51*N51,2)</f>
        <v>0.01</v>
      </c>
      <c r="P51" s="185">
        <v>0</v>
      </c>
      <c r="Q51" s="185">
        <f t="shared" ref="Q51:Q59" si="12">ROUND(E51*P51,2)</f>
        <v>0</v>
      </c>
      <c r="R51" s="185" t="s">
        <v>1279</v>
      </c>
      <c r="S51" s="185" t="s">
        <v>330</v>
      </c>
      <c r="T51" s="186" t="s">
        <v>330</v>
      </c>
      <c r="U51" s="162">
        <v>0.32</v>
      </c>
      <c r="V51" s="162">
        <f t="shared" ref="V51:V59" si="13">ROUND(E51*U51,2)</f>
        <v>7.68</v>
      </c>
      <c r="W51" s="162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1096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ht="22.5" outlineLevel="1" x14ac:dyDescent="0.2">
      <c r="A52" s="180">
        <v>26</v>
      </c>
      <c r="B52" s="181" t="s">
        <v>1733</v>
      </c>
      <c r="C52" s="190" t="s">
        <v>1734</v>
      </c>
      <c r="D52" s="182" t="s">
        <v>427</v>
      </c>
      <c r="E52" s="183">
        <v>21</v>
      </c>
      <c r="F52" s="184"/>
      <c r="G52" s="185">
        <f t="shared" si="7"/>
        <v>0</v>
      </c>
      <c r="H52" s="184">
        <v>66.98</v>
      </c>
      <c r="I52" s="185">
        <f t="shared" si="8"/>
        <v>1406.58</v>
      </c>
      <c r="J52" s="184">
        <v>128.02000000000001</v>
      </c>
      <c r="K52" s="185">
        <f t="shared" si="9"/>
        <v>2688.42</v>
      </c>
      <c r="L52" s="185">
        <v>21</v>
      </c>
      <c r="M52" s="185">
        <f t="shared" si="10"/>
        <v>0</v>
      </c>
      <c r="N52" s="185">
        <v>3.8000000000000002E-4</v>
      </c>
      <c r="O52" s="185">
        <f t="shared" si="11"/>
        <v>0.01</v>
      </c>
      <c r="P52" s="185">
        <v>0</v>
      </c>
      <c r="Q52" s="185">
        <f t="shared" si="12"/>
        <v>0</v>
      </c>
      <c r="R52" s="185" t="s">
        <v>1279</v>
      </c>
      <c r="S52" s="185" t="s">
        <v>330</v>
      </c>
      <c r="T52" s="186" t="s">
        <v>330</v>
      </c>
      <c r="U52" s="162">
        <v>0.32</v>
      </c>
      <c r="V52" s="162">
        <f t="shared" si="13"/>
        <v>6.72</v>
      </c>
      <c r="W52" s="162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1096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ht="22.5" outlineLevel="1" x14ac:dyDescent="0.2">
      <c r="A53" s="180">
        <v>27</v>
      </c>
      <c r="B53" s="181" t="s">
        <v>1735</v>
      </c>
      <c r="C53" s="190" t="s">
        <v>1736</v>
      </c>
      <c r="D53" s="182" t="s">
        <v>427</v>
      </c>
      <c r="E53" s="183">
        <v>26</v>
      </c>
      <c r="F53" s="184"/>
      <c r="G53" s="185">
        <f t="shared" si="7"/>
        <v>0</v>
      </c>
      <c r="H53" s="184">
        <v>68.88</v>
      </c>
      <c r="I53" s="185">
        <f t="shared" si="8"/>
        <v>1790.88</v>
      </c>
      <c r="J53" s="184">
        <v>143.62</v>
      </c>
      <c r="K53" s="185">
        <f t="shared" si="9"/>
        <v>3734.12</v>
      </c>
      <c r="L53" s="185">
        <v>21</v>
      </c>
      <c r="M53" s="185">
        <f t="shared" si="10"/>
        <v>0</v>
      </c>
      <c r="N53" s="185">
        <v>4.6999999999999999E-4</v>
      </c>
      <c r="O53" s="185">
        <f t="shared" si="11"/>
        <v>0.01</v>
      </c>
      <c r="P53" s="185">
        <v>0</v>
      </c>
      <c r="Q53" s="185">
        <f t="shared" si="12"/>
        <v>0</v>
      </c>
      <c r="R53" s="185" t="s">
        <v>1279</v>
      </c>
      <c r="S53" s="185" t="s">
        <v>330</v>
      </c>
      <c r="T53" s="186" t="s">
        <v>330</v>
      </c>
      <c r="U53" s="162">
        <v>0.35899999999999999</v>
      </c>
      <c r="V53" s="162">
        <f t="shared" si="13"/>
        <v>9.33</v>
      </c>
      <c r="W53" s="162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1096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ht="22.5" outlineLevel="1" x14ac:dyDescent="0.2">
      <c r="A54" s="180">
        <v>28</v>
      </c>
      <c r="B54" s="181" t="s">
        <v>1737</v>
      </c>
      <c r="C54" s="190" t="s">
        <v>1738</v>
      </c>
      <c r="D54" s="182" t="s">
        <v>427</v>
      </c>
      <c r="E54" s="183">
        <v>22</v>
      </c>
      <c r="F54" s="184"/>
      <c r="G54" s="185">
        <f t="shared" si="7"/>
        <v>0</v>
      </c>
      <c r="H54" s="184">
        <v>177.72</v>
      </c>
      <c r="I54" s="185">
        <f t="shared" si="8"/>
        <v>3909.84</v>
      </c>
      <c r="J54" s="184">
        <v>327.27999999999997</v>
      </c>
      <c r="K54" s="185">
        <f t="shared" si="9"/>
        <v>7200.16</v>
      </c>
      <c r="L54" s="185">
        <v>21</v>
      </c>
      <c r="M54" s="185">
        <f t="shared" si="10"/>
        <v>0</v>
      </c>
      <c r="N54" s="185">
        <v>7.7999999999999999E-4</v>
      </c>
      <c r="O54" s="185">
        <f t="shared" si="11"/>
        <v>0.02</v>
      </c>
      <c r="P54" s="185">
        <v>0</v>
      </c>
      <c r="Q54" s="185">
        <f t="shared" si="12"/>
        <v>0</v>
      </c>
      <c r="R54" s="185" t="s">
        <v>1279</v>
      </c>
      <c r="S54" s="185" t="s">
        <v>330</v>
      </c>
      <c r="T54" s="186" t="s">
        <v>330</v>
      </c>
      <c r="U54" s="162">
        <v>0.81899999999999995</v>
      </c>
      <c r="V54" s="162">
        <f t="shared" si="13"/>
        <v>18.02</v>
      </c>
      <c r="W54" s="162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856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ht="22.5" outlineLevel="1" x14ac:dyDescent="0.2">
      <c r="A55" s="180">
        <v>29</v>
      </c>
      <c r="B55" s="181" t="s">
        <v>1739</v>
      </c>
      <c r="C55" s="190" t="s">
        <v>1740</v>
      </c>
      <c r="D55" s="182" t="s">
        <v>427</v>
      </c>
      <c r="E55" s="183">
        <v>102</v>
      </c>
      <c r="F55" s="184"/>
      <c r="G55" s="185">
        <f t="shared" si="7"/>
        <v>0</v>
      </c>
      <c r="H55" s="184">
        <v>233.52</v>
      </c>
      <c r="I55" s="185">
        <f t="shared" si="8"/>
        <v>23819.040000000001</v>
      </c>
      <c r="J55" s="184">
        <v>318.48</v>
      </c>
      <c r="K55" s="185">
        <f t="shared" si="9"/>
        <v>32484.959999999999</v>
      </c>
      <c r="L55" s="185">
        <v>21</v>
      </c>
      <c r="M55" s="185">
        <f t="shared" si="10"/>
        <v>0</v>
      </c>
      <c r="N55" s="185">
        <v>1.31E-3</v>
      </c>
      <c r="O55" s="185">
        <f t="shared" si="11"/>
        <v>0.13</v>
      </c>
      <c r="P55" s="185">
        <v>0</v>
      </c>
      <c r="Q55" s="185">
        <f t="shared" si="12"/>
        <v>0</v>
      </c>
      <c r="R55" s="185" t="s">
        <v>1279</v>
      </c>
      <c r="S55" s="185" t="s">
        <v>330</v>
      </c>
      <c r="T55" s="186" t="s">
        <v>330</v>
      </c>
      <c r="U55" s="162">
        <v>0.79700000000000004</v>
      </c>
      <c r="V55" s="162">
        <f t="shared" si="13"/>
        <v>81.290000000000006</v>
      </c>
      <c r="W55" s="162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1096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ht="22.5" outlineLevel="1" x14ac:dyDescent="0.2">
      <c r="A56" s="180">
        <v>30</v>
      </c>
      <c r="B56" s="181" t="s">
        <v>1741</v>
      </c>
      <c r="C56" s="190" t="s">
        <v>1742</v>
      </c>
      <c r="D56" s="182" t="s">
        <v>427</v>
      </c>
      <c r="E56" s="183">
        <v>154</v>
      </c>
      <c r="F56" s="184"/>
      <c r="G56" s="185">
        <f t="shared" si="7"/>
        <v>0</v>
      </c>
      <c r="H56" s="184">
        <v>207.95</v>
      </c>
      <c r="I56" s="185">
        <f t="shared" si="8"/>
        <v>32024.3</v>
      </c>
      <c r="J56" s="184">
        <v>320.05</v>
      </c>
      <c r="K56" s="185">
        <f t="shared" si="9"/>
        <v>49287.7</v>
      </c>
      <c r="L56" s="185">
        <v>21</v>
      </c>
      <c r="M56" s="185">
        <f t="shared" si="10"/>
        <v>0</v>
      </c>
      <c r="N56" s="185">
        <v>2.0899999999999998E-3</v>
      </c>
      <c r="O56" s="185">
        <f t="shared" si="11"/>
        <v>0.32</v>
      </c>
      <c r="P56" s="185">
        <v>0</v>
      </c>
      <c r="Q56" s="185">
        <f t="shared" si="12"/>
        <v>0</v>
      </c>
      <c r="R56" s="185" t="s">
        <v>1279</v>
      </c>
      <c r="S56" s="185" t="s">
        <v>330</v>
      </c>
      <c r="T56" s="186" t="s">
        <v>330</v>
      </c>
      <c r="U56" s="162">
        <v>0.8</v>
      </c>
      <c r="V56" s="162">
        <f t="shared" si="13"/>
        <v>123.2</v>
      </c>
      <c r="W56" s="162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1096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ht="22.5" outlineLevel="1" x14ac:dyDescent="0.2">
      <c r="A57" s="180">
        <v>31</v>
      </c>
      <c r="B57" s="181" t="s">
        <v>1743</v>
      </c>
      <c r="C57" s="190" t="s">
        <v>1744</v>
      </c>
      <c r="D57" s="182" t="s">
        <v>427</v>
      </c>
      <c r="E57" s="183">
        <v>46</v>
      </c>
      <c r="F57" s="184"/>
      <c r="G57" s="185">
        <f t="shared" si="7"/>
        <v>0</v>
      </c>
      <c r="H57" s="184">
        <v>304.95</v>
      </c>
      <c r="I57" s="185">
        <f t="shared" si="8"/>
        <v>14027.7</v>
      </c>
      <c r="J57" s="184">
        <v>320.05</v>
      </c>
      <c r="K57" s="185">
        <f t="shared" si="9"/>
        <v>14722.3</v>
      </c>
      <c r="L57" s="185">
        <v>21</v>
      </c>
      <c r="M57" s="185">
        <f t="shared" si="10"/>
        <v>0</v>
      </c>
      <c r="N57" s="185">
        <v>2.5000000000000001E-3</v>
      </c>
      <c r="O57" s="185">
        <f t="shared" si="11"/>
        <v>0.12</v>
      </c>
      <c r="P57" s="185">
        <v>0</v>
      </c>
      <c r="Q57" s="185">
        <f t="shared" si="12"/>
        <v>0</v>
      </c>
      <c r="R57" s="185" t="s">
        <v>1279</v>
      </c>
      <c r="S57" s="185" t="s">
        <v>330</v>
      </c>
      <c r="T57" s="186" t="s">
        <v>330</v>
      </c>
      <c r="U57" s="162">
        <v>0.8</v>
      </c>
      <c r="V57" s="162">
        <f t="shared" si="13"/>
        <v>36.799999999999997</v>
      </c>
      <c r="W57" s="162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1096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ht="22.5" outlineLevel="1" x14ac:dyDescent="0.2">
      <c r="A58" s="180">
        <v>32</v>
      </c>
      <c r="B58" s="181" t="s">
        <v>1745</v>
      </c>
      <c r="C58" s="190" t="s">
        <v>1746</v>
      </c>
      <c r="D58" s="182" t="s">
        <v>427</v>
      </c>
      <c r="E58" s="183">
        <v>57</v>
      </c>
      <c r="F58" s="184"/>
      <c r="G58" s="185">
        <f t="shared" si="7"/>
        <v>0</v>
      </c>
      <c r="H58" s="184">
        <v>377.97</v>
      </c>
      <c r="I58" s="185">
        <f t="shared" si="8"/>
        <v>21544.29</v>
      </c>
      <c r="J58" s="184">
        <v>220.03</v>
      </c>
      <c r="K58" s="185">
        <f t="shared" si="9"/>
        <v>12541.71</v>
      </c>
      <c r="L58" s="185">
        <v>21</v>
      </c>
      <c r="M58" s="185">
        <f t="shared" si="10"/>
        <v>0</v>
      </c>
      <c r="N58" s="185">
        <v>3.5500000000000002E-3</v>
      </c>
      <c r="O58" s="185">
        <f t="shared" si="11"/>
        <v>0.2</v>
      </c>
      <c r="P58" s="185">
        <v>0</v>
      </c>
      <c r="Q58" s="185">
        <f t="shared" si="12"/>
        <v>0</v>
      </c>
      <c r="R58" s="185" t="s">
        <v>1279</v>
      </c>
      <c r="S58" s="185" t="s">
        <v>330</v>
      </c>
      <c r="T58" s="186" t="s">
        <v>330</v>
      </c>
      <c r="U58" s="162">
        <v>0.55000000000000004</v>
      </c>
      <c r="V58" s="162">
        <f t="shared" si="13"/>
        <v>31.35</v>
      </c>
      <c r="W58" s="162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1096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73">
        <v>33</v>
      </c>
      <c r="B59" s="174" t="s">
        <v>1747</v>
      </c>
      <c r="C59" s="191" t="s">
        <v>1748</v>
      </c>
      <c r="D59" s="175" t="s">
        <v>227</v>
      </c>
      <c r="E59" s="176">
        <v>5</v>
      </c>
      <c r="F59" s="177"/>
      <c r="G59" s="178">
        <f t="shared" si="7"/>
        <v>0</v>
      </c>
      <c r="H59" s="177">
        <v>0</v>
      </c>
      <c r="I59" s="178">
        <f t="shared" si="8"/>
        <v>0</v>
      </c>
      <c r="J59" s="177">
        <v>59.2</v>
      </c>
      <c r="K59" s="178">
        <f t="shared" si="9"/>
        <v>296</v>
      </c>
      <c r="L59" s="178">
        <v>21</v>
      </c>
      <c r="M59" s="178">
        <f t="shared" si="10"/>
        <v>0</v>
      </c>
      <c r="N59" s="178">
        <v>0</v>
      </c>
      <c r="O59" s="178">
        <f t="shared" si="11"/>
        <v>0</v>
      </c>
      <c r="P59" s="178">
        <v>0</v>
      </c>
      <c r="Q59" s="178">
        <f t="shared" si="12"/>
        <v>0</v>
      </c>
      <c r="R59" s="178" t="s">
        <v>1279</v>
      </c>
      <c r="S59" s="178" t="s">
        <v>330</v>
      </c>
      <c r="T59" s="179" t="s">
        <v>330</v>
      </c>
      <c r="U59" s="162">
        <v>0.14799999999999999</v>
      </c>
      <c r="V59" s="162">
        <f t="shared" si="13"/>
        <v>0.74</v>
      </c>
      <c r="W59" s="162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1096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58"/>
      <c r="B60" s="159"/>
      <c r="C60" s="375" t="s">
        <v>1749</v>
      </c>
      <c r="D60" s="376"/>
      <c r="E60" s="376"/>
      <c r="F60" s="376"/>
      <c r="G60" s="376"/>
      <c r="H60" s="162"/>
      <c r="I60" s="162"/>
      <c r="J60" s="162"/>
      <c r="K60" s="162"/>
      <c r="L60" s="162"/>
      <c r="M60" s="162"/>
      <c r="N60" s="162"/>
      <c r="O60" s="162"/>
      <c r="P60" s="162"/>
      <c r="Q60" s="162"/>
      <c r="R60" s="162"/>
      <c r="S60" s="162"/>
      <c r="T60" s="162"/>
      <c r="U60" s="162"/>
      <c r="V60" s="162"/>
      <c r="W60" s="162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333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3">
        <v>34</v>
      </c>
      <c r="B61" s="174" t="s">
        <v>1750</v>
      </c>
      <c r="C61" s="191" t="s">
        <v>1751</v>
      </c>
      <c r="D61" s="175" t="s">
        <v>227</v>
      </c>
      <c r="E61" s="176">
        <v>11</v>
      </c>
      <c r="F61" s="177"/>
      <c r="G61" s="178">
        <f>ROUND(E61*F61,2)</f>
        <v>0</v>
      </c>
      <c r="H61" s="177">
        <v>0</v>
      </c>
      <c r="I61" s="178">
        <f>ROUND(E61*H61,2)</f>
        <v>0</v>
      </c>
      <c r="J61" s="177">
        <v>62.8</v>
      </c>
      <c r="K61" s="178">
        <f>ROUND(E61*J61,2)</f>
        <v>690.8</v>
      </c>
      <c r="L61" s="178">
        <v>21</v>
      </c>
      <c r="M61" s="178">
        <f>G61*(1+L61/100)</f>
        <v>0</v>
      </c>
      <c r="N61" s="178">
        <v>0</v>
      </c>
      <c r="O61" s="178">
        <f>ROUND(E61*N61,2)</f>
        <v>0</v>
      </c>
      <c r="P61" s="178">
        <v>0</v>
      </c>
      <c r="Q61" s="178">
        <f>ROUND(E61*P61,2)</f>
        <v>0</v>
      </c>
      <c r="R61" s="178" t="s">
        <v>1279</v>
      </c>
      <c r="S61" s="178" t="s">
        <v>330</v>
      </c>
      <c r="T61" s="179" t="s">
        <v>330</v>
      </c>
      <c r="U61" s="162">
        <v>0.157</v>
      </c>
      <c r="V61" s="162">
        <f>ROUND(E61*U61,2)</f>
        <v>1.73</v>
      </c>
      <c r="W61" s="162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1096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58"/>
      <c r="B62" s="159"/>
      <c r="C62" s="375" t="s">
        <v>1749</v>
      </c>
      <c r="D62" s="376"/>
      <c r="E62" s="376"/>
      <c r="F62" s="376"/>
      <c r="G62" s="376"/>
      <c r="H62" s="162"/>
      <c r="I62" s="162"/>
      <c r="J62" s="162"/>
      <c r="K62" s="162"/>
      <c r="L62" s="162"/>
      <c r="M62" s="162"/>
      <c r="N62" s="162"/>
      <c r="O62" s="162"/>
      <c r="P62" s="162"/>
      <c r="Q62" s="162"/>
      <c r="R62" s="162"/>
      <c r="S62" s="162"/>
      <c r="T62" s="162"/>
      <c r="U62" s="162"/>
      <c r="V62" s="162"/>
      <c r="W62" s="162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333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73">
        <v>35</v>
      </c>
      <c r="B63" s="174" t="s">
        <v>1752</v>
      </c>
      <c r="C63" s="191" t="s">
        <v>1753</v>
      </c>
      <c r="D63" s="175" t="s">
        <v>227</v>
      </c>
      <c r="E63" s="176">
        <v>10</v>
      </c>
      <c r="F63" s="177"/>
      <c r="G63" s="178">
        <f>ROUND(E63*F63,2)</f>
        <v>0</v>
      </c>
      <c r="H63" s="177">
        <v>0</v>
      </c>
      <c r="I63" s="178">
        <f>ROUND(E63*H63,2)</f>
        <v>0</v>
      </c>
      <c r="J63" s="177">
        <v>69.599999999999994</v>
      </c>
      <c r="K63" s="178">
        <f>ROUND(E63*J63,2)</f>
        <v>696</v>
      </c>
      <c r="L63" s="178">
        <v>21</v>
      </c>
      <c r="M63" s="178">
        <f>G63*(1+L63/100)</f>
        <v>0</v>
      </c>
      <c r="N63" s="178">
        <v>0</v>
      </c>
      <c r="O63" s="178">
        <f>ROUND(E63*N63,2)</f>
        <v>0</v>
      </c>
      <c r="P63" s="178">
        <v>0</v>
      </c>
      <c r="Q63" s="178">
        <f>ROUND(E63*P63,2)</f>
        <v>0</v>
      </c>
      <c r="R63" s="178" t="s">
        <v>1279</v>
      </c>
      <c r="S63" s="178" t="s">
        <v>330</v>
      </c>
      <c r="T63" s="179" t="s">
        <v>330</v>
      </c>
      <c r="U63" s="162">
        <v>0.17399999999999999</v>
      </c>
      <c r="V63" s="162">
        <f>ROUND(E63*U63,2)</f>
        <v>1.74</v>
      </c>
      <c r="W63" s="162"/>
      <c r="X63" s="151"/>
      <c r="Y63" s="151"/>
      <c r="Z63" s="151"/>
      <c r="AA63" s="151"/>
      <c r="AB63" s="151"/>
      <c r="AC63" s="151"/>
      <c r="AD63" s="151"/>
      <c r="AE63" s="151"/>
      <c r="AF63" s="151"/>
      <c r="AG63" s="151" t="s">
        <v>1096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">
      <c r="A64" s="158"/>
      <c r="B64" s="159"/>
      <c r="C64" s="375" t="s">
        <v>1749</v>
      </c>
      <c r="D64" s="376"/>
      <c r="E64" s="376"/>
      <c r="F64" s="376"/>
      <c r="G64" s="376"/>
      <c r="H64" s="162"/>
      <c r="I64" s="162"/>
      <c r="J64" s="162"/>
      <c r="K64" s="162"/>
      <c r="L64" s="162"/>
      <c r="M64" s="162"/>
      <c r="N64" s="162"/>
      <c r="O64" s="162"/>
      <c r="P64" s="162"/>
      <c r="Q64" s="162"/>
      <c r="R64" s="162"/>
      <c r="S64" s="162"/>
      <c r="T64" s="162"/>
      <c r="U64" s="162"/>
      <c r="V64" s="162"/>
      <c r="W64" s="162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333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73">
        <v>36</v>
      </c>
      <c r="B65" s="174" t="s">
        <v>1754</v>
      </c>
      <c r="C65" s="191" t="s">
        <v>1755</v>
      </c>
      <c r="D65" s="175" t="s">
        <v>227</v>
      </c>
      <c r="E65" s="176">
        <v>10</v>
      </c>
      <c r="F65" s="177"/>
      <c r="G65" s="178">
        <f>ROUND(E65*F65,2)</f>
        <v>0</v>
      </c>
      <c r="H65" s="177">
        <v>0</v>
      </c>
      <c r="I65" s="178">
        <f>ROUND(E65*H65,2)</f>
        <v>0</v>
      </c>
      <c r="J65" s="177">
        <v>103.5</v>
      </c>
      <c r="K65" s="178">
        <f>ROUND(E65*J65,2)</f>
        <v>1035</v>
      </c>
      <c r="L65" s="178">
        <v>21</v>
      </c>
      <c r="M65" s="178">
        <f>G65*(1+L65/100)</f>
        <v>0</v>
      </c>
      <c r="N65" s="178">
        <v>0</v>
      </c>
      <c r="O65" s="178">
        <f>ROUND(E65*N65,2)</f>
        <v>0</v>
      </c>
      <c r="P65" s="178">
        <v>0</v>
      </c>
      <c r="Q65" s="178">
        <f>ROUND(E65*P65,2)</f>
        <v>0</v>
      </c>
      <c r="R65" s="178" t="s">
        <v>1279</v>
      </c>
      <c r="S65" s="178" t="s">
        <v>330</v>
      </c>
      <c r="T65" s="179" t="s">
        <v>330</v>
      </c>
      <c r="U65" s="162">
        <v>0.25900000000000001</v>
      </c>
      <c r="V65" s="162">
        <f>ROUND(E65*U65,2)</f>
        <v>2.59</v>
      </c>
      <c r="W65" s="162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1096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58"/>
      <c r="B66" s="159"/>
      <c r="C66" s="375" t="s">
        <v>1749</v>
      </c>
      <c r="D66" s="376"/>
      <c r="E66" s="376"/>
      <c r="F66" s="376"/>
      <c r="G66" s="376"/>
      <c r="H66" s="162"/>
      <c r="I66" s="162"/>
      <c r="J66" s="162"/>
      <c r="K66" s="162"/>
      <c r="L66" s="162"/>
      <c r="M66" s="162"/>
      <c r="N66" s="162"/>
      <c r="O66" s="162"/>
      <c r="P66" s="162"/>
      <c r="Q66" s="162"/>
      <c r="R66" s="162"/>
      <c r="S66" s="162"/>
      <c r="T66" s="162"/>
      <c r="U66" s="162"/>
      <c r="V66" s="162"/>
      <c r="W66" s="162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333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ht="33.75" outlineLevel="1" x14ac:dyDescent="0.2">
      <c r="A67" s="173">
        <v>37</v>
      </c>
      <c r="B67" s="174" t="s">
        <v>1756</v>
      </c>
      <c r="C67" s="191" t="s">
        <v>1757</v>
      </c>
      <c r="D67" s="175" t="s">
        <v>227</v>
      </c>
      <c r="E67" s="176">
        <v>1</v>
      </c>
      <c r="F67" s="177"/>
      <c r="G67" s="178">
        <f>ROUND(E67*F67,2)</f>
        <v>0</v>
      </c>
      <c r="H67" s="177">
        <v>1786.98</v>
      </c>
      <c r="I67" s="178">
        <f>ROUND(E67*H67,2)</f>
        <v>1786.98</v>
      </c>
      <c r="J67" s="177">
        <v>120.02</v>
      </c>
      <c r="K67" s="178">
        <f>ROUND(E67*J67,2)</f>
        <v>120.02</v>
      </c>
      <c r="L67" s="178">
        <v>21</v>
      </c>
      <c r="M67" s="178">
        <f>G67*(1+L67/100)</f>
        <v>0</v>
      </c>
      <c r="N67" s="178">
        <v>1.24E-3</v>
      </c>
      <c r="O67" s="178">
        <f>ROUND(E67*N67,2)</f>
        <v>0</v>
      </c>
      <c r="P67" s="178">
        <v>0</v>
      </c>
      <c r="Q67" s="178">
        <f>ROUND(E67*P67,2)</f>
        <v>0</v>
      </c>
      <c r="R67" s="178" t="s">
        <v>1279</v>
      </c>
      <c r="S67" s="178" t="s">
        <v>330</v>
      </c>
      <c r="T67" s="179" t="s">
        <v>330</v>
      </c>
      <c r="U67" s="162">
        <v>0.3</v>
      </c>
      <c r="V67" s="162">
        <f>ROUND(E67*U67,2)</f>
        <v>0.3</v>
      </c>
      <c r="W67" s="162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1096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58"/>
      <c r="B68" s="159"/>
      <c r="C68" s="364" t="s">
        <v>1758</v>
      </c>
      <c r="D68" s="365"/>
      <c r="E68" s="365"/>
      <c r="F68" s="365"/>
      <c r="G68" s="365"/>
      <c r="H68" s="162"/>
      <c r="I68" s="162"/>
      <c r="J68" s="162"/>
      <c r="K68" s="162"/>
      <c r="L68" s="162"/>
      <c r="M68" s="162"/>
      <c r="N68" s="162"/>
      <c r="O68" s="162"/>
      <c r="P68" s="162"/>
      <c r="Q68" s="162"/>
      <c r="R68" s="162"/>
      <c r="S68" s="162"/>
      <c r="T68" s="162"/>
      <c r="U68" s="162"/>
      <c r="V68" s="162"/>
      <c r="W68" s="162"/>
      <c r="X68" s="151"/>
      <c r="Y68" s="151"/>
      <c r="Z68" s="151"/>
      <c r="AA68" s="151"/>
      <c r="AB68" s="151"/>
      <c r="AC68" s="151"/>
      <c r="AD68" s="151"/>
      <c r="AE68" s="151"/>
      <c r="AF68" s="151"/>
      <c r="AG68" s="151" t="s">
        <v>236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ht="22.5" outlineLevel="1" x14ac:dyDescent="0.2">
      <c r="A69" s="180">
        <v>38</v>
      </c>
      <c r="B69" s="181" t="s">
        <v>1759</v>
      </c>
      <c r="C69" s="190" t="s">
        <v>1760</v>
      </c>
      <c r="D69" s="182" t="s">
        <v>227</v>
      </c>
      <c r="E69" s="183">
        <v>2</v>
      </c>
      <c r="F69" s="184"/>
      <c r="G69" s="185">
        <f t="shared" ref="G69:G82" si="14">ROUND(E69*F69,2)</f>
        <v>0</v>
      </c>
      <c r="H69" s="184">
        <v>1248.99</v>
      </c>
      <c r="I69" s="185">
        <f t="shared" ref="I69:I82" si="15">ROUND(E69*H69,2)</f>
        <v>2497.98</v>
      </c>
      <c r="J69" s="184">
        <v>80.010000000000005</v>
      </c>
      <c r="K69" s="185">
        <f t="shared" ref="K69:K82" si="16">ROUND(E69*J69,2)</f>
        <v>160.02000000000001</v>
      </c>
      <c r="L69" s="185">
        <v>21</v>
      </c>
      <c r="M69" s="185">
        <f t="shared" ref="M69:M82" si="17">G69*(1+L69/100)</f>
        <v>0</v>
      </c>
      <c r="N69" s="185">
        <v>7.5000000000000002E-4</v>
      </c>
      <c r="O69" s="185">
        <f t="shared" ref="O69:O82" si="18">ROUND(E69*N69,2)</f>
        <v>0</v>
      </c>
      <c r="P69" s="185">
        <v>0</v>
      </c>
      <c r="Q69" s="185">
        <f t="shared" ref="Q69:Q82" si="19">ROUND(E69*P69,2)</f>
        <v>0</v>
      </c>
      <c r="R69" s="185" t="s">
        <v>1279</v>
      </c>
      <c r="S69" s="185" t="s">
        <v>330</v>
      </c>
      <c r="T69" s="186" t="s">
        <v>330</v>
      </c>
      <c r="U69" s="162">
        <v>0.2</v>
      </c>
      <c r="V69" s="162">
        <f t="shared" ref="V69:V82" si="20">ROUND(E69*U69,2)</f>
        <v>0.4</v>
      </c>
      <c r="W69" s="162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1096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ht="33.75" outlineLevel="1" x14ac:dyDescent="0.2">
      <c r="A70" s="180">
        <v>39</v>
      </c>
      <c r="B70" s="181" t="s">
        <v>1761</v>
      </c>
      <c r="C70" s="190" t="s">
        <v>1762</v>
      </c>
      <c r="D70" s="182" t="s">
        <v>227</v>
      </c>
      <c r="E70" s="183">
        <v>8</v>
      </c>
      <c r="F70" s="184"/>
      <c r="G70" s="185">
        <f t="shared" si="14"/>
        <v>0</v>
      </c>
      <c r="H70" s="184">
        <v>2894.97</v>
      </c>
      <c r="I70" s="185">
        <f t="shared" si="15"/>
        <v>23159.759999999998</v>
      </c>
      <c r="J70" s="184">
        <v>200.03</v>
      </c>
      <c r="K70" s="185">
        <f t="shared" si="16"/>
        <v>1600.24</v>
      </c>
      <c r="L70" s="185">
        <v>21</v>
      </c>
      <c r="M70" s="185">
        <f t="shared" si="17"/>
        <v>0</v>
      </c>
      <c r="N70" s="185">
        <v>7.6429999999999998E-2</v>
      </c>
      <c r="O70" s="185">
        <f t="shared" si="18"/>
        <v>0.61</v>
      </c>
      <c r="P70" s="185">
        <v>0</v>
      </c>
      <c r="Q70" s="185">
        <f t="shared" si="19"/>
        <v>0</v>
      </c>
      <c r="R70" s="185" t="s">
        <v>1279</v>
      </c>
      <c r="S70" s="185" t="s">
        <v>330</v>
      </c>
      <c r="T70" s="186" t="s">
        <v>330</v>
      </c>
      <c r="U70" s="162">
        <v>0.5</v>
      </c>
      <c r="V70" s="162">
        <f t="shared" si="20"/>
        <v>4</v>
      </c>
      <c r="W70" s="162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1096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80">
        <v>40</v>
      </c>
      <c r="B71" s="181" t="s">
        <v>1763</v>
      </c>
      <c r="C71" s="190" t="s">
        <v>1764</v>
      </c>
      <c r="D71" s="182" t="s">
        <v>227</v>
      </c>
      <c r="E71" s="183">
        <v>4</v>
      </c>
      <c r="F71" s="184"/>
      <c r="G71" s="185">
        <f t="shared" si="14"/>
        <v>0</v>
      </c>
      <c r="H71" s="184">
        <v>701.8</v>
      </c>
      <c r="I71" s="185">
        <f t="shared" si="15"/>
        <v>2807.2</v>
      </c>
      <c r="J71" s="184">
        <v>119.2</v>
      </c>
      <c r="K71" s="185">
        <f t="shared" si="16"/>
        <v>476.8</v>
      </c>
      <c r="L71" s="185">
        <v>21</v>
      </c>
      <c r="M71" s="185">
        <f t="shared" si="17"/>
        <v>0</v>
      </c>
      <c r="N71" s="185">
        <v>1.2999999999999999E-4</v>
      </c>
      <c r="O71" s="185">
        <f t="shared" si="18"/>
        <v>0</v>
      </c>
      <c r="P71" s="185">
        <v>0</v>
      </c>
      <c r="Q71" s="185">
        <f t="shared" si="19"/>
        <v>0</v>
      </c>
      <c r="R71" s="185" t="s">
        <v>1279</v>
      </c>
      <c r="S71" s="185" t="s">
        <v>330</v>
      </c>
      <c r="T71" s="186" t="s">
        <v>330</v>
      </c>
      <c r="U71" s="162">
        <v>0.51</v>
      </c>
      <c r="V71" s="162">
        <f t="shared" si="20"/>
        <v>2.04</v>
      </c>
      <c r="W71" s="162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1096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80">
        <v>41</v>
      </c>
      <c r="B72" s="181" t="s">
        <v>1765</v>
      </c>
      <c r="C72" s="190" t="s">
        <v>1766</v>
      </c>
      <c r="D72" s="182" t="s">
        <v>227</v>
      </c>
      <c r="E72" s="183">
        <v>4</v>
      </c>
      <c r="F72" s="184"/>
      <c r="G72" s="185">
        <f t="shared" si="14"/>
        <v>0</v>
      </c>
      <c r="H72" s="184">
        <v>531.79999999999995</v>
      </c>
      <c r="I72" s="185">
        <f t="shared" si="15"/>
        <v>2127.1999999999998</v>
      </c>
      <c r="J72" s="184">
        <v>119.2</v>
      </c>
      <c r="K72" s="185">
        <f t="shared" si="16"/>
        <v>476.8</v>
      </c>
      <c r="L72" s="185">
        <v>21</v>
      </c>
      <c r="M72" s="185">
        <f t="shared" si="17"/>
        <v>0</v>
      </c>
      <c r="N72" s="185">
        <v>2.7E-4</v>
      </c>
      <c r="O72" s="185">
        <f t="shared" si="18"/>
        <v>0</v>
      </c>
      <c r="P72" s="185">
        <v>0</v>
      </c>
      <c r="Q72" s="185">
        <f t="shared" si="19"/>
        <v>0</v>
      </c>
      <c r="R72" s="185" t="s">
        <v>1279</v>
      </c>
      <c r="S72" s="185" t="s">
        <v>330</v>
      </c>
      <c r="T72" s="186" t="s">
        <v>330</v>
      </c>
      <c r="U72" s="162">
        <v>0.33300000000000002</v>
      </c>
      <c r="V72" s="162">
        <f t="shared" si="20"/>
        <v>1.33</v>
      </c>
      <c r="W72" s="162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1096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80">
        <v>42</v>
      </c>
      <c r="B73" s="181" t="s">
        <v>1767</v>
      </c>
      <c r="C73" s="190" t="s">
        <v>1768</v>
      </c>
      <c r="D73" s="182" t="s">
        <v>427</v>
      </c>
      <c r="E73" s="183">
        <v>395</v>
      </c>
      <c r="F73" s="184"/>
      <c r="G73" s="185">
        <f t="shared" si="14"/>
        <v>0</v>
      </c>
      <c r="H73" s="184">
        <v>0.56000000000000005</v>
      </c>
      <c r="I73" s="185">
        <f t="shared" si="15"/>
        <v>221.2</v>
      </c>
      <c r="J73" s="184">
        <v>19.239999999999998</v>
      </c>
      <c r="K73" s="185">
        <f t="shared" si="16"/>
        <v>7599.8</v>
      </c>
      <c r="L73" s="185">
        <v>21</v>
      </c>
      <c r="M73" s="185">
        <f t="shared" si="17"/>
        <v>0</v>
      </c>
      <c r="N73" s="185">
        <v>0</v>
      </c>
      <c r="O73" s="185">
        <f t="shared" si="18"/>
        <v>0</v>
      </c>
      <c r="P73" s="185">
        <v>0</v>
      </c>
      <c r="Q73" s="185">
        <f t="shared" si="19"/>
        <v>0</v>
      </c>
      <c r="R73" s="185" t="s">
        <v>1279</v>
      </c>
      <c r="S73" s="185" t="s">
        <v>330</v>
      </c>
      <c r="T73" s="186" t="s">
        <v>330</v>
      </c>
      <c r="U73" s="162">
        <v>4.8000000000000001E-2</v>
      </c>
      <c r="V73" s="162">
        <f t="shared" si="20"/>
        <v>18.96</v>
      </c>
      <c r="W73" s="162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1096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80">
        <v>43</v>
      </c>
      <c r="B74" s="181" t="s">
        <v>1769</v>
      </c>
      <c r="C74" s="190" t="s">
        <v>1770</v>
      </c>
      <c r="D74" s="182" t="s">
        <v>427</v>
      </c>
      <c r="E74" s="183">
        <v>57</v>
      </c>
      <c r="F74" s="184"/>
      <c r="G74" s="185">
        <f t="shared" si="14"/>
        <v>0</v>
      </c>
      <c r="H74" s="184">
        <v>2.23</v>
      </c>
      <c r="I74" s="185">
        <f t="shared" si="15"/>
        <v>127.11</v>
      </c>
      <c r="J74" s="184">
        <v>23.57</v>
      </c>
      <c r="K74" s="185">
        <f t="shared" si="16"/>
        <v>1343.49</v>
      </c>
      <c r="L74" s="185">
        <v>21</v>
      </c>
      <c r="M74" s="185">
        <f t="shared" si="17"/>
        <v>0</v>
      </c>
      <c r="N74" s="185">
        <v>0</v>
      </c>
      <c r="O74" s="185">
        <f t="shared" si="18"/>
        <v>0</v>
      </c>
      <c r="P74" s="185">
        <v>0</v>
      </c>
      <c r="Q74" s="185">
        <f t="shared" si="19"/>
        <v>0</v>
      </c>
      <c r="R74" s="185" t="s">
        <v>1279</v>
      </c>
      <c r="S74" s="185" t="s">
        <v>330</v>
      </c>
      <c r="T74" s="186" t="s">
        <v>330</v>
      </c>
      <c r="U74" s="162">
        <v>5.8999999999999997E-2</v>
      </c>
      <c r="V74" s="162">
        <f t="shared" si="20"/>
        <v>3.36</v>
      </c>
      <c r="W74" s="162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1096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ht="22.5" outlineLevel="1" x14ac:dyDescent="0.2">
      <c r="A75" s="180">
        <v>44</v>
      </c>
      <c r="B75" s="181" t="s">
        <v>1771</v>
      </c>
      <c r="C75" s="190" t="s">
        <v>1772</v>
      </c>
      <c r="D75" s="182" t="s">
        <v>427</v>
      </c>
      <c r="E75" s="183">
        <v>7.5</v>
      </c>
      <c r="F75" s="184"/>
      <c r="G75" s="185">
        <f t="shared" si="14"/>
        <v>0</v>
      </c>
      <c r="H75" s="184">
        <v>172.65</v>
      </c>
      <c r="I75" s="185">
        <f t="shared" si="15"/>
        <v>1294.8800000000001</v>
      </c>
      <c r="J75" s="184">
        <v>63.08</v>
      </c>
      <c r="K75" s="185">
        <f t="shared" si="16"/>
        <v>473.1</v>
      </c>
      <c r="L75" s="185">
        <v>21</v>
      </c>
      <c r="M75" s="185">
        <f t="shared" si="17"/>
        <v>0</v>
      </c>
      <c r="N75" s="185">
        <v>4.2999999999999999E-4</v>
      </c>
      <c r="O75" s="185">
        <f t="shared" si="18"/>
        <v>0</v>
      </c>
      <c r="P75" s="185">
        <v>0</v>
      </c>
      <c r="Q75" s="185">
        <f t="shared" si="19"/>
        <v>0</v>
      </c>
      <c r="R75" s="185" t="s">
        <v>1279</v>
      </c>
      <c r="S75" s="185" t="s">
        <v>1773</v>
      </c>
      <c r="T75" s="186" t="s">
        <v>1029</v>
      </c>
      <c r="U75" s="162">
        <v>0.245</v>
      </c>
      <c r="V75" s="162">
        <f t="shared" si="20"/>
        <v>1.84</v>
      </c>
      <c r="W75" s="162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856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ht="22.5" outlineLevel="1" x14ac:dyDescent="0.2">
      <c r="A76" s="180">
        <v>45</v>
      </c>
      <c r="B76" s="181" t="s">
        <v>1774</v>
      </c>
      <c r="C76" s="190" t="s">
        <v>1775</v>
      </c>
      <c r="D76" s="182" t="s">
        <v>227</v>
      </c>
      <c r="E76" s="183">
        <v>3</v>
      </c>
      <c r="F76" s="184"/>
      <c r="G76" s="185">
        <f t="shared" si="14"/>
        <v>0</v>
      </c>
      <c r="H76" s="184">
        <v>602.58000000000004</v>
      </c>
      <c r="I76" s="185">
        <f t="shared" si="15"/>
        <v>1807.74</v>
      </c>
      <c r="J76" s="184">
        <v>98.42</v>
      </c>
      <c r="K76" s="185">
        <f t="shared" si="16"/>
        <v>295.26</v>
      </c>
      <c r="L76" s="185">
        <v>21</v>
      </c>
      <c r="M76" s="185">
        <f t="shared" si="17"/>
        <v>0</v>
      </c>
      <c r="N76" s="185">
        <v>2.7999999999999998E-4</v>
      </c>
      <c r="O76" s="185">
        <f t="shared" si="18"/>
        <v>0</v>
      </c>
      <c r="P76" s="185">
        <v>0</v>
      </c>
      <c r="Q76" s="185">
        <f t="shared" si="19"/>
        <v>0</v>
      </c>
      <c r="R76" s="185" t="s">
        <v>1279</v>
      </c>
      <c r="S76" s="185" t="s">
        <v>330</v>
      </c>
      <c r="T76" s="186" t="s">
        <v>330</v>
      </c>
      <c r="U76" s="162">
        <v>0.246</v>
      </c>
      <c r="V76" s="162">
        <f t="shared" si="20"/>
        <v>0.74</v>
      </c>
      <c r="W76" s="162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1096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ht="22.5" outlineLevel="1" x14ac:dyDescent="0.2">
      <c r="A77" s="180">
        <v>46</v>
      </c>
      <c r="B77" s="181" t="s">
        <v>1776</v>
      </c>
      <c r="C77" s="190" t="s">
        <v>1777</v>
      </c>
      <c r="D77" s="182" t="s">
        <v>227</v>
      </c>
      <c r="E77" s="183">
        <v>5</v>
      </c>
      <c r="F77" s="184"/>
      <c r="G77" s="185">
        <f t="shared" si="14"/>
        <v>0</v>
      </c>
      <c r="H77" s="184">
        <v>0</v>
      </c>
      <c r="I77" s="185">
        <f t="shared" si="15"/>
        <v>0</v>
      </c>
      <c r="J77" s="184">
        <v>1300</v>
      </c>
      <c r="K77" s="185">
        <f t="shared" si="16"/>
        <v>6500</v>
      </c>
      <c r="L77" s="185">
        <v>21</v>
      </c>
      <c r="M77" s="185">
        <f t="shared" si="17"/>
        <v>0</v>
      </c>
      <c r="N77" s="185">
        <v>1.3999999999999999E-4</v>
      </c>
      <c r="O77" s="185">
        <f t="shared" si="18"/>
        <v>0</v>
      </c>
      <c r="P77" s="185">
        <v>0</v>
      </c>
      <c r="Q77" s="185">
        <f t="shared" si="19"/>
        <v>0</v>
      </c>
      <c r="R77" s="185"/>
      <c r="S77" s="185" t="s">
        <v>228</v>
      </c>
      <c r="T77" s="186" t="s">
        <v>1029</v>
      </c>
      <c r="U77" s="162">
        <v>0</v>
      </c>
      <c r="V77" s="162">
        <f t="shared" si="20"/>
        <v>0</v>
      </c>
      <c r="W77" s="162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341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180">
        <v>47</v>
      </c>
      <c r="B78" s="181" t="s">
        <v>1778</v>
      </c>
      <c r="C78" s="190" t="s">
        <v>1779</v>
      </c>
      <c r="D78" s="182" t="s">
        <v>227</v>
      </c>
      <c r="E78" s="183">
        <v>4</v>
      </c>
      <c r="F78" s="184"/>
      <c r="G78" s="185">
        <f t="shared" si="14"/>
        <v>0</v>
      </c>
      <c r="H78" s="184">
        <v>0</v>
      </c>
      <c r="I78" s="185">
        <f t="shared" si="15"/>
        <v>0</v>
      </c>
      <c r="J78" s="184">
        <v>570</v>
      </c>
      <c r="K78" s="185">
        <f t="shared" si="16"/>
        <v>2280</v>
      </c>
      <c r="L78" s="185">
        <v>21</v>
      </c>
      <c r="M78" s="185">
        <f t="shared" si="17"/>
        <v>0</v>
      </c>
      <c r="N78" s="185">
        <v>0</v>
      </c>
      <c r="O78" s="185">
        <f t="shared" si="18"/>
        <v>0</v>
      </c>
      <c r="P78" s="185">
        <v>0</v>
      </c>
      <c r="Q78" s="185">
        <f t="shared" si="19"/>
        <v>0</v>
      </c>
      <c r="R78" s="185"/>
      <c r="S78" s="185" t="s">
        <v>228</v>
      </c>
      <c r="T78" s="186" t="s">
        <v>1029</v>
      </c>
      <c r="U78" s="162">
        <v>0</v>
      </c>
      <c r="V78" s="162">
        <f t="shared" si="20"/>
        <v>0</v>
      </c>
      <c r="W78" s="162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341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80">
        <v>48</v>
      </c>
      <c r="B79" s="181" t="s">
        <v>1780</v>
      </c>
      <c r="C79" s="190" t="s">
        <v>1781</v>
      </c>
      <c r="D79" s="182" t="s">
        <v>227</v>
      </c>
      <c r="E79" s="183">
        <v>4</v>
      </c>
      <c r="F79" s="184"/>
      <c r="G79" s="185">
        <f t="shared" si="14"/>
        <v>0</v>
      </c>
      <c r="H79" s="184">
        <v>0</v>
      </c>
      <c r="I79" s="185">
        <f t="shared" si="15"/>
        <v>0</v>
      </c>
      <c r="J79" s="184">
        <v>540</v>
      </c>
      <c r="K79" s="185">
        <f t="shared" si="16"/>
        <v>2160</v>
      </c>
      <c r="L79" s="185">
        <v>21</v>
      </c>
      <c r="M79" s="185">
        <f t="shared" si="17"/>
        <v>0</v>
      </c>
      <c r="N79" s="185">
        <v>0</v>
      </c>
      <c r="O79" s="185">
        <f t="shared" si="18"/>
        <v>0</v>
      </c>
      <c r="P79" s="185">
        <v>0</v>
      </c>
      <c r="Q79" s="185">
        <f t="shared" si="19"/>
        <v>0</v>
      </c>
      <c r="R79" s="185"/>
      <c r="S79" s="185" t="s">
        <v>228</v>
      </c>
      <c r="T79" s="186" t="s">
        <v>1029</v>
      </c>
      <c r="U79" s="162">
        <v>0</v>
      </c>
      <c r="V79" s="162">
        <f t="shared" si="20"/>
        <v>0</v>
      </c>
      <c r="W79" s="162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341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80">
        <v>49</v>
      </c>
      <c r="B80" s="181" t="s">
        <v>1782</v>
      </c>
      <c r="C80" s="190" t="s">
        <v>1783</v>
      </c>
      <c r="D80" s="182" t="s">
        <v>227</v>
      </c>
      <c r="E80" s="183">
        <v>1</v>
      </c>
      <c r="F80" s="184"/>
      <c r="G80" s="185">
        <f t="shared" si="14"/>
        <v>0</v>
      </c>
      <c r="H80" s="184">
        <v>0</v>
      </c>
      <c r="I80" s="185">
        <f t="shared" si="15"/>
        <v>0</v>
      </c>
      <c r="J80" s="184">
        <v>980</v>
      </c>
      <c r="K80" s="185">
        <f t="shared" si="16"/>
        <v>980</v>
      </c>
      <c r="L80" s="185">
        <v>21</v>
      </c>
      <c r="M80" s="185">
        <f t="shared" si="17"/>
        <v>0</v>
      </c>
      <c r="N80" s="185">
        <v>0</v>
      </c>
      <c r="O80" s="185">
        <f t="shared" si="18"/>
        <v>0</v>
      </c>
      <c r="P80" s="185">
        <v>0</v>
      </c>
      <c r="Q80" s="185">
        <f t="shared" si="19"/>
        <v>0</v>
      </c>
      <c r="R80" s="185"/>
      <c r="S80" s="185" t="s">
        <v>228</v>
      </c>
      <c r="T80" s="186" t="s">
        <v>1029</v>
      </c>
      <c r="U80" s="162">
        <v>0</v>
      </c>
      <c r="V80" s="162">
        <f t="shared" si="20"/>
        <v>0</v>
      </c>
      <c r="W80" s="162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341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80">
        <v>50</v>
      </c>
      <c r="B81" s="181" t="s">
        <v>1784</v>
      </c>
      <c r="C81" s="190" t="s">
        <v>1785</v>
      </c>
      <c r="D81" s="182" t="s">
        <v>227</v>
      </c>
      <c r="E81" s="183">
        <v>3</v>
      </c>
      <c r="F81" s="184"/>
      <c r="G81" s="185">
        <f t="shared" si="14"/>
        <v>0</v>
      </c>
      <c r="H81" s="184">
        <v>0</v>
      </c>
      <c r="I81" s="185">
        <f t="shared" si="15"/>
        <v>0</v>
      </c>
      <c r="J81" s="184">
        <v>850</v>
      </c>
      <c r="K81" s="185">
        <f t="shared" si="16"/>
        <v>2550</v>
      </c>
      <c r="L81" s="185">
        <v>21</v>
      </c>
      <c r="M81" s="185">
        <f t="shared" si="17"/>
        <v>0</v>
      </c>
      <c r="N81" s="185">
        <v>0</v>
      </c>
      <c r="O81" s="185">
        <f t="shared" si="18"/>
        <v>0</v>
      </c>
      <c r="P81" s="185">
        <v>0</v>
      </c>
      <c r="Q81" s="185">
        <f t="shared" si="19"/>
        <v>0</v>
      </c>
      <c r="R81" s="185"/>
      <c r="S81" s="185" t="s">
        <v>228</v>
      </c>
      <c r="T81" s="186" t="s">
        <v>1029</v>
      </c>
      <c r="U81" s="162">
        <v>0</v>
      </c>
      <c r="V81" s="162">
        <f t="shared" si="20"/>
        <v>0</v>
      </c>
      <c r="W81" s="162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341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73">
        <v>51</v>
      </c>
      <c r="B82" s="174" t="s">
        <v>1786</v>
      </c>
      <c r="C82" s="191" t="s">
        <v>1787</v>
      </c>
      <c r="D82" s="175" t="s">
        <v>0</v>
      </c>
      <c r="E82" s="176">
        <v>2918.5738000000001</v>
      </c>
      <c r="F82" s="177"/>
      <c r="G82" s="178">
        <f t="shared" si="14"/>
        <v>0</v>
      </c>
      <c r="H82" s="177">
        <v>0</v>
      </c>
      <c r="I82" s="178">
        <f t="shared" si="15"/>
        <v>0</v>
      </c>
      <c r="J82" s="177">
        <v>1.7</v>
      </c>
      <c r="K82" s="178">
        <f t="shared" si="16"/>
        <v>4961.58</v>
      </c>
      <c r="L82" s="178">
        <v>21</v>
      </c>
      <c r="M82" s="178">
        <f t="shared" si="17"/>
        <v>0</v>
      </c>
      <c r="N82" s="178">
        <v>0</v>
      </c>
      <c r="O82" s="178">
        <f t="shared" si="18"/>
        <v>0</v>
      </c>
      <c r="P82" s="178">
        <v>0</v>
      </c>
      <c r="Q82" s="178">
        <f t="shared" si="19"/>
        <v>0</v>
      </c>
      <c r="R82" s="178" t="s">
        <v>1279</v>
      </c>
      <c r="S82" s="178" t="s">
        <v>330</v>
      </c>
      <c r="T82" s="179" t="s">
        <v>330</v>
      </c>
      <c r="U82" s="162">
        <v>0</v>
      </c>
      <c r="V82" s="162">
        <f t="shared" si="20"/>
        <v>0</v>
      </c>
      <c r="W82" s="162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816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58"/>
      <c r="B83" s="159"/>
      <c r="C83" s="375" t="s">
        <v>1284</v>
      </c>
      <c r="D83" s="376"/>
      <c r="E83" s="376"/>
      <c r="F83" s="376"/>
      <c r="G83" s="376"/>
      <c r="H83" s="162"/>
      <c r="I83" s="162"/>
      <c r="J83" s="162"/>
      <c r="K83" s="162"/>
      <c r="L83" s="162"/>
      <c r="M83" s="162"/>
      <c r="N83" s="162"/>
      <c r="O83" s="162"/>
      <c r="P83" s="162"/>
      <c r="Q83" s="162"/>
      <c r="R83" s="162"/>
      <c r="S83" s="162"/>
      <c r="T83" s="162"/>
      <c r="U83" s="162"/>
      <c r="V83" s="162"/>
      <c r="W83" s="162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333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x14ac:dyDescent="0.2">
      <c r="A84" s="167" t="s">
        <v>223</v>
      </c>
      <c r="B84" s="168" t="s">
        <v>142</v>
      </c>
      <c r="C84" s="189" t="s">
        <v>143</v>
      </c>
      <c r="D84" s="169"/>
      <c r="E84" s="170"/>
      <c r="F84" s="171"/>
      <c r="G84" s="171">
        <f>SUMIF(AG85:AG135,"&lt;&gt;NOR",G85:G135)</f>
        <v>0</v>
      </c>
      <c r="H84" s="171"/>
      <c r="I84" s="171">
        <f>SUM(I85:I135)</f>
        <v>87523.690000000017</v>
      </c>
      <c r="J84" s="171"/>
      <c r="K84" s="171">
        <f>SUM(K85:K135)</f>
        <v>196324.71000000002</v>
      </c>
      <c r="L84" s="171"/>
      <c r="M84" s="171">
        <f>SUM(M85:M135)</f>
        <v>0</v>
      </c>
      <c r="N84" s="171"/>
      <c r="O84" s="171">
        <f>SUM(O85:O135)</f>
        <v>6.72</v>
      </c>
      <c r="P84" s="171"/>
      <c r="Q84" s="171">
        <f>SUM(Q85:Q135)</f>
        <v>0</v>
      </c>
      <c r="R84" s="171"/>
      <c r="S84" s="171"/>
      <c r="T84" s="172"/>
      <c r="U84" s="166"/>
      <c r="V84" s="166">
        <f>SUM(V85:V135)</f>
        <v>367.08000000000004</v>
      </c>
      <c r="W84" s="166"/>
      <c r="AG84" t="s">
        <v>224</v>
      </c>
    </row>
    <row r="85" spans="1:60" ht="22.5" outlineLevel="1" x14ac:dyDescent="0.2">
      <c r="A85" s="180">
        <v>52</v>
      </c>
      <c r="B85" s="181" t="s">
        <v>1788</v>
      </c>
      <c r="C85" s="190" t="s">
        <v>1789</v>
      </c>
      <c r="D85" s="182" t="s">
        <v>427</v>
      </c>
      <c r="E85" s="183">
        <v>70</v>
      </c>
      <c r="F85" s="184"/>
      <c r="G85" s="185">
        <f t="shared" ref="G85:G121" si="21">ROUND(E85*F85,2)</f>
        <v>0</v>
      </c>
      <c r="H85" s="184">
        <v>81.05</v>
      </c>
      <c r="I85" s="185">
        <f t="shared" ref="I85:I121" si="22">ROUND(E85*H85,2)</f>
        <v>5673.5</v>
      </c>
      <c r="J85" s="184">
        <v>245.95</v>
      </c>
      <c r="K85" s="185">
        <f t="shared" ref="K85:K121" si="23">ROUND(E85*J85,2)</f>
        <v>17216.5</v>
      </c>
      <c r="L85" s="185">
        <v>21</v>
      </c>
      <c r="M85" s="185">
        <f t="shared" ref="M85:M121" si="24">G85*(1+L85/100)</f>
        <v>0</v>
      </c>
      <c r="N85" s="185">
        <v>5.1799999999999997E-3</v>
      </c>
      <c r="O85" s="185">
        <f t="shared" ref="O85:O121" si="25">ROUND(E85*N85,2)</f>
        <v>0.36</v>
      </c>
      <c r="P85" s="185">
        <v>0</v>
      </c>
      <c r="Q85" s="185">
        <f t="shared" ref="Q85:Q121" si="26">ROUND(E85*P85,2)</f>
        <v>0</v>
      </c>
      <c r="R85" s="185" t="s">
        <v>1279</v>
      </c>
      <c r="S85" s="185" t="s">
        <v>330</v>
      </c>
      <c r="T85" s="186" t="s">
        <v>330</v>
      </c>
      <c r="U85" s="162">
        <v>0.63429999999999997</v>
      </c>
      <c r="V85" s="162">
        <f t="shared" ref="V85:V121" si="27">ROUND(E85*U85,2)</f>
        <v>44.4</v>
      </c>
      <c r="W85" s="162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1096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ht="22.5" outlineLevel="1" x14ac:dyDescent="0.2">
      <c r="A86" s="180">
        <v>53</v>
      </c>
      <c r="B86" s="181" t="s">
        <v>1790</v>
      </c>
      <c r="C86" s="190" t="s">
        <v>1791</v>
      </c>
      <c r="D86" s="182" t="s">
        <v>427</v>
      </c>
      <c r="E86" s="183">
        <v>48</v>
      </c>
      <c r="F86" s="184"/>
      <c r="G86" s="185">
        <f t="shared" si="21"/>
        <v>0</v>
      </c>
      <c r="H86" s="184">
        <v>128.74</v>
      </c>
      <c r="I86" s="185">
        <f t="shared" si="22"/>
        <v>6179.52</v>
      </c>
      <c r="J86" s="184">
        <v>266.26</v>
      </c>
      <c r="K86" s="185">
        <f t="shared" si="23"/>
        <v>12780.48</v>
      </c>
      <c r="L86" s="185">
        <v>21</v>
      </c>
      <c r="M86" s="185">
        <f t="shared" si="24"/>
        <v>0</v>
      </c>
      <c r="N86" s="185">
        <v>5.3499999999999997E-3</v>
      </c>
      <c r="O86" s="185">
        <f t="shared" si="25"/>
        <v>0.26</v>
      </c>
      <c r="P86" s="185">
        <v>0</v>
      </c>
      <c r="Q86" s="185">
        <f t="shared" si="26"/>
        <v>0</v>
      </c>
      <c r="R86" s="185" t="s">
        <v>1279</v>
      </c>
      <c r="S86" s="185" t="s">
        <v>330</v>
      </c>
      <c r="T86" s="186" t="s">
        <v>330</v>
      </c>
      <c r="U86" s="162">
        <v>0.68279999999999996</v>
      </c>
      <c r="V86" s="162">
        <f t="shared" si="27"/>
        <v>32.770000000000003</v>
      </c>
      <c r="W86" s="162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1096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ht="22.5" outlineLevel="1" x14ac:dyDescent="0.2">
      <c r="A87" s="180">
        <v>54</v>
      </c>
      <c r="B87" s="181" t="s">
        <v>1792</v>
      </c>
      <c r="C87" s="190" t="s">
        <v>1793</v>
      </c>
      <c r="D87" s="182" t="s">
        <v>427</v>
      </c>
      <c r="E87" s="183">
        <v>17</v>
      </c>
      <c r="F87" s="184"/>
      <c r="G87" s="185">
        <f t="shared" si="21"/>
        <v>0</v>
      </c>
      <c r="H87" s="184">
        <v>238.73</v>
      </c>
      <c r="I87" s="185">
        <f t="shared" si="22"/>
        <v>4058.41</v>
      </c>
      <c r="J87" s="184">
        <v>299.27</v>
      </c>
      <c r="K87" s="185">
        <f t="shared" si="23"/>
        <v>5087.59</v>
      </c>
      <c r="L87" s="185">
        <v>21</v>
      </c>
      <c r="M87" s="185">
        <f t="shared" si="24"/>
        <v>0</v>
      </c>
      <c r="N87" s="185">
        <v>5.6299999999999996E-3</v>
      </c>
      <c r="O87" s="185">
        <f t="shared" si="25"/>
        <v>0.1</v>
      </c>
      <c r="P87" s="185">
        <v>0</v>
      </c>
      <c r="Q87" s="185">
        <f t="shared" si="26"/>
        <v>0</v>
      </c>
      <c r="R87" s="185" t="s">
        <v>1279</v>
      </c>
      <c r="S87" s="185" t="s">
        <v>330</v>
      </c>
      <c r="T87" s="186" t="s">
        <v>330</v>
      </c>
      <c r="U87" s="162">
        <v>0.75470000000000004</v>
      </c>
      <c r="V87" s="162">
        <f t="shared" si="27"/>
        <v>12.83</v>
      </c>
      <c r="W87" s="162"/>
      <c r="X87" s="151"/>
      <c r="Y87" s="151"/>
      <c r="Z87" s="151"/>
      <c r="AA87" s="151"/>
      <c r="AB87" s="151"/>
      <c r="AC87" s="151"/>
      <c r="AD87" s="151"/>
      <c r="AE87" s="151"/>
      <c r="AF87" s="151"/>
      <c r="AG87" s="151" t="s">
        <v>1096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ht="22.5" outlineLevel="1" x14ac:dyDescent="0.2">
      <c r="A88" s="180">
        <v>55</v>
      </c>
      <c r="B88" s="181" t="s">
        <v>1794</v>
      </c>
      <c r="C88" s="190" t="s">
        <v>1795</v>
      </c>
      <c r="D88" s="182" t="s">
        <v>427</v>
      </c>
      <c r="E88" s="183">
        <v>14</v>
      </c>
      <c r="F88" s="184"/>
      <c r="G88" s="185">
        <f t="shared" si="21"/>
        <v>0</v>
      </c>
      <c r="H88" s="184">
        <v>253.72</v>
      </c>
      <c r="I88" s="185">
        <f t="shared" si="22"/>
        <v>3552.08</v>
      </c>
      <c r="J88" s="184">
        <v>371.28</v>
      </c>
      <c r="K88" s="185">
        <f t="shared" si="23"/>
        <v>5197.92</v>
      </c>
      <c r="L88" s="185">
        <v>21</v>
      </c>
      <c r="M88" s="185">
        <f t="shared" si="24"/>
        <v>0</v>
      </c>
      <c r="N88" s="185">
        <v>5.94E-3</v>
      </c>
      <c r="O88" s="185">
        <f t="shared" si="25"/>
        <v>0.08</v>
      </c>
      <c r="P88" s="185">
        <v>0</v>
      </c>
      <c r="Q88" s="185">
        <f t="shared" si="26"/>
        <v>0</v>
      </c>
      <c r="R88" s="185" t="s">
        <v>1279</v>
      </c>
      <c r="S88" s="185" t="s">
        <v>330</v>
      </c>
      <c r="T88" s="186" t="s">
        <v>330</v>
      </c>
      <c r="U88" s="162">
        <v>0.92569999999999997</v>
      </c>
      <c r="V88" s="162">
        <f t="shared" si="27"/>
        <v>12.96</v>
      </c>
      <c r="W88" s="162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1096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ht="22.5" outlineLevel="1" x14ac:dyDescent="0.2">
      <c r="A89" s="180">
        <v>56</v>
      </c>
      <c r="B89" s="181" t="s">
        <v>1796</v>
      </c>
      <c r="C89" s="190" t="s">
        <v>1797</v>
      </c>
      <c r="D89" s="182" t="s">
        <v>427</v>
      </c>
      <c r="E89" s="183">
        <v>107</v>
      </c>
      <c r="F89" s="184"/>
      <c r="G89" s="185">
        <f t="shared" si="21"/>
        <v>0</v>
      </c>
      <c r="H89" s="184">
        <v>64.86</v>
      </c>
      <c r="I89" s="185">
        <f t="shared" si="22"/>
        <v>6940.02</v>
      </c>
      <c r="J89" s="184">
        <v>209.64</v>
      </c>
      <c r="K89" s="185">
        <f t="shared" si="23"/>
        <v>22431.48</v>
      </c>
      <c r="L89" s="185">
        <v>21</v>
      </c>
      <c r="M89" s="185">
        <f t="shared" si="24"/>
        <v>0</v>
      </c>
      <c r="N89" s="185">
        <v>4.0099999999999997E-3</v>
      </c>
      <c r="O89" s="185">
        <f t="shared" si="25"/>
        <v>0.43</v>
      </c>
      <c r="P89" s="185">
        <v>0</v>
      </c>
      <c r="Q89" s="185">
        <f t="shared" si="26"/>
        <v>0</v>
      </c>
      <c r="R89" s="185" t="s">
        <v>1279</v>
      </c>
      <c r="S89" s="185" t="s">
        <v>330</v>
      </c>
      <c r="T89" s="186" t="s">
        <v>330</v>
      </c>
      <c r="U89" s="162">
        <v>0.54290000000000005</v>
      </c>
      <c r="V89" s="162">
        <f t="shared" si="27"/>
        <v>58.09</v>
      </c>
      <c r="W89" s="162"/>
      <c r="X89" s="151"/>
      <c r="Y89" s="151"/>
      <c r="Z89" s="151"/>
      <c r="AA89" s="151"/>
      <c r="AB89" s="151"/>
      <c r="AC89" s="151"/>
      <c r="AD89" s="151"/>
      <c r="AE89" s="151"/>
      <c r="AF89" s="151"/>
      <c r="AG89" s="151" t="s">
        <v>1096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ht="22.5" outlineLevel="1" x14ac:dyDescent="0.2">
      <c r="A90" s="180">
        <v>57</v>
      </c>
      <c r="B90" s="181" t="s">
        <v>1798</v>
      </c>
      <c r="C90" s="190" t="s">
        <v>1799</v>
      </c>
      <c r="D90" s="182" t="s">
        <v>427</v>
      </c>
      <c r="E90" s="183">
        <v>41</v>
      </c>
      <c r="F90" s="184"/>
      <c r="G90" s="185">
        <f t="shared" si="21"/>
        <v>0</v>
      </c>
      <c r="H90" s="184">
        <v>88.04</v>
      </c>
      <c r="I90" s="185">
        <f t="shared" si="22"/>
        <v>3609.64</v>
      </c>
      <c r="J90" s="184">
        <v>245.96</v>
      </c>
      <c r="K90" s="185">
        <f t="shared" si="23"/>
        <v>10084.36</v>
      </c>
      <c r="L90" s="185">
        <v>21</v>
      </c>
      <c r="M90" s="185">
        <f t="shared" si="24"/>
        <v>0</v>
      </c>
      <c r="N90" s="185">
        <v>5.2199999999999998E-3</v>
      </c>
      <c r="O90" s="185">
        <f t="shared" si="25"/>
        <v>0.21</v>
      </c>
      <c r="P90" s="185">
        <v>0</v>
      </c>
      <c r="Q90" s="185">
        <f t="shared" si="26"/>
        <v>0</v>
      </c>
      <c r="R90" s="185" t="s">
        <v>1279</v>
      </c>
      <c r="S90" s="185" t="s">
        <v>330</v>
      </c>
      <c r="T90" s="186" t="s">
        <v>330</v>
      </c>
      <c r="U90" s="162">
        <v>0.63429999999999997</v>
      </c>
      <c r="V90" s="162">
        <f t="shared" si="27"/>
        <v>26.01</v>
      </c>
      <c r="W90" s="162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1096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ht="22.5" outlineLevel="1" x14ac:dyDescent="0.2">
      <c r="A91" s="180">
        <v>58</v>
      </c>
      <c r="B91" s="181" t="s">
        <v>1800</v>
      </c>
      <c r="C91" s="190" t="s">
        <v>1801</v>
      </c>
      <c r="D91" s="182" t="s">
        <v>427</v>
      </c>
      <c r="E91" s="183">
        <v>11</v>
      </c>
      <c r="F91" s="184"/>
      <c r="G91" s="185">
        <f t="shared" si="21"/>
        <v>0</v>
      </c>
      <c r="H91" s="184">
        <v>138.24</v>
      </c>
      <c r="I91" s="185">
        <f t="shared" si="22"/>
        <v>1520.64</v>
      </c>
      <c r="J91" s="184">
        <v>266.26</v>
      </c>
      <c r="K91" s="185">
        <f t="shared" si="23"/>
        <v>2928.86</v>
      </c>
      <c r="L91" s="185">
        <v>21</v>
      </c>
      <c r="M91" s="185">
        <f t="shared" si="24"/>
        <v>0</v>
      </c>
      <c r="N91" s="185">
        <v>5.4099999999999999E-3</v>
      </c>
      <c r="O91" s="185">
        <f t="shared" si="25"/>
        <v>0.06</v>
      </c>
      <c r="P91" s="185">
        <v>0</v>
      </c>
      <c r="Q91" s="185">
        <f t="shared" si="26"/>
        <v>0</v>
      </c>
      <c r="R91" s="185" t="s">
        <v>1279</v>
      </c>
      <c r="S91" s="185" t="s">
        <v>330</v>
      </c>
      <c r="T91" s="186" t="s">
        <v>330</v>
      </c>
      <c r="U91" s="162">
        <v>0.68279999999999996</v>
      </c>
      <c r="V91" s="162">
        <f t="shared" si="27"/>
        <v>7.51</v>
      </c>
      <c r="W91" s="162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1096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ht="22.5" outlineLevel="1" x14ac:dyDescent="0.2">
      <c r="A92" s="180">
        <v>59</v>
      </c>
      <c r="B92" s="181" t="s">
        <v>1802</v>
      </c>
      <c r="C92" s="190" t="s">
        <v>1803</v>
      </c>
      <c r="D92" s="182" t="s">
        <v>427</v>
      </c>
      <c r="E92" s="183">
        <v>10</v>
      </c>
      <c r="F92" s="184"/>
      <c r="G92" s="185">
        <f t="shared" si="21"/>
        <v>0</v>
      </c>
      <c r="H92" s="184">
        <v>254.73</v>
      </c>
      <c r="I92" s="185">
        <f t="shared" si="22"/>
        <v>2547.3000000000002</v>
      </c>
      <c r="J92" s="184">
        <v>299.27</v>
      </c>
      <c r="K92" s="185">
        <f t="shared" si="23"/>
        <v>2992.7</v>
      </c>
      <c r="L92" s="185">
        <v>21</v>
      </c>
      <c r="M92" s="185">
        <f t="shared" si="24"/>
        <v>0</v>
      </c>
      <c r="N92" s="185">
        <v>5.7299999999999999E-3</v>
      </c>
      <c r="O92" s="185">
        <f t="shared" si="25"/>
        <v>0.06</v>
      </c>
      <c r="P92" s="185">
        <v>0</v>
      </c>
      <c r="Q92" s="185">
        <f t="shared" si="26"/>
        <v>0</v>
      </c>
      <c r="R92" s="185" t="s">
        <v>1279</v>
      </c>
      <c r="S92" s="185" t="s">
        <v>330</v>
      </c>
      <c r="T92" s="186" t="s">
        <v>330</v>
      </c>
      <c r="U92" s="162">
        <v>0.75470000000000004</v>
      </c>
      <c r="V92" s="162">
        <f t="shared" si="27"/>
        <v>7.55</v>
      </c>
      <c r="W92" s="162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1096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ht="22.5" outlineLevel="1" x14ac:dyDescent="0.2">
      <c r="A93" s="180">
        <v>60</v>
      </c>
      <c r="B93" s="181" t="s">
        <v>1804</v>
      </c>
      <c r="C93" s="190" t="s">
        <v>1805</v>
      </c>
      <c r="D93" s="182" t="s">
        <v>427</v>
      </c>
      <c r="E93" s="183">
        <v>82</v>
      </c>
      <c r="F93" s="184"/>
      <c r="G93" s="185">
        <f t="shared" si="21"/>
        <v>0</v>
      </c>
      <c r="H93" s="184">
        <v>22.42</v>
      </c>
      <c r="I93" s="185">
        <f t="shared" si="22"/>
        <v>1838.44</v>
      </c>
      <c r="J93" s="184">
        <v>46.18</v>
      </c>
      <c r="K93" s="185">
        <f t="shared" si="23"/>
        <v>3786.76</v>
      </c>
      <c r="L93" s="185">
        <v>21</v>
      </c>
      <c r="M93" s="185">
        <f t="shared" si="24"/>
        <v>0</v>
      </c>
      <c r="N93" s="185">
        <v>3.0000000000000001E-5</v>
      </c>
      <c r="O93" s="185">
        <f t="shared" si="25"/>
        <v>0</v>
      </c>
      <c r="P93" s="185">
        <v>0</v>
      </c>
      <c r="Q93" s="185">
        <f t="shared" si="26"/>
        <v>0</v>
      </c>
      <c r="R93" s="185" t="s">
        <v>1279</v>
      </c>
      <c r="S93" s="185" t="s">
        <v>330</v>
      </c>
      <c r="T93" s="186" t="s">
        <v>330</v>
      </c>
      <c r="U93" s="162">
        <v>0.129</v>
      </c>
      <c r="V93" s="162">
        <f t="shared" si="27"/>
        <v>10.58</v>
      </c>
      <c r="W93" s="162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1096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ht="22.5" outlineLevel="1" x14ac:dyDescent="0.2">
      <c r="A94" s="180">
        <v>61</v>
      </c>
      <c r="B94" s="181" t="s">
        <v>1806</v>
      </c>
      <c r="C94" s="190" t="s">
        <v>1807</v>
      </c>
      <c r="D94" s="182" t="s">
        <v>427</v>
      </c>
      <c r="E94" s="183">
        <v>70</v>
      </c>
      <c r="F94" s="184"/>
      <c r="G94" s="185">
        <f t="shared" si="21"/>
        <v>0</v>
      </c>
      <c r="H94" s="184">
        <v>24.12</v>
      </c>
      <c r="I94" s="185">
        <f t="shared" si="22"/>
        <v>1688.4</v>
      </c>
      <c r="J94" s="184">
        <v>46.18</v>
      </c>
      <c r="K94" s="185">
        <f t="shared" si="23"/>
        <v>3232.6</v>
      </c>
      <c r="L94" s="185">
        <v>21</v>
      </c>
      <c r="M94" s="185">
        <f t="shared" si="24"/>
        <v>0</v>
      </c>
      <c r="N94" s="185">
        <v>6.0000000000000002E-5</v>
      </c>
      <c r="O94" s="185">
        <f t="shared" si="25"/>
        <v>0</v>
      </c>
      <c r="P94" s="185">
        <v>0</v>
      </c>
      <c r="Q94" s="185">
        <f t="shared" si="26"/>
        <v>0</v>
      </c>
      <c r="R94" s="185" t="s">
        <v>1279</v>
      </c>
      <c r="S94" s="185" t="s">
        <v>330</v>
      </c>
      <c r="T94" s="186" t="s">
        <v>330</v>
      </c>
      <c r="U94" s="162">
        <v>0.129</v>
      </c>
      <c r="V94" s="162">
        <f t="shared" si="27"/>
        <v>9.0299999999999994</v>
      </c>
      <c r="W94" s="162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1096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ht="22.5" outlineLevel="1" x14ac:dyDescent="0.2">
      <c r="A95" s="180">
        <v>62</v>
      </c>
      <c r="B95" s="181" t="s">
        <v>1808</v>
      </c>
      <c r="C95" s="190" t="s">
        <v>1809</v>
      </c>
      <c r="D95" s="182" t="s">
        <v>427</v>
      </c>
      <c r="E95" s="183">
        <v>48</v>
      </c>
      <c r="F95" s="184"/>
      <c r="G95" s="185">
        <f t="shared" si="21"/>
        <v>0</v>
      </c>
      <c r="H95" s="184">
        <v>26.46</v>
      </c>
      <c r="I95" s="185">
        <f t="shared" si="22"/>
        <v>1270.08</v>
      </c>
      <c r="J95" s="184">
        <v>50.84</v>
      </c>
      <c r="K95" s="185">
        <f t="shared" si="23"/>
        <v>2440.3200000000002</v>
      </c>
      <c r="L95" s="185">
        <v>21</v>
      </c>
      <c r="M95" s="185">
        <f t="shared" si="24"/>
        <v>0</v>
      </c>
      <c r="N95" s="185">
        <v>5.0000000000000002E-5</v>
      </c>
      <c r="O95" s="185">
        <f t="shared" si="25"/>
        <v>0</v>
      </c>
      <c r="P95" s="185">
        <v>0</v>
      </c>
      <c r="Q95" s="185">
        <f t="shared" si="26"/>
        <v>0</v>
      </c>
      <c r="R95" s="185" t="s">
        <v>1279</v>
      </c>
      <c r="S95" s="185" t="s">
        <v>330</v>
      </c>
      <c r="T95" s="186" t="s">
        <v>330</v>
      </c>
      <c r="U95" s="162">
        <v>0.14199999999999999</v>
      </c>
      <c r="V95" s="162">
        <f t="shared" si="27"/>
        <v>6.82</v>
      </c>
      <c r="W95" s="162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1096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ht="22.5" outlineLevel="1" x14ac:dyDescent="0.2">
      <c r="A96" s="180">
        <v>63</v>
      </c>
      <c r="B96" s="181" t="s">
        <v>1810</v>
      </c>
      <c r="C96" s="190" t="s">
        <v>1811</v>
      </c>
      <c r="D96" s="182" t="s">
        <v>427</v>
      </c>
      <c r="E96" s="183">
        <v>14</v>
      </c>
      <c r="F96" s="184"/>
      <c r="G96" s="185">
        <f t="shared" si="21"/>
        <v>0</v>
      </c>
      <c r="H96" s="184">
        <v>36.56</v>
      </c>
      <c r="I96" s="185">
        <f t="shared" si="22"/>
        <v>511.84</v>
      </c>
      <c r="J96" s="184">
        <v>47.63</v>
      </c>
      <c r="K96" s="185">
        <f t="shared" si="23"/>
        <v>666.82</v>
      </c>
      <c r="L96" s="185">
        <v>21</v>
      </c>
      <c r="M96" s="185">
        <f t="shared" si="24"/>
        <v>0</v>
      </c>
      <c r="N96" s="185">
        <v>1.2E-4</v>
      </c>
      <c r="O96" s="185">
        <f t="shared" si="25"/>
        <v>0</v>
      </c>
      <c r="P96" s="185">
        <v>0</v>
      </c>
      <c r="Q96" s="185">
        <f t="shared" si="26"/>
        <v>0</v>
      </c>
      <c r="R96" s="185" t="s">
        <v>1279</v>
      </c>
      <c r="S96" s="185" t="s">
        <v>1773</v>
      </c>
      <c r="T96" s="186" t="s">
        <v>1029</v>
      </c>
      <c r="U96" s="162">
        <v>0.185</v>
      </c>
      <c r="V96" s="162">
        <f t="shared" si="27"/>
        <v>2.59</v>
      </c>
      <c r="W96" s="162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1096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ht="22.5" outlineLevel="1" x14ac:dyDescent="0.2">
      <c r="A97" s="180">
        <v>64</v>
      </c>
      <c r="B97" s="181" t="s">
        <v>1812</v>
      </c>
      <c r="C97" s="190" t="s">
        <v>1813</v>
      </c>
      <c r="D97" s="182" t="s">
        <v>427</v>
      </c>
      <c r="E97" s="183">
        <v>17</v>
      </c>
      <c r="F97" s="184"/>
      <c r="G97" s="185">
        <f t="shared" si="21"/>
        <v>0</v>
      </c>
      <c r="H97" s="184">
        <v>31.28</v>
      </c>
      <c r="I97" s="185">
        <f t="shared" si="22"/>
        <v>531.76</v>
      </c>
      <c r="J97" s="184">
        <v>56.22</v>
      </c>
      <c r="K97" s="185">
        <f t="shared" si="23"/>
        <v>955.74</v>
      </c>
      <c r="L97" s="185">
        <v>21</v>
      </c>
      <c r="M97" s="185">
        <f t="shared" si="24"/>
        <v>0</v>
      </c>
      <c r="N97" s="185">
        <v>9.0000000000000006E-5</v>
      </c>
      <c r="O97" s="185">
        <f t="shared" si="25"/>
        <v>0</v>
      </c>
      <c r="P97" s="185">
        <v>0</v>
      </c>
      <c r="Q97" s="185">
        <f t="shared" si="26"/>
        <v>0</v>
      </c>
      <c r="R97" s="185" t="s">
        <v>1279</v>
      </c>
      <c r="S97" s="185" t="s">
        <v>330</v>
      </c>
      <c r="T97" s="186" t="s">
        <v>330</v>
      </c>
      <c r="U97" s="162">
        <v>0.157</v>
      </c>
      <c r="V97" s="162">
        <f t="shared" si="27"/>
        <v>2.67</v>
      </c>
      <c r="W97" s="162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1096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ht="22.5" outlineLevel="1" x14ac:dyDescent="0.2">
      <c r="A98" s="180">
        <v>65</v>
      </c>
      <c r="B98" s="181" t="s">
        <v>1814</v>
      </c>
      <c r="C98" s="190" t="s">
        <v>1815</v>
      </c>
      <c r="D98" s="182" t="s">
        <v>427</v>
      </c>
      <c r="E98" s="183">
        <v>107</v>
      </c>
      <c r="F98" s="184"/>
      <c r="G98" s="185">
        <f t="shared" si="21"/>
        <v>0</v>
      </c>
      <c r="H98" s="184">
        <v>27.42</v>
      </c>
      <c r="I98" s="185">
        <f t="shared" si="22"/>
        <v>2933.94</v>
      </c>
      <c r="J98" s="184">
        <v>46.18</v>
      </c>
      <c r="K98" s="185">
        <f t="shared" si="23"/>
        <v>4941.26</v>
      </c>
      <c r="L98" s="185">
        <v>21</v>
      </c>
      <c r="M98" s="185">
        <f t="shared" si="24"/>
        <v>0</v>
      </c>
      <c r="N98" s="185">
        <v>4.0000000000000003E-5</v>
      </c>
      <c r="O98" s="185">
        <f t="shared" si="25"/>
        <v>0</v>
      </c>
      <c r="P98" s="185">
        <v>0</v>
      </c>
      <c r="Q98" s="185">
        <f t="shared" si="26"/>
        <v>0</v>
      </c>
      <c r="R98" s="185" t="s">
        <v>1279</v>
      </c>
      <c r="S98" s="185" t="s">
        <v>330</v>
      </c>
      <c r="T98" s="186" t="s">
        <v>330</v>
      </c>
      <c r="U98" s="162">
        <v>0.129</v>
      </c>
      <c r="V98" s="162">
        <f t="shared" si="27"/>
        <v>13.8</v>
      </c>
      <c r="W98" s="162"/>
      <c r="X98" s="151"/>
      <c r="Y98" s="151"/>
      <c r="Z98" s="151"/>
      <c r="AA98" s="151"/>
      <c r="AB98" s="151"/>
      <c r="AC98" s="151"/>
      <c r="AD98" s="151"/>
      <c r="AE98" s="151"/>
      <c r="AF98" s="151"/>
      <c r="AG98" s="151" t="s">
        <v>1096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ht="22.5" outlineLevel="1" x14ac:dyDescent="0.2">
      <c r="A99" s="180">
        <v>66</v>
      </c>
      <c r="B99" s="181" t="s">
        <v>1816</v>
      </c>
      <c r="C99" s="190" t="s">
        <v>1817</v>
      </c>
      <c r="D99" s="182" t="s">
        <v>427</v>
      </c>
      <c r="E99" s="183">
        <v>41</v>
      </c>
      <c r="F99" s="184"/>
      <c r="G99" s="185">
        <f t="shared" si="21"/>
        <v>0</v>
      </c>
      <c r="H99" s="184">
        <v>30.42</v>
      </c>
      <c r="I99" s="185">
        <f t="shared" si="22"/>
        <v>1247.22</v>
      </c>
      <c r="J99" s="184">
        <v>46.18</v>
      </c>
      <c r="K99" s="185">
        <f t="shared" si="23"/>
        <v>1893.38</v>
      </c>
      <c r="L99" s="185">
        <v>21</v>
      </c>
      <c r="M99" s="185">
        <f t="shared" si="24"/>
        <v>0</v>
      </c>
      <c r="N99" s="185">
        <v>6.0000000000000002E-5</v>
      </c>
      <c r="O99" s="185">
        <f t="shared" si="25"/>
        <v>0</v>
      </c>
      <c r="P99" s="185">
        <v>0</v>
      </c>
      <c r="Q99" s="185">
        <f t="shared" si="26"/>
        <v>0</v>
      </c>
      <c r="R99" s="185" t="s">
        <v>1279</v>
      </c>
      <c r="S99" s="185" t="s">
        <v>330</v>
      </c>
      <c r="T99" s="186" t="s">
        <v>330</v>
      </c>
      <c r="U99" s="162">
        <v>0.129</v>
      </c>
      <c r="V99" s="162">
        <f t="shared" si="27"/>
        <v>5.29</v>
      </c>
      <c r="W99" s="162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1096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ht="22.5" outlineLevel="1" x14ac:dyDescent="0.2">
      <c r="A100" s="180">
        <v>67</v>
      </c>
      <c r="B100" s="181" t="s">
        <v>1818</v>
      </c>
      <c r="C100" s="190" t="s">
        <v>1819</v>
      </c>
      <c r="D100" s="182" t="s">
        <v>427</v>
      </c>
      <c r="E100" s="183">
        <v>11</v>
      </c>
      <c r="F100" s="184"/>
      <c r="G100" s="185">
        <f t="shared" si="21"/>
        <v>0</v>
      </c>
      <c r="H100" s="184">
        <v>81.16</v>
      </c>
      <c r="I100" s="185">
        <f t="shared" si="22"/>
        <v>892.76</v>
      </c>
      <c r="J100" s="184">
        <v>50.84</v>
      </c>
      <c r="K100" s="185">
        <f t="shared" si="23"/>
        <v>559.24</v>
      </c>
      <c r="L100" s="185">
        <v>21</v>
      </c>
      <c r="M100" s="185">
        <f t="shared" si="24"/>
        <v>0</v>
      </c>
      <c r="N100" s="185">
        <v>8.0000000000000007E-5</v>
      </c>
      <c r="O100" s="185">
        <f t="shared" si="25"/>
        <v>0</v>
      </c>
      <c r="P100" s="185">
        <v>0</v>
      </c>
      <c r="Q100" s="185">
        <f t="shared" si="26"/>
        <v>0</v>
      </c>
      <c r="R100" s="185" t="s">
        <v>1279</v>
      </c>
      <c r="S100" s="185" t="s">
        <v>330</v>
      </c>
      <c r="T100" s="186" t="s">
        <v>330</v>
      </c>
      <c r="U100" s="162">
        <v>0.14199999999999999</v>
      </c>
      <c r="V100" s="162">
        <f t="shared" si="27"/>
        <v>1.56</v>
      </c>
      <c r="W100" s="162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1096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ht="22.5" outlineLevel="1" x14ac:dyDescent="0.2">
      <c r="A101" s="180">
        <v>68</v>
      </c>
      <c r="B101" s="181" t="s">
        <v>1820</v>
      </c>
      <c r="C101" s="190" t="s">
        <v>1821</v>
      </c>
      <c r="D101" s="182" t="s">
        <v>427</v>
      </c>
      <c r="E101" s="183">
        <v>10</v>
      </c>
      <c r="F101" s="184"/>
      <c r="G101" s="185">
        <f t="shared" si="21"/>
        <v>0</v>
      </c>
      <c r="H101" s="184">
        <v>87.09</v>
      </c>
      <c r="I101" s="185">
        <f t="shared" si="22"/>
        <v>870.9</v>
      </c>
      <c r="J101" s="184">
        <v>40.42</v>
      </c>
      <c r="K101" s="185">
        <f t="shared" si="23"/>
        <v>404.2</v>
      </c>
      <c r="L101" s="185">
        <v>21</v>
      </c>
      <c r="M101" s="185">
        <f t="shared" si="24"/>
        <v>0</v>
      </c>
      <c r="N101" s="185">
        <v>1.2999999999999999E-4</v>
      </c>
      <c r="O101" s="185">
        <f t="shared" si="25"/>
        <v>0</v>
      </c>
      <c r="P101" s="185">
        <v>0</v>
      </c>
      <c r="Q101" s="185">
        <f t="shared" si="26"/>
        <v>0</v>
      </c>
      <c r="R101" s="185" t="s">
        <v>1279</v>
      </c>
      <c r="S101" s="185" t="s">
        <v>1773</v>
      </c>
      <c r="T101" s="186" t="s">
        <v>1029</v>
      </c>
      <c r="U101" s="162">
        <v>0.157</v>
      </c>
      <c r="V101" s="162">
        <f t="shared" si="27"/>
        <v>1.57</v>
      </c>
      <c r="W101" s="162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1096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80">
        <v>69</v>
      </c>
      <c r="B102" s="181" t="s">
        <v>1822</v>
      </c>
      <c r="C102" s="190" t="s">
        <v>1823</v>
      </c>
      <c r="D102" s="182" t="s">
        <v>227</v>
      </c>
      <c r="E102" s="183">
        <v>70</v>
      </c>
      <c r="F102" s="184"/>
      <c r="G102" s="185">
        <f t="shared" si="21"/>
        <v>0</v>
      </c>
      <c r="H102" s="184">
        <v>0</v>
      </c>
      <c r="I102" s="185">
        <f t="shared" si="22"/>
        <v>0</v>
      </c>
      <c r="J102" s="184">
        <v>184.5</v>
      </c>
      <c r="K102" s="185">
        <f t="shared" si="23"/>
        <v>12915</v>
      </c>
      <c r="L102" s="185">
        <v>21</v>
      </c>
      <c r="M102" s="185">
        <f t="shared" si="24"/>
        <v>0</v>
      </c>
      <c r="N102" s="185">
        <v>0</v>
      </c>
      <c r="O102" s="185">
        <f t="shared" si="25"/>
        <v>0</v>
      </c>
      <c r="P102" s="185">
        <v>0</v>
      </c>
      <c r="Q102" s="185">
        <f t="shared" si="26"/>
        <v>0</v>
      </c>
      <c r="R102" s="185" t="s">
        <v>1279</v>
      </c>
      <c r="S102" s="185" t="s">
        <v>330</v>
      </c>
      <c r="T102" s="186" t="s">
        <v>330</v>
      </c>
      <c r="U102" s="162">
        <v>0.42499999999999999</v>
      </c>
      <c r="V102" s="162">
        <f t="shared" si="27"/>
        <v>29.75</v>
      </c>
      <c r="W102" s="162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1096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ht="22.5" outlineLevel="1" x14ac:dyDescent="0.2">
      <c r="A103" s="180">
        <v>70</v>
      </c>
      <c r="B103" s="181" t="s">
        <v>1824</v>
      </c>
      <c r="C103" s="190" t="s">
        <v>1825</v>
      </c>
      <c r="D103" s="182" t="s">
        <v>227</v>
      </c>
      <c r="E103" s="183">
        <v>4</v>
      </c>
      <c r="F103" s="184"/>
      <c r="G103" s="185">
        <f t="shared" si="21"/>
        <v>0</v>
      </c>
      <c r="H103" s="184">
        <v>2128.9899999999998</v>
      </c>
      <c r="I103" s="185">
        <f t="shared" si="22"/>
        <v>8515.9599999999991</v>
      </c>
      <c r="J103" s="184">
        <v>96.01</v>
      </c>
      <c r="K103" s="185">
        <f t="shared" si="23"/>
        <v>384.04</v>
      </c>
      <c r="L103" s="185">
        <v>21</v>
      </c>
      <c r="M103" s="185">
        <f t="shared" si="24"/>
        <v>0</v>
      </c>
      <c r="N103" s="185">
        <v>1.3600000000000001E-3</v>
      </c>
      <c r="O103" s="185">
        <f t="shared" si="25"/>
        <v>0.01</v>
      </c>
      <c r="P103" s="185">
        <v>0</v>
      </c>
      <c r="Q103" s="185">
        <f t="shared" si="26"/>
        <v>0</v>
      </c>
      <c r="R103" s="185" t="s">
        <v>1279</v>
      </c>
      <c r="S103" s="185" t="s">
        <v>330</v>
      </c>
      <c r="T103" s="186" t="s">
        <v>330</v>
      </c>
      <c r="U103" s="162">
        <v>0.27200000000000002</v>
      </c>
      <c r="V103" s="162">
        <f t="shared" si="27"/>
        <v>1.0900000000000001</v>
      </c>
      <c r="W103" s="162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1096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ht="22.5" outlineLevel="1" x14ac:dyDescent="0.2">
      <c r="A104" s="180">
        <v>71</v>
      </c>
      <c r="B104" s="181" t="s">
        <v>1826</v>
      </c>
      <c r="C104" s="190" t="s">
        <v>1827</v>
      </c>
      <c r="D104" s="182" t="s">
        <v>227</v>
      </c>
      <c r="E104" s="183">
        <v>13</v>
      </c>
      <c r="F104" s="184"/>
      <c r="G104" s="185">
        <f t="shared" si="21"/>
        <v>0</v>
      </c>
      <c r="H104" s="184">
        <v>129.47999999999999</v>
      </c>
      <c r="I104" s="185">
        <f t="shared" si="22"/>
        <v>1683.24</v>
      </c>
      <c r="J104" s="184">
        <v>66.02</v>
      </c>
      <c r="K104" s="185">
        <f t="shared" si="23"/>
        <v>858.26</v>
      </c>
      <c r="L104" s="185">
        <v>21</v>
      </c>
      <c r="M104" s="185">
        <f t="shared" si="24"/>
        <v>0</v>
      </c>
      <c r="N104" s="185">
        <v>1.8000000000000001E-4</v>
      </c>
      <c r="O104" s="185">
        <f t="shared" si="25"/>
        <v>0</v>
      </c>
      <c r="P104" s="185">
        <v>0</v>
      </c>
      <c r="Q104" s="185">
        <f t="shared" si="26"/>
        <v>0</v>
      </c>
      <c r="R104" s="185" t="s">
        <v>1279</v>
      </c>
      <c r="S104" s="185" t="s">
        <v>330</v>
      </c>
      <c r="T104" s="186" t="s">
        <v>330</v>
      </c>
      <c r="U104" s="162">
        <v>0.16500000000000001</v>
      </c>
      <c r="V104" s="162">
        <f t="shared" si="27"/>
        <v>2.15</v>
      </c>
      <c r="W104" s="162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1096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ht="22.5" outlineLevel="1" x14ac:dyDescent="0.2">
      <c r="A105" s="180">
        <v>72</v>
      </c>
      <c r="B105" s="181" t="s">
        <v>1828</v>
      </c>
      <c r="C105" s="190" t="s">
        <v>1829</v>
      </c>
      <c r="D105" s="182" t="s">
        <v>227</v>
      </c>
      <c r="E105" s="183">
        <v>2</v>
      </c>
      <c r="F105" s="184"/>
      <c r="G105" s="185">
        <f t="shared" si="21"/>
        <v>0</v>
      </c>
      <c r="H105" s="184">
        <v>658.58</v>
      </c>
      <c r="I105" s="185">
        <f t="shared" si="22"/>
        <v>1317.16</v>
      </c>
      <c r="J105" s="184">
        <v>140.41999999999999</v>
      </c>
      <c r="K105" s="185">
        <f t="shared" si="23"/>
        <v>280.83999999999997</v>
      </c>
      <c r="L105" s="185">
        <v>21</v>
      </c>
      <c r="M105" s="185">
        <f t="shared" si="24"/>
        <v>0</v>
      </c>
      <c r="N105" s="185">
        <v>1.0399999999999999E-3</v>
      </c>
      <c r="O105" s="185">
        <f t="shared" si="25"/>
        <v>0</v>
      </c>
      <c r="P105" s="185">
        <v>0</v>
      </c>
      <c r="Q105" s="185">
        <f t="shared" si="26"/>
        <v>0</v>
      </c>
      <c r="R105" s="185" t="s">
        <v>1279</v>
      </c>
      <c r="S105" s="185" t="s">
        <v>330</v>
      </c>
      <c r="T105" s="186" t="s">
        <v>330</v>
      </c>
      <c r="U105" s="162">
        <v>0.35099999999999998</v>
      </c>
      <c r="V105" s="162">
        <f t="shared" si="27"/>
        <v>0.7</v>
      </c>
      <c r="W105" s="162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1096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ht="22.5" outlineLevel="1" x14ac:dyDescent="0.2">
      <c r="A106" s="180">
        <v>73</v>
      </c>
      <c r="B106" s="181" t="s">
        <v>1830</v>
      </c>
      <c r="C106" s="190" t="s">
        <v>1831</v>
      </c>
      <c r="D106" s="182" t="s">
        <v>227</v>
      </c>
      <c r="E106" s="183">
        <v>4</v>
      </c>
      <c r="F106" s="184"/>
      <c r="G106" s="185">
        <f t="shared" si="21"/>
        <v>0</v>
      </c>
      <c r="H106" s="184">
        <v>218.48</v>
      </c>
      <c r="I106" s="185">
        <f t="shared" si="22"/>
        <v>873.92</v>
      </c>
      <c r="J106" s="184">
        <v>66.02</v>
      </c>
      <c r="K106" s="185">
        <f t="shared" si="23"/>
        <v>264.08</v>
      </c>
      <c r="L106" s="185">
        <v>21</v>
      </c>
      <c r="M106" s="185">
        <f t="shared" si="24"/>
        <v>0</v>
      </c>
      <c r="N106" s="185">
        <v>2.5999999999999998E-4</v>
      </c>
      <c r="O106" s="185">
        <f t="shared" si="25"/>
        <v>0</v>
      </c>
      <c r="P106" s="185">
        <v>0</v>
      </c>
      <c r="Q106" s="185">
        <f t="shared" si="26"/>
        <v>0</v>
      </c>
      <c r="R106" s="185" t="s">
        <v>1279</v>
      </c>
      <c r="S106" s="185" t="s">
        <v>330</v>
      </c>
      <c r="T106" s="186" t="s">
        <v>330</v>
      </c>
      <c r="U106" s="162">
        <v>0.16500000000000001</v>
      </c>
      <c r="V106" s="162">
        <f t="shared" si="27"/>
        <v>0.66</v>
      </c>
      <c r="W106" s="162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1096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ht="22.5" outlineLevel="1" x14ac:dyDescent="0.2">
      <c r="A107" s="180">
        <v>74</v>
      </c>
      <c r="B107" s="181" t="s">
        <v>1832</v>
      </c>
      <c r="C107" s="190" t="s">
        <v>1833</v>
      </c>
      <c r="D107" s="182" t="s">
        <v>227</v>
      </c>
      <c r="E107" s="183">
        <v>4</v>
      </c>
      <c r="F107" s="184"/>
      <c r="G107" s="185">
        <f t="shared" si="21"/>
        <v>0</v>
      </c>
      <c r="H107" s="184">
        <v>286.68</v>
      </c>
      <c r="I107" s="185">
        <f t="shared" si="22"/>
        <v>1146.72</v>
      </c>
      <c r="J107" s="184">
        <v>82.82</v>
      </c>
      <c r="K107" s="185">
        <f t="shared" si="23"/>
        <v>331.28</v>
      </c>
      <c r="L107" s="185">
        <v>21</v>
      </c>
      <c r="M107" s="185">
        <f t="shared" si="24"/>
        <v>0</v>
      </c>
      <c r="N107" s="185">
        <v>3.8999999999999999E-4</v>
      </c>
      <c r="O107" s="185">
        <f t="shared" si="25"/>
        <v>0</v>
      </c>
      <c r="P107" s="185">
        <v>0</v>
      </c>
      <c r="Q107" s="185">
        <f t="shared" si="26"/>
        <v>0</v>
      </c>
      <c r="R107" s="185" t="s">
        <v>1279</v>
      </c>
      <c r="S107" s="185" t="s">
        <v>330</v>
      </c>
      <c r="T107" s="186" t="s">
        <v>330</v>
      </c>
      <c r="U107" s="162">
        <v>0.20699999999999999</v>
      </c>
      <c r="V107" s="162">
        <f t="shared" si="27"/>
        <v>0.83</v>
      </c>
      <c r="W107" s="162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 t="s">
        <v>1096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ht="22.5" outlineLevel="1" x14ac:dyDescent="0.2">
      <c r="A108" s="180">
        <v>75</v>
      </c>
      <c r="B108" s="181" t="s">
        <v>1834</v>
      </c>
      <c r="C108" s="190" t="s">
        <v>1835</v>
      </c>
      <c r="D108" s="182" t="s">
        <v>227</v>
      </c>
      <c r="E108" s="183">
        <v>4</v>
      </c>
      <c r="F108" s="184"/>
      <c r="G108" s="185">
        <f t="shared" si="21"/>
        <v>0</v>
      </c>
      <c r="H108" s="184">
        <v>403.18</v>
      </c>
      <c r="I108" s="185">
        <f t="shared" si="22"/>
        <v>1612.72</v>
      </c>
      <c r="J108" s="184">
        <v>90.82</v>
      </c>
      <c r="K108" s="185">
        <f t="shared" si="23"/>
        <v>363.28</v>
      </c>
      <c r="L108" s="185">
        <v>21</v>
      </c>
      <c r="M108" s="185">
        <f t="shared" si="24"/>
        <v>0</v>
      </c>
      <c r="N108" s="185">
        <v>5.6999999999999998E-4</v>
      </c>
      <c r="O108" s="185">
        <f t="shared" si="25"/>
        <v>0</v>
      </c>
      <c r="P108" s="185">
        <v>0</v>
      </c>
      <c r="Q108" s="185">
        <f t="shared" si="26"/>
        <v>0</v>
      </c>
      <c r="R108" s="185" t="s">
        <v>1279</v>
      </c>
      <c r="S108" s="185" t="s">
        <v>330</v>
      </c>
      <c r="T108" s="186" t="s">
        <v>330</v>
      </c>
      <c r="U108" s="162">
        <v>0.22700000000000001</v>
      </c>
      <c r="V108" s="162">
        <f t="shared" si="27"/>
        <v>0.91</v>
      </c>
      <c r="W108" s="162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1096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ht="22.5" outlineLevel="1" x14ac:dyDescent="0.2">
      <c r="A109" s="180">
        <v>76</v>
      </c>
      <c r="B109" s="181" t="s">
        <v>1836</v>
      </c>
      <c r="C109" s="190" t="s">
        <v>1837</v>
      </c>
      <c r="D109" s="182" t="s">
        <v>227</v>
      </c>
      <c r="E109" s="183">
        <v>3</v>
      </c>
      <c r="F109" s="184"/>
      <c r="G109" s="185">
        <f t="shared" si="21"/>
        <v>0</v>
      </c>
      <c r="H109" s="184">
        <v>565.38</v>
      </c>
      <c r="I109" s="185">
        <f t="shared" si="22"/>
        <v>1696.14</v>
      </c>
      <c r="J109" s="184">
        <v>107.62</v>
      </c>
      <c r="K109" s="185">
        <f t="shared" si="23"/>
        <v>322.86</v>
      </c>
      <c r="L109" s="185">
        <v>21</v>
      </c>
      <c r="M109" s="185">
        <f t="shared" si="24"/>
        <v>0</v>
      </c>
      <c r="N109" s="185">
        <v>8.0000000000000004E-4</v>
      </c>
      <c r="O109" s="185">
        <f t="shared" si="25"/>
        <v>0</v>
      </c>
      <c r="P109" s="185">
        <v>0</v>
      </c>
      <c r="Q109" s="185">
        <f t="shared" si="26"/>
        <v>0</v>
      </c>
      <c r="R109" s="185" t="s">
        <v>1279</v>
      </c>
      <c r="S109" s="185" t="s">
        <v>330</v>
      </c>
      <c r="T109" s="186" t="s">
        <v>330</v>
      </c>
      <c r="U109" s="162">
        <v>0.26900000000000002</v>
      </c>
      <c r="V109" s="162">
        <f t="shared" si="27"/>
        <v>0.81</v>
      </c>
      <c r="W109" s="162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1096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ht="22.5" outlineLevel="1" x14ac:dyDescent="0.2">
      <c r="A110" s="180">
        <v>77</v>
      </c>
      <c r="B110" s="181" t="s">
        <v>1838</v>
      </c>
      <c r="C110" s="190" t="s">
        <v>1839</v>
      </c>
      <c r="D110" s="182" t="s">
        <v>227</v>
      </c>
      <c r="E110" s="183">
        <v>5</v>
      </c>
      <c r="F110" s="184"/>
      <c r="G110" s="185">
        <f t="shared" si="21"/>
        <v>0</v>
      </c>
      <c r="H110" s="184">
        <v>822.58</v>
      </c>
      <c r="I110" s="185">
        <f t="shared" si="22"/>
        <v>4112.8999999999996</v>
      </c>
      <c r="J110" s="184">
        <v>140.41999999999999</v>
      </c>
      <c r="K110" s="185">
        <f t="shared" si="23"/>
        <v>702.1</v>
      </c>
      <c r="L110" s="185">
        <v>21</v>
      </c>
      <c r="M110" s="185">
        <f t="shared" si="24"/>
        <v>0</v>
      </c>
      <c r="N110" s="185">
        <v>1.1800000000000001E-3</v>
      </c>
      <c r="O110" s="185">
        <f t="shared" si="25"/>
        <v>0.01</v>
      </c>
      <c r="P110" s="185">
        <v>0</v>
      </c>
      <c r="Q110" s="185">
        <f t="shared" si="26"/>
        <v>0</v>
      </c>
      <c r="R110" s="185" t="s">
        <v>1279</v>
      </c>
      <c r="S110" s="185" t="s">
        <v>330</v>
      </c>
      <c r="T110" s="186" t="s">
        <v>330</v>
      </c>
      <c r="U110" s="162">
        <v>0.35099999999999998</v>
      </c>
      <c r="V110" s="162">
        <f t="shared" si="27"/>
        <v>1.76</v>
      </c>
      <c r="W110" s="162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1096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ht="22.5" outlineLevel="1" x14ac:dyDescent="0.2">
      <c r="A111" s="180">
        <v>78</v>
      </c>
      <c r="B111" s="181" t="s">
        <v>1840</v>
      </c>
      <c r="C111" s="190" t="s">
        <v>1841</v>
      </c>
      <c r="D111" s="182" t="s">
        <v>227</v>
      </c>
      <c r="E111" s="183">
        <v>1</v>
      </c>
      <c r="F111" s="184"/>
      <c r="G111" s="185">
        <f t="shared" si="21"/>
        <v>0</v>
      </c>
      <c r="H111" s="184">
        <v>176.48</v>
      </c>
      <c r="I111" s="185">
        <f t="shared" si="22"/>
        <v>176.48</v>
      </c>
      <c r="J111" s="184">
        <v>66.02</v>
      </c>
      <c r="K111" s="185">
        <f t="shared" si="23"/>
        <v>66.02</v>
      </c>
      <c r="L111" s="185">
        <v>21</v>
      </c>
      <c r="M111" s="185">
        <f t="shared" si="24"/>
        <v>0</v>
      </c>
      <c r="N111" s="185">
        <v>1.4999999999999999E-4</v>
      </c>
      <c r="O111" s="185">
        <f t="shared" si="25"/>
        <v>0</v>
      </c>
      <c r="P111" s="185">
        <v>0</v>
      </c>
      <c r="Q111" s="185">
        <f t="shared" si="26"/>
        <v>0</v>
      </c>
      <c r="R111" s="185" t="s">
        <v>1279</v>
      </c>
      <c r="S111" s="185" t="s">
        <v>330</v>
      </c>
      <c r="T111" s="186" t="s">
        <v>330</v>
      </c>
      <c r="U111" s="162">
        <v>0.16500000000000001</v>
      </c>
      <c r="V111" s="162">
        <f t="shared" si="27"/>
        <v>0.17</v>
      </c>
      <c r="W111" s="162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 t="s">
        <v>1096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ht="22.5" outlineLevel="1" x14ac:dyDescent="0.2">
      <c r="A112" s="180">
        <v>79</v>
      </c>
      <c r="B112" s="181" t="s">
        <v>1842</v>
      </c>
      <c r="C112" s="190" t="s">
        <v>1843</v>
      </c>
      <c r="D112" s="182" t="s">
        <v>227</v>
      </c>
      <c r="E112" s="183">
        <v>1</v>
      </c>
      <c r="F112" s="184"/>
      <c r="G112" s="185">
        <f t="shared" si="21"/>
        <v>0</v>
      </c>
      <c r="H112" s="184">
        <v>482.38</v>
      </c>
      <c r="I112" s="185">
        <f t="shared" si="22"/>
        <v>482.38</v>
      </c>
      <c r="J112" s="184">
        <v>107.62</v>
      </c>
      <c r="K112" s="185">
        <f t="shared" si="23"/>
        <v>107.62</v>
      </c>
      <c r="L112" s="185">
        <v>21</v>
      </c>
      <c r="M112" s="185">
        <f t="shared" si="24"/>
        <v>0</v>
      </c>
      <c r="N112" s="185">
        <v>5.5000000000000003E-4</v>
      </c>
      <c r="O112" s="185">
        <f t="shared" si="25"/>
        <v>0</v>
      </c>
      <c r="P112" s="185">
        <v>0</v>
      </c>
      <c r="Q112" s="185">
        <f t="shared" si="26"/>
        <v>0</v>
      </c>
      <c r="R112" s="185" t="s">
        <v>1279</v>
      </c>
      <c r="S112" s="185" t="s">
        <v>330</v>
      </c>
      <c r="T112" s="186" t="s">
        <v>330</v>
      </c>
      <c r="U112" s="162">
        <v>0.26900000000000002</v>
      </c>
      <c r="V112" s="162">
        <f t="shared" si="27"/>
        <v>0.27</v>
      </c>
      <c r="W112" s="162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1096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ht="33.75" outlineLevel="1" x14ac:dyDescent="0.2">
      <c r="A113" s="180">
        <v>80</v>
      </c>
      <c r="B113" s="181" t="s">
        <v>1844</v>
      </c>
      <c r="C113" s="190" t="s">
        <v>1845</v>
      </c>
      <c r="D113" s="182" t="s">
        <v>227</v>
      </c>
      <c r="E113" s="183">
        <v>5</v>
      </c>
      <c r="F113" s="184"/>
      <c r="G113" s="185">
        <f t="shared" si="21"/>
        <v>0</v>
      </c>
      <c r="H113" s="184">
        <v>541.17999999999995</v>
      </c>
      <c r="I113" s="185">
        <f t="shared" si="22"/>
        <v>2705.9</v>
      </c>
      <c r="J113" s="184">
        <v>148.82</v>
      </c>
      <c r="K113" s="185">
        <f t="shared" si="23"/>
        <v>744.1</v>
      </c>
      <c r="L113" s="185">
        <v>21</v>
      </c>
      <c r="M113" s="185">
        <f t="shared" si="24"/>
        <v>0</v>
      </c>
      <c r="N113" s="185">
        <v>2.14E-3</v>
      </c>
      <c r="O113" s="185">
        <f t="shared" si="25"/>
        <v>0.01</v>
      </c>
      <c r="P113" s="185">
        <v>0</v>
      </c>
      <c r="Q113" s="185">
        <f t="shared" si="26"/>
        <v>0</v>
      </c>
      <c r="R113" s="185" t="s">
        <v>1279</v>
      </c>
      <c r="S113" s="185" t="s">
        <v>330</v>
      </c>
      <c r="T113" s="186" t="s">
        <v>330</v>
      </c>
      <c r="U113" s="162">
        <v>0.372</v>
      </c>
      <c r="V113" s="162">
        <f t="shared" si="27"/>
        <v>1.86</v>
      </c>
      <c r="W113" s="162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 t="s">
        <v>1096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ht="33.75" outlineLevel="1" x14ac:dyDescent="0.2">
      <c r="A114" s="180">
        <v>81</v>
      </c>
      <c r="B114" s="181" t="s">
        <v>1846</v>
      </c>
      <c r="C114" s="190" t="s">
        <v>1847</v>
      </c>
      <c r="D114" s="182" t="s">
        <v>227</v>
      </c>
      <c r="E114" s="183">
        <v>4</v>
      </c>
      <c r="F114" s="184"/>
      <c r="G114" s="185">
        <f t="shared" si="21"/>
        <v>0</v>
      </c>
      <c r="H114" s="184">
        <v>541.17999999999995</v>
      </c>
      <c r="I114" s="185">
        <f t="shared" si="22"/>
        <v>2164.7199999999998</v>
      </c>
      <c r="J114" s="184">
        <v>148.82</v>
      </c>
      <c r="K114" s="185">
        <f t="shared" si="23"/>
        <v>595.28</v>
      </c>
      <c r="L114" s="185">
        <v>21</v>
      </c>
      <c r="M114" s="185">
        <f t="shared" si="24"/>
        <v>0</v>
      </c>
      <c r="N114" s="185">
        <v>2.14E-3</v>
      </c>
      <c r="O114" s="185">
        <f t="shared" si="25"/>
        <v>0.01</v>
      </c>
      <c r="P114" s="185">
        <v>0</v>
      </c>
      <c r="Q114" s="185">
        <f t="shared" si="26"/>
        <v>0</v>
      </c>
      <c r="R114" s="185" t="s">
        <v>1279</v>
      </c>
      <c r="S114" s="185" t="s">
        <v>330</v>
      </c>
      <c r="T114" s="186" t="s">
        <v>330</v>
      </c>
      <c r="U114" s="162">
        <v>0.372</v>
      </c>
      <c r="V114" s="162">
        <f t="shared" si="27"/>
        <v>1.49</v>
      </c>
      <c r="W114" s="162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1096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ht="33.75" outlineLevel="1" x14ac:dyDescent="0.2">
      <c r="A115" s="180">
        <v>82</v>
      </c>
      <c r="B115" s="181" t="s">
        <v>1848</v>
      </c>
      <c r="C115" s="190" t="s">
        <v>1849</v>
      </c>
      <c r="D115" s="182" t="s">
        <v>227</v>
      </c>
      <c r="E115" s="183">
        <v>1</v>
      </c>
      <c r="F115" s="184"/>
      <c r="G115" s="185">
        <f t="shared" si="21"/>
        <v>0</v>
      </c>
      <c r="H115" s="184">
        <v>2674.56</v>
      </c>
      <c r="I115" s="185">
        <f t="shared" si="22"/>
        <v>2674.56</v>
      </c>
      <c r="J115" s="184">
        <v>190.44</v>
      </c>
      <c r="K115" s="185">
        <f t="shared" si="23"/>
        <v>190.44</v>
      </c>
      <c r="L115" s="185">
        <v>21</v>
      </c>
      <c r="M115" s="185">
        <f t="shared" si="24"/>
        <v>0</v>
      </c>
      <c r="N115" s="185">
        <v>6.4400000000000004E-3</v>
      </c>
      <c r="O115" s="185">
        <f t="shared" si="25"/>
        <v>0.01</v>
      </c>
      <c r="P115" s="185">
        <v>0</v>
      </c>
      <c r="Q115" s="185">
        <f t="shared" si="26"/>
        <v>0</v>
      </c>
      <c r="R115" s="185" t="s">
        <v>1279</v>
      </c>
      <c r="S115" s="185" t="s">
        <v>330</v>
      </c>
      <c r="T115" s="186" t="s">
        <v>330</v>
      </c>
      <c r="U115" s="162">
        <v>0.47599999999999998</v>
      </c>
      <c r="V115" s="162">
        <f t="shared" si="27"/>
        <v>0.48</v>
      </c>
      <c r="W115" s="162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1096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80">
        <v>83</v>
      </c>
      <c r="B116" s="181" t="s">
        <v>1850</v>
      </c>
      <c r="C116" s="190" t="s">
        <v>1851</v>
      </c>
      <c r="D116" s="182" t="s">
        <v>427</v>
      </c>
      <c r="E116" s="183">
        <v>498</v>
      </c>
      <c r="F116" s="184"/>
      <c r="G116" s="185">
        <f t="shared" si="21"/>
        <v>0</v>
      </c>
      <c r="H116" s="184">
        <v>8.1300000000000008</v>
      </c>
      <c r="I116" s="185">
        <f t="shared" si="22"/>
        <v>4048.74</v>
      </c>
      <c r="J116" s="184">
        <v>29.27</v>
      </c>
      <c r="K116" s="185">
        <f t="shared" si="23"/>
        <v>14576.46</v>
      </c>
      <c r="L116" s="185">
        <v>21</v>
      </c>
      <c r="M116" s="185">
        <f t="shared" si="24"/>
        <v>0</v>
      </c>
      <c r="N116" s="185">
        <v>1.0189999999999999E-2</v>
      </c>
      <c r="O116" s="185">
        <f t="shared" si="25"/>
        <v>5.07</v>
      </c>
      <c r="P116" s="185">
        <v>0</v>
      </c>
      <c r="Q116" s="185">
        <f t="shared" si="26"/>
        <v>0</v>
      </c>
      <c r="R116" s="185" t="s">
        <v>1279</v>
      </c>
      <c r="S116" s="185" t="s">
        <v>330</v>
      </c>
      <c r="T116" s="186" t="s">
        <v>330</v>
      </c>
      <c r="U116" s="162">
        <v>6.7000000000000004E-2</v>
      </c>
      <c r="V116" s="162">
        <f t="shared" si="27"/>
        <v>33.369999999999997</v>
      </c>
      <c r="W116" s="162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856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80">
        <v>84</v>
      </c>
      <c r="B117" s="181" t="s">
        <v>1852</v>
      </c>
      <c r="C117" s="190" t="s">
        <v>1853</v>
      </c>
      <c r="D117" s="182" t="s">
        <v>427</v>
      </c>
      <c r="E117" s="183">
        <v>498</v>
      </c>
      <c r="F117" s="184"/>
      <c r="G117" s="185">
        <f t="shared" si="21"/>
        <v>0</v>
      </c>
      <c r="H117" s="184">
        <v>1.45</v>
      </c>
      <c r="I117" s="185">
        <f t="shared" si="22"/>
        <v>722.1</v>
      </c>
      <c r="J117" s="184">
        <v>24.85</v>
      </c>
      <c r="K117" s="185">
        <f t="shared" si="23"/>
        <v>12375.3</v>
      </c>
      <c r="L117" s="185">
        <v>21</v>
      </c>
      <c r="M117" s="185">
        <f t="shared" si="24"/>
        <v>0</v>
      </c>
      <c r="N117" s="185">
        <v>1.0000000000000001E-5</v>
      </c>
      <c r="O117" s="185">
        <f t="shared" si="25"/>
        <v>0</v>
      </c>
      <c r="P117" s="185">
        <v>0</v>
      </c>
      <c r="Q117" s="185">
        <f t="shared" si="26"/>
        <v>0</v>
      </c>
      <c r="R117" s="185" t="s">
        <v>1279</v>
      </c>
      <c r="S117" s="185" t="s">
        <v>330</v>
      </c>
      <c r="T117" s="186" t="s">
        <v>330</v>
      </c>
      <c r="U117" s="162">
        <v>6.2E-2</v>
      </c>
      <c r="V117" s="162">
        <f t="shared" si="27"/>
        <v>30.88</v>
      </c>
      <c r="W117" s="162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1096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ht="33.75" outlineLevel="1" x14ac:dyDescent="0.2">
      <c r="A118" s="180">
        <v>85</v>
      </c>
      <c r="B118" s="181" t="s">
        <v>1854</v>
      </c>
      <c r="C118" s="190" t="s">
        <v>1855</v>
      </c>
      <c r="D118" s="182" t="s">
        <v>255</v>
      </c>
      <c r="E118" s="183">
        <v>2</v>
      </c>
      <c r="F118" s="184"/>
      <c r="G118" s="185">
        <f t="shared" si="21"/>
        <v>0</v>
      </c>
      <c r="H118" s="184">
        <v>406.57</v>
      </c>
      <c r="I118" s="185">
        <f t="shared" si="22"/>
        <v>813.14</v>
      </c>
      <c r="J118" s="184">
        <v>248.43</v>
      </c>
      <c r="K118" s="185">
        <f t="shared" si="23"/>
        <v>496.86</v>
      </c>
      <c r="L118" s="185">
        <v>21</v>
      </c>
      <c r="M118" s="185">
        <f t="shared" si="24"/>
        <v>0</v>
      </c>
      <c r="N118" s="185">
        <v>8.7000000000000001E-4</v>
      </c>
      <c r="O118" s="185">
        <f t="shared" si="25"/>
        <v>0</v>
      </c>
      <c r="P118" s="185">
        <v>0</v>
      </c>
      <c r="Q118" s="185">
        <f t="shared" si="26"/>
        <v>0</v>
      </c>
      <c r="R118" s="185" t="s">
        <v>1279</v>
      </c>
      <c r="S118" s="185" t="s">
        <v>330</v>
      </c>
      <c r="T118" s="186" t="s">
        <v>330</v>
      </c>
      <c r="U118" s="162">
        <v>0.621</v>
      </c>
      <c r="V118" s="162">
        <f t="shared" si="27"/>
        <v>1.24</v>
      </c>
      <c r="W118" s="162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1096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ht="22.5" outlineLevel="1" x14ac:dyDescent="0.2">
      <c r="A119" s="180">
        <v>86</v>
      </c>
      <c r="B119" s="181" t="s">
        <v>1856</v>
      </c>
      <c r="C119" s="190" t="s">
        <v>1857</v>
      </c>
      <c r="D119" s="182" t="s">
        <v>227</v>
      </c>
      <c r="E119" s="183">
        <v>4</v>
      </c>
      <c r="F119" s="184"/>
      <c r="G119" s="185">
        <f t="shared" si="21"/>
        <v>0</v>
      </c>
      <c r="H119" s="184">
        <v>1555.78</v>
      </c>
      <c r="I119" s="185">
        <f t="shared" si="22"/>
        <v>6223.12</v>
      </c>
      <c r="J119" s="184">
        <v>173.22</v>
      </c>
      <c r="K119" s="185">
        <f t="shared" si="23"/>
        <v>692.88</v>
      </c>
      <c r="L119" s="185">
        <v>21</v>
      </c>
      <c r="M119" s="185">
        <f t="shared" si="24"/>
        <v>0</v>
      </c>
      <c r="N119" s="185">
        <v>2.5699999999999998E-3</v>
      </c>
      <c r="O119" s="185">
        <f t="shared" si="25"/>
        <v>0.01</v>
      </c>
      <c r="P119" s="185">
        <v>0</v>
      </c>
      <c r="Q119" s="185">
        <f t="shared" si="26"/>
        <v>0</v>
      </c>
      <c r="R119" s="185" t="s">
        <v>1858</v>
      </c>
      <c r="S119" s="185" t="s">
        <v>330</v>
      </c>
      <c r="T119" s="186" t="s">
        <v>330</v>
      </c>
      <c r="U119" s="162">
        <v>0.433</v>
      </c>
      <c r="V119" s="162">
        <f t="shared" si="27"/>
        <v>1.73</v>
      </c>
      <c r="W119" s="162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1096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ht="22.5" outlineLevel="1" x14ac:dyDescent="0.2">
      <c r="A120" s="180">
        <v>87</v>
      </c>
      <c r="B120" s="181" t="s">
        <v>1859</v>
      </c>
      <c r="C120" s="190" t="s">
        <v>1860</v>
      </c>
      <c r="D120" s="182" t="s">
        <v>227</v>
      </c>
      <c r="E120" s="183">
        <v>1</v>
      </c>
      <c r="F120" s="184"/>
      <c r="G120" s="185">
        <f t="shared" si="21"/>
        <v>0</v>
      </c>
      <c r="H120" s="184">
        <v>0</v>
      </c>
      <c r="I120" s="185">
        <f t="shared" si="22"/>
        <v>0</v>
      </c>
      <c r="J120" s="184">
        <v>2500</v>
      </c>
      <c r="K120" s="185">
        <f t="shared" si="23"/>
        <v>2500</v>
      </c>
      <c r="L120" s="185">
        <v>21</v>
      </c>
      <c r="M120" s="185">
        <f t="shared" si="24"/>
        <v>0</v>
      </c>
      <c r="N120" s="185">
        <v>0</v>
      </c>
      <c r="O120" s="185">
        <f t="shared" si="25"/>
        <v>0</v>
      </c>
      <c r="P120" s="185">
        <v>0</v>
      </c>
      <c r="Q120" s="185">
        <f t="shared" si="26"/>
        <v>0</v>
      </c>
      <c r="R120" s="185"/>
      <c r="S120" s="185" t="s">
        <v>228</v>
      </c>
      <c r="T120" s="186" t="s">
        <v>1029</v>
      </c>
      <c r="U120" s="162">
        <v>0</v>
      </c>
      <c r="V120" s="162">
        <f t="shared" si="27"/>
        <v>0</v>
      </c>
      <c r="W120" s="162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 t="s">
        <v>331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ht="22.5" outlineLevel="1" x14ac:dyDescent="0.2">
      <c r="A121" s="173">
        <v>88</v>
      </c>
      <c r="B121" s="174" t="s">
        <v>1861</v>
      </c>
      <c r="C121" s="191" t="s">
        <v>1862</v>
      </c>
      <c r="D121" s="175" t="s">
        <v>227</v>
      </c>
      <c r="E121" s="176">
        <v>1</v>
      </c>
      <c r="F121" s="177"/>
      <c r="G121" s="178">
        <f t="shared" si="21"/>
        <v>0</v>
      </c>
      <c r="H121" s="177">
        <v>0</v>
      </c>
      <c r="I121" s="178">
        <f t="shared" si="22"/>
        <v>0</v>
      </c>
      <c r="J121" s="177">
        <v>15500</v>
      </c>
      <c r="K121" s="178">
        <f t="shared" si="23"/>
        <v>15500</v>
      </c>
      <c r="L121" s="178">
        <v>21</v>
      </c>
      <c r="M121" s="178">
        <f t="shared" si="24"/>
        <v>0</v>
      </c>
      <c r="N121" s="178">
        <v>0</v>
      </c>
      <c r="O121" s="178">
        <f t="shared" si="25"/>
        <v>0</v>
      </c>
      <c r="P121" s="178">
        <v>0</v>
      </c>
      <c r="Q121" s="178">
        <f t="shared" si="26"/>
        <v>0</v>
      </c>
      <c r="R121" s="178"/>
      <c r="S121" s="178" t="s">
        <v>228</v>
      </c>
      <c r="T121" s="179" t="s">
        <v>1029</v>
      </c>
      <c r="U121" s="162">
        <v>0</v>
      </c>
      <c r="V121" s="162">
        <f t="shared" si="27"/>
        <v>0</v>
      </c>
      <c r="W121" s="162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331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58"/>
      <c r="B122" s="159"/>
      <c r="C122" s="364" t="s">
        <v>1863</v>
      </c>
      <c r="D122" s="365"/>
      <c r="E122" s="365"/>
      <c r="F122" s="365"/>
      <c r="G122" s="365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236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80">
        <v>89</v>
      </c>
      <c r="B123" s="181" t="s">
        <v>1864</v>
      </c>
      <c r="C123" s="190" t="s">
        <v>1865</v>
      </c>
      <c r="D123" s="182" t="s">
        <v>227</v>
      </c>
      <c r="E123" s="183">
        <v>3</v>
      </c>
      <c r="F123" s="184"/>
      <c r="G123" s="185">
        <f t="shared" ref="G123:G134" si="28">ROUND(E123*F123,2)</f>
        <v>0</v>
      </c>
      <c r="H123" s="184">
        <v>0</v>
      </c>
      <c r="I123" s="185">
        <f t="shared" ref="I123:I134" si="29">ROUND(E123*H123,2)</f>
        <v>0</v>
      </c>
      <c r="J123" s="184">
        <v>7800</v>
      </c>
      <c r="K123" s="185">
        <f t="shared" ref="K123:K134" si="30">ROUND(E123*J123,2)</f>
        <v>23400</v>
      </c>
      <c r="L123" s="185">
        <v>21</v>
      </c>
      <c r="M123" s="185">
        <f t="shared" ref="M123:M134" si="31">G123*(1+L123/100)</f>
        <v>0</v>
      </c>
      <c r="N123" s="185">
        <v>0</v>
      </c>
      <c r="O123" s="185">
        <f t="shared" ref="O123:O134" si="32">ROUND(E123*N123,2)</f>
        <v>0</v>
      </c>
      <c r="P123" s="185">
        <v>0</v>
      </c>
      <c r="Q123" s="185">
        <f t="shared" ref="Q123:Q134" si="33">ROUND(E123*P123,2)</f>
        <v>0</v>
      </c>
      <c r="R123" s="185"/>
      <c r="S123" s="185" t="s">
        <v>228</v>
      </c>
      <c r="T123" s="186" t="s">
        <v>1029</v>
      </c>
      <c r="U123" s="162">
        <v>0</v>
      </c>
      <c r="V123" s="162">
        <f t="shared" ref="V123:V134" si="34">ROUND(E123*U123,2)</f>
        <v>0</v>
      </c>
      <c r="W123" s="162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331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 x14ac:dyDescent="0.2">
      <c r="A124" s="180">
        <v>90</v>
      </c>
      <c r="B124" s="181" t="s">
        <v>1866</v>
      </c>
      <c r="C124" s="190" t="s">
        <v>1867</v>
      </c>
      <c r="D124" s="182" t="s">
        <v>227</v>
      </c>
      <c r="E124" s="183">
        <v>6</v>
      </c>
      <c r="F124" s="184"/>
      <c r="G124" s="185">
        <f t="shared" si="28"/>
        <v>0</v>
      </c>
      <c r="H124" s="184">
        <v>0</v>
      </c>
      <c r="I124" s="185">
        <f t="shared" si="29"/>
        <v>0</v>
      </c>
      <c r="J124" s="184">
        <v>366.5</v>
      </c>
      <c r="K124" s="185">
        <f t="shared" si="30"/>
        <v>2199</v>
      </c>
      <c r="L124" s="185">
        <v>21</v>
      </c>
      <c r="M124" s="185">
        <f t="shared" si="31"/>
        <v>0</v>
      </c>
      <c r="N124" s="185">
        <v>6.8000000000000005E-4</v>
      </c>
      <c r="O124" s="185">
        <f t="shared" si="32"/>
        <v>0</v>
      </c>
      <c r="P124" s="185">
        <v>0</v>
      </c>
      <c r="Q124" s="185">
        <f t="shared" si="33"/>
        <v>0</v>
      </c>
      <c r="R124" s="185"/>
      <c r="S124" s="185" t="s">
        <v>228</v>
      </c>
      <c r="T124" s="186" t="s">
        <v>1029</v>
      </c>
      <c r="U124" s="162">
        <v>0</v>
      </c>
      <c r="V124" s="162">
        <f t="shared" si="34"/>
        <v>0</v>
      </c>
      <c r="W124" s="162"/>
      <c r="X124" s="151"/>
      <c r="Y124" s="151"/>
      <c r="Z124" s="151"/>
      <c r="AA124" s="151"/>
      <c r="AB124" s="151"/>
      <c r="AC124" s="151"/>
      <c r="AD124" s="151"/>
      <c r="AE124" s="151"/>
      <c r="AF124" s="151"/>
      <c r="AG124" s="151" t="s">
        <v>331</v>
      </c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1" x14ac:dyDescent="0.2">
      <c r="A125" s="180">
        <v>91</v>
      </c>
      <c r="B125" s="181" t="s">
        <v>1868</v>
      </c>
      <c r="C125" s="190" t="s">
        <v>1869</v>
      </c>
      <c r="D125" s="182" t="s">
        <v>427</v>
      </c>
      <c r="E125" s="183">
        <v>3</v>
      </c>
      <c r="F125" s="184"/>
      <c r="G125" s="185">
        <f t="shared" si="28"/>
        <v>0</v>
      </c>
      <c r="H125" s="184">
        <v>0</v>
      </c>
      <c r="I125" s="185">
        <f t="shared" si="29"/>
        <v>0</v>
      </c>
      <c r="J125" s="184">
        <v>130</v>
      </c>
      <c r="K125" s="185">
        <f t="shared" si="30"/>
        <v>390</v>
      </c>
      <c r="L125" s="185">
        <v>21</v>
      </c>
      <c r="M125" s="185">
        <f t="shared" si="31"/>
        <v>0</v>
      </c>
      <c r="N125" s="185">
        <v>0</v>
      </c>
      <c r="O125" s="185">
        <f t="shared" si="32"/>
        <v>0</v>
      </c>
      <c r="P125" s="185">
        <v>0</v>
      </c>
      <c r="Q125" s="185">
        <f t="shared" si="33"/>
        <v>0</v>
      </c>
      <c r="R125" s="185"/>
      <c r="S125" s="185" t="s">
        <v>228</v>
      </c>
      <c r="T125" s="186" t="s">
        <v>1029</v>
      </c>
      <c r="U125" s="162">
        <v>0</v>
      </c>
      <c r="V125" s="162">
        <f t="shared" si="34"/>
        <v>0</v>
      </c>
      <c r="W125" s="162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 t="s">
        <v>331</v>
      </c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1" x14ac:dyDescent="0.2">
      <c r="A126" s="180">
        <v>92</v>
      </c>
      <c r="B126" s="181" t="s">
        <v>1870</v>
      </c>
      <c r="C126" s="190" t="s">
        <v>1871</v>
      </c>
      <c r="D126" s="182" t="s">
        <v>227</v>
      </c>
      <c r="E126" s="183">
        <v>3</v>
      </c>
      <c r="F126" s="184"/>
      <c r="G126" s="185">
        <f t="shared" si="28"/>
        <v>0</v>
      </c>
      <c r="H126" s="184">
        <v>0</v>
      </c>
      <c r="I126" s="185">
        <f t="shared" si="29"/>
        <v>0</v>
      </c>
      <c r="J126" s="184">
        <v>90</v>
      </c>
      <c r="K126" s="185">
        <f t="shared" si="30"/>
        <v>270</v>
      </c>
      <c r="L126" s="185">
        <v>21</v>
      </c>
      <c r="M126" s="185">
        <f t="shared" si="31"/>
        <v>0</v>
      </c>
      <c r="N126" s="185">
        <v>6.8000000000000005E-4</v>
      </c>
      <c r="O126" s="185">
        <f t="shared" si="32"/>
        <v>0</v>
      </c>
      <c r="P126" s="185">
        <v>0</v>
      </c>
      <c r="Q126" s="185">
        <f t="shared" si="33"/>
        <v>0</v>
      </c>
      <c r="R126" s="185"/>
      <c r="S126" s="185" t="s">
        <v>228</v>
      </c>
      <c r="T126" s="186" t="s">
        <v>1029</v>
      </c>
      <c r="U126" s="162">
        <v>0</v>
      </c>
      <c r="V126" s="162">
        <f t="shared" si="34"/>
        <v>0</v>
      </c>
      <c r="W126" s="162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 t="s">
        <v>331</v>
      </c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1" x14ac:dyDescent="0.2">
      <c r="A127" s="180">
        <v>93</v>
      </c>
      <c r="B127" s="181" t="s">
        <v>1872</v>
      </c>
      <c r="C127" s="190" t="s">
        <v>1873</v>
      </c>
      <c r="D127" s="182" t="s">
        <v>227</v>
      </c>
      <c r="E127" s="183">
        <v>1</v>
      </c>
      <c r="F127" s="184"/>
      <c r="G127" s="185">
        <f t="shared" si="28"/>
        <v>0</v>
      </c>
      <c r="H127" s="184">
        <v>0</v>
      </c>
      <c r="I127" s="185">
        <f t="shared" si="29"/>
        <v>0</v>
      </c>
      <c r="J127" s="184">
        <v>650</v>
      </c>
      <c r="K127" s="185">
        <f t="shared" si="30"/>
        <v>650</v>
      </c>
      <c r="L127" s="185">
        <v>21</v>
      </c>
      <c r="M127" s="185">
        <f t="shared" si="31"/>
        <v>0</v>
      </c>
      <c r="N127" s="185">
        <v>6.8000000000000005E-4</v>
      </c>
      <c r="O127" s="185">
        <f t="shared" si="32"/>
        <v>0</v>
      </c>
      <c r="P127" s="185">
        <v>0</v>
      </c>
      <c r="Q127" s="185">
        <f t="shared" si="33"/>
        <v>0</v>
      </c>
      <c r="R127" s="185"/>
      <c r="S127" s="185" t="s">
        <v>228</v>
      </c>
      <c r="T127" s="186" t="s">
        <v>1029</v>
      </c>
      <c r="U127" s="162">
        <v>0</v>
      </c>
      <c r="V127" s="162">
        <f t="shared" si="34"/>
        <v>0</v>
      </c>
      <c r="W127" s="162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 t="s">
        <v>331</v>
      </c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ht="22.5" outlineLevel="1" x14ac:dyDescent="0.2">
      <c r="A128" s="180">
        <v>94</v>
      </c>
      <c r="B128" s="181" t="s">
        <v>1874</v>
      </c>
      <c r="C128" s="190" t="s">
        <v>1875</v>
      </c>
      <c r="D128" s="182" t="s">
        <v>227</v>
      </c>
      <c r="E128" s="183">
        <v>1</v>
      </c>
      <c r="F128" s="184"/>
      <c r="G128" s="185">
        <f t="shared" si="28"/>
        <v>0</v>
      </c>
      <c r="H128" s="184">
        <v>0</v>
      </c>
      <c r="I128" s="185">
        <f t="shared" si="29"/>
        <v>0</v>
      </c>
      <c r="J128" s="184">
        <v>450</v>
      </c>
      <c r="K128" s="185">
        <f t="shared" si="30"/>
        <v>450</v>
      </c>
      <c r="L128" s="185">
        <v>21</v>
      </c>
      <c r="M128" s="185">
        <f t="shared" si="31"/>
        <v>0</v>
      </c>
      <c r="N128" s="185">
        <v>6.8000000000000005E-4</v>
      </c>
      <c r="O128" s="185">
        <f t="shared" si="32"/>
        <v>0</v>
      </c>
      <c r="P128" s="185">
        <v>0</v>
      </c>
      <c r="Q128" s="185">
        <f t="shared" si="33"/>
        <v>0</v>
      </c>
      <c r="R128" s="185"/>
      <c r="S128" s="185" t="s">
        <v>228</v>
      </c>
      <c r="T128" s="186" t="s">
        <v>1029</v>
      </c>
      <c r="U128" s="162">
        <v>0</v>
      </c>
      <c r="V128" s="162">
        <f t="shared" si="34"/>
        <v>0</v>
      </c>
      <c r="W128" s="162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 t="s">
        <v>331</v>
      </c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1" x14ac:dyDescent="0.2">
      <c r="A129" s="180">
        <v>95</v>
      </c>
      <c r="B129" s="181" t="s">
        <v>1876</v>
      </c>
      <c r="C129" s="190" t="s">
        <v>1877</v>
      </c>
      <c r="D129" s="182" t="s">
        <v>427</v>
      </c>
      <c r="E129" s="183">
        <v>14</v>
      </c>
      <c r="F129" s="184"/>
      <c r="G129" s="185">
        <f t="shared" si="28"/>
        <v>0</v>
      </c>
      <c r="H129" s="184">
        <v>0</v>
      </c>
      <c r="I129" s="185">
        <f t="shared" si="29"/>
        <v>0</v>
      </c>
      <c r="J129" s="184">
        <v>180</v>
      </c>
      <c r="K129" s="185">
        <f t="shared" si="30"/>
        <v>2520</v>
      </c>
      <c r="L129" s="185">
        <v>21</v>
      </c>
      <c r="M129" s="185">
        <f t="shared" si="31"/>
        <v>0</v>
      </c>
      <c r="N129" s="185">
        <v>6.8000000000000005E-4</v>
      </c>
      <c r="O129" s="185">
        <f t="shared" si="32"/>
        <v>0.01</v>
      </c>
      <c r="P129" s="185">
        <v>0</v>
      </c>
      <c r="Q129" s="185">
        <f t="shared" si="33"/>
        <v>0</v>
      </c>
      <c r="R129" s="185"/>
      <c r="S129" s="185" t="s">
        <v>228</v>
      </c>
      <c r="T129" s="186" t="s">
        <v>1029</v>
      </c>
      <c r="U129" s="162">
        <v>0</v>
      </c>
      <c r="V129" s="162">
        <f t="shared" si="34"/>
        <v>0</v>
      </c>
      <c r="W129" s="162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 t="s">
        <v>331</v>
      </c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1" x14ac:dyDescent="0.2">
      <c r="A130" s="180">
        <v>96</v>
      </c>
      <c r="B130" s="181" t="s">
        <v>1878</v>
      </c>
      <c r="C130" s="190" t="s">
        <v>1879</v>
      </c>
      <c r="D130" s="182" t="s">
        <v>427</v>
      </c>
      <c r="E130" s="183">
        <v>4</v>
      </c>
      <c r="F130" s="184"/>
      <c r="G130" s="185">
        <f t="shared" si="28"/>
        <v>0</v>
      </c>
      <c r="H130" s="184">
        <v>0</v>
      </c>
      <c r="I130" s="185">
        <f t="shared" si="29"/>
        <v>0</v>
      </c>
      <c r="J130" s="184">
        <v>280</v>
      </c>
      <c r="K130" s="185">
        <f t="shared" si="30"/>
        <v>1120</v>
      </c>
      <c r="L130" s="185">
        <v>21</v>
      </c>
      <c r="M130" s="185">
        <f t="shared" si="31"/>
        <v>0</v>
      </c>
      <c r="N130" s="185">
        <v>6.8000000000000005E-4</v>
      </c>
      <c r="O130" s="185">
        <f t="shared" si="32"/>
        <v>0</v>
      </c>
      <c r="P130" s="185">
        <v>0</v>
      </c>
      <c r="Q130" s="185">
        <f t="shared" si="33"/>
        <v>0</v>
      </c>
      <c r="R130" s="185"/>
      <c r="S130" s="185" t="s">
        <v>228</v>
      </c>
      <c r="T130" s="186" t="s">
        <v>1029</v>
      </c>
      <c r="U130" s="162">
        <v>0</v>
      </c>
      <c r="V130" s="162">
        <f t="shared" si="34"/>
        <v>0</v>
      </c>
      <c r="W130" s="162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 t="s">
        <v>331</v>
      </c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outlineLevel="1" x14ac:dyDescent="0.2">
      <c r="A131" s="180">
        <v>97</v>
      </c>
      <c r="B131" s="181" t="s">
        <v>1880</v>
      </c>
      <c r="C131" s="190" t="s">
        <v>1881</v>
      </c>
      <c r="D131" s="182" t="s">
        <v>427</v>
      </c>
      <c r="E131" s="183">
        <v>18</v>
      </c>
      <c r="F131" s="184"/>
      <c r="G131" s="185">
        <f t="shared" si="28"/>
        <v>0</v>
      </c>
      <c r="H131" s="184">
        <v>12.18</v>
      </c>
      <c r="I131" s="185">
        <f t="shared" si="29"/>
        <v>219.24</v>
      </c>
      <c r="J131" s="184">
        <v>12.87</v>
      </c>
      <c r="K131" s="185">
        <f t="shared" si="30"/>
        <v>231.66</v>
      </c>
      <c r="L131" s="185">
        <v>21</v>
      </c>
      <c r="M131" s="185">
        <f t="shared" si="31"/>
        <v>0</v>
      </c>
      <c r="N131" s="185">
        <v>8.0000000000000004E-4</v>
      </c>
      <c r="O131" s="185">
        <f t="shared" si="32"/>
        <v>0.01</v>
      </c>
      <c r="P131" s="185">
        <v>0</v>
      </c>
      <c r="Q131" s="185">
        <f t="shared" si="33"/>
        <v>0</v>
      </c>
      <c r="R131" s="185"/>
      <c r="S131" s="185" t="s">
        <v>228</v>
      </c>
      <c r="T131" s="186" t="s">
        <v>1029</v>
      </c>
      <c r="U131" s="162">
        <v>0.05</v>
      </c>
      <c r="V131" s="162">
        <f t="shared" si="34"/>
        <v>0.9</v>
      </c>
      <c r="W131" s="162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 t="s">
        <v>856</v>
      </c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1" x14ac:dyDescent="0.2">
      <c r="A132" s="180">
        <v>98</v>
      </c>
      <c r="B132" s="181" t="s">
        <v>1882</v>
      </c>
      <c r="C132" s="190" t="s">
        <v>1883</v>
      </c>
      <c r="D132" s="182" t="s">
        <v>1492</v>
      </c>
      <c r="E132" s="183">
        <v>6</v>
      </c>
      <c r="F132" s="184"/>
      <c r="G132" s="185">
        <f t="shared" si="28"/>
        <v>0</v>
      </c>
      <c r="H132" s="184">
        <v>14.85</v>
      </c>
      <c r="I132" s="185">
        <f t="shared" si="29"/>
        <v>89.1</v>
      </c>
      <c r="J132" s="184">
        <v>0</v>
      </c>
      <c r="K132" s="185">
        <f t="shared" si="30"/>
        <v>0</v>
      </c>
      <c r="L132" s="185">
        <v>21</v>
      </c>
      <c r="M132" s="185">
        <f t="shared" si="31"/>
        <v>0</v>
      </c>
      <c r="N132" s="185">
        <v>1E-3</v>
      </c>
      <c r="O132" s="185">
        <f t="shared" si="32"/>
        <v>0.01</v>
      </c>
      <c r="P132" s="185">
        <v>0</v>
      </c>
      <c r="Q132" s="185">
        <f t="shared" si="33"/>
        <v>0</v>
      </c>
      <c r="R132" s="185" t="s">
        <v>438</v>
      </c>
      <c r="S132" s="185" t="s">
        <v>1884</v>
      </c>
      <c r="T132" s="186" t="s">
        <v>1029</v>
      </c>
      <c r="U132" s="162">
        <v>0</v>
      </c>
      <c r="V132" s="162">
        <f t="shared" si="34"/>
        <v>0</v>
      </c>
      <c r="W132" s="162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 t="s">
        <v>1885</v>
      </c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1" x14ac:dyDescent="0.2">
      <c r="A133" s="180">
        <v>99</v>
      </c>
      <c r="B133" s="181" t="s">
        <v>1886</v>
      </c>
      <c r="C133" s="190" t="s">
        <v>1887</v>
      </c>
      <c r="D133" s="182" t="s">
        <v>227</v>
      </c>
      <c r="E133" s="183">
        <v>1</v>
      </c>
      <c r="F133" s="184"/>
      <c r="G133" s="185">
        <f t="shared" si="28"/>
        <v>0</v>
      </c>
      <c r="H133" s="184">
        <v>379</v>
      </c>
      <c r="I133" s="185">
        <f t="shared" si="29"/>
        <v>379</v>
      </c>
      <c r="J133" s="184">
        <v>0</v>
      </c>
      <c r="K133" s="185">
        <f t="shared" si="30"/>
        <v>0</v>
      </c>
      <c r="L133" s="185">
        <v>21</v>
      </c>
      <c r="M133" s="185">
        <f t="shared" si="31"/>
        <v>0</v>
      </c>
      <c r="N133" s="185">
        <v>3.4000000000000002E-4</v>
      </c>
      <c r="O133" s="185">
        <f t="shared" si="32"/>
        <v>0</v>
      </c>
      <c r="P133" s="185">
        <v>0</v>
      </c>
      <c r="Q133" s="185">
        <f t="shared" si="33"/>
        <v>0</v>
      </c>
      <c r="R133" s="185" t="s">
        <v>438</v>
      </c>
      <c r="S133" s="185" t="s">
        <v>330</v>
      </c>
      <c r="T133" s="186" t="s">
        <v>330</v>
      </c>
      <c r="U133" s="162">
        <v>0</v>
      </c>
      <c r="V133" s="162">
        <f t="shared" si="34"/>
        <v>0</v>
      </c>
      <c r="W133" s="162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 t="s">
        <v>1242</v>
      </c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1" x14ac:dyDescent="0.2">
      <c r="A134" s="173">
        <v>100</v>
      </c>
      <c r="B134" s="174" t="s">
        <v>1888</v>
      </c>
      <c r="C134" s="191" t="s">
        <v>1889</v>
      </c>
      <c r="D134" s="175" t="s">
        <v>0</v>
      </c>
      <c r="E134" s="176">
        <v>2806.2125999999998</v>
      </c>
      <c r="F134" s="177"/>
      <c r="G134" s="178">
        <f t="shared" si="28"/>
        <v>0</v>
      </c>
      <c r="H134" s="177">
        <v>0</v>
      </c>
      <c r="I134" s="178">
        <f t="shared" si="29"/>
        <v>0</v>
      </c>
      <c r="J134" s="177">
        <v>1.1499999999999999</v>
      </c>
      <c r="K134" s="178">
        <f t="shared" si="30"/>
        <v>3227.14</v>
      </c>
      <c r="L134" s="178">
        <v>21</v>
      </c>
      <c r="M134" s="178">
        <f t="shared" si="31"/>
        <v>0</v>
      </c>
      <c r="N134" s="178">
        <v>0</v>
      </c>
      <c r="O134" s="178">
        <f t="shared" si="32"/>
        <v>0</v>
      </c>
      <c r="P134" s="178">
        <v>0</v>
      </c>
      <c r="Q134" s="178">
        <f t="shared" si="33"/>
        <v>0</v>
      </c>
      <c r="R134" s="178" t="s">
        <v>1279</v>
      </c>
      <c r="S134" s="178" t="s">
        <v>330</v>
      </c>
      <c r="T134" s="179" t="s">
        <v>330</v>
      </c>
      <c r="U134" s="162">
        <v>0</v>
      </c>
      <c r="V134" s="162">
        <f t="shared" si="34"/>
        <v>0</v>
      </c>
      <c r="W134" s="162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 t="s">
        <v>816</v>
      </c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1" x14ac:dyDescent="0.2">
      <c r="A135" s="158"/>
      <c r="B135" s="159"/>
      <c r="C135" s="375" t="s">
        <v>1664</v>
      </c>
      <c r="D135" s="376"/>
      <c r="E135" s="376"/>
      <c r="F135" s="376"/>
      <c r="G135" s="376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 t="s">
        <v>333</v>
      </c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x14ac:dyDescent="0.2">
      <c r="A136" s="167" t="s">
        <v>223</v>
      </c>
      <c r="B136" s="168" t="s">
        <v>145</v>
      </c>
      <c r="C136" s="189" t="s">
        <v>146</v>
      </c>
      <c r="D136" s="169"/>
      <c r="E136" s="170"/>
      <c r="F136" s="171"/>
      <c r="G136" s="171">
        <f>SUMIF(AG137:AG149,"&lt;&gt;NOR",G137:G149)</f>
        <v>0</v>
      </c>
      <c r="H136" s="171"/>
      <c r="I136" s="171">
        <f>SUM(I137:I149)</f>
        <v>236530</v>
      </c>
      <c r="J136" s="171"/>
      <c r="K136" s="171">
        <f>SUM(K137:K149)</f>
        <v>31042.1</v>
      </c>
      <c r="L136" s="171"/>
      <c r="M136" s="171">
        <f>SUM(M137:M149)</f>
        <v>0</v>
      </c>
      <c r="N136" s="171"/>
      <c r="O136" s="171">
        <f>SUM(O137:O149)</f>
        <v>0</v>
      </c>
      <c r="P136" s="171"/>
      <c r="Q136" s="171">
        <f>SUM(Q137:Q149)</f>
        <v>0</v>
      </c>
      <c r="R136" s="171"/>
      <c r="S136" s="171"/>
      <c r="T136" s="172"/>
      <c r="U136" s="166"/>
      <c r="V136" s="166">
        <f>SUM(V137:V149)</f>
        <v>0</v>
      </c>
      <c r="W136" s="166"/>
      <c r="AG136" t="s">
        <v>224</v>
      </c>
    </row>
    <row r="137" spans="1:60" outlineLevel="1" x14ac:dyDescent="0.2">
      <c r="A137" s="180">
        <v>101</v>
      </c>
      <c r="B137" s="181" t="s">
        <v>1890</v>
      </c>
      <c r="C137" s="190" t="s">
        <v>1891</v>
      </c>
      <c r="D137" s="182" t="s">
        <v>227</v>
      </c>
      <c r="E137" s="183">
        <v>1</v>
      </c>
      <c r="F137" s="184"/>
      <c r="G137" s="185">
        <f t="shared" ref="G137:G145" si="35">ROUND(E137*F137,2)</f>
        <v>0</v>
      </c>
      <c r="H137" s="184">
        <v>0</v>
      </c>
      <c r="I137" s="185">
        <f t="shared" ref="I137:I145" si="36">ROUND(E137*H137,2)</f>
        <v>0</v>
      </c>
      <c r="J137" s="184">
        <v>28000</v>
      </c>
      <c r="K137" s="185">
        <f t="shared" ref="K137:K145" si="37">ROUND(E137*J137,2)</f>
        <v>28000</v>
      </c>
      <c r="L137" s="185">
        <v>21</v>
      </c>
      <c r="M137" s="185">
        <f t="shared" ref="M137:M145" si="38">G137*(1+L137/100)</f>
        <v>0</v>
      </c>
      <c r="N137" s="185">
        <v>0</v>
      </c>
      <c r="O137" s="185">
        <f t="shared" ref="O137:O145" si="39">ROUND(E137*N137,2)</f>
        <v>0</v>
      </c>
      <c r="P137" s="185">
        <v>0</v>
      </c>
      <c r="Q137" s="185">
        <f t="shared" ref="Q137:Q145" si="40">ROUND(E137*P137,2)</f>
        <v>0</v>
      </c>
      <c r="R137" s="185"/>
      <c r="S137" s="185" t="s">
        <v>228</v>
      </c>
      <c r="T137" s="186" t="s">
        <v>1029</v>
      </c>
      <c r="U137" s="162">
        <v>0</v>
      </c>
      <c r="V137" s="162">
        <f t="shared" ref="V137:V145" si="41">ROUND(E137*U137,2)</f>
        <v>0</v>
      </c>
      <c r="W137" s="162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 t="s">
        <v>331</v>
      </c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1" x14ac:dyDescent="0.2">
      <c r="A138" s="180">
        <v>102</v>
      </c>
      <c r="B138" s="181" t="s">
        <v>1892</v>
      </c>
      <c r="C138" s="190" t="s">
        <v>1893</v>
      </c>
      <c r="D138" s="182" t="s">
        <v>227</v>
      </c>
      <c r="E138" s="183">
        <v>1</v>
      </c>
      <c r="F138" s="184"/>
      <c r="G138" s="185">
        <f t="shared" si="35"/>
        <v>0</v>
      </c>
      <c r="H138" s="184">
        <v>2370</v>
      </c>
      <c r="I138" s="185">
        <f t="shared" si="36"/>
        <v>2370</v>
      </c>
      <c r="J138" s="184">
        <v>0</v>
      </c>
      <c r="K138" s="185">
        <f t="shared" si="37"/>
        <v>0</v>
      </c>
      <c r="L138" s="185">
        <v>21</v>
      </c>
      <c r="M138" s="185">
        <f t="shared" si="38"/>
        <v>0</v>
      </c>
      <c r="N138" s="185">
        <v>0</v>
      </c>
      <c r="O138" s="185">
        <f t="shared" si="39"/>
        <v>0</v>
      </c>
      <c r="P138" s="185">
        <v>0</v>
      </c>
      <c r="Q138" s="185">
        <f t="shared" si="40"/>
        <v>0</v>
      </c>
      <c r="R138" s="185"/>
      <c r="S138" s="185" t="s">
        <v>228</v>
      </c>
      <c r="T138" s="186" t="s">
        <v>1029</v>
      </c>
      <c r="U138" s="162">
        <v>0</v>
      </c>
      <c r="V138" s="162">
        <f t="shared" si="41"/>
        <v>0</v>
      </c>
      <c r="W138" s="162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 t="s">
        <v>439</v>
      </c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ht="22.5" outlineLevel="1" x14ac:dyDescent="0.2">
      <c r="A139" s="180">
        <v>103</v>
      </c>
      <c r="B139" s="181" t="s">
        <v>1894</v>
      </c>
      <c r="C139" s="190" t="s">
        <v>1895</v>
      </c>
      <c r="D139" s="182" t="s">
        <v>227</v>
      </c>
      <c r="E139" s="183">
        <v>2</v>
      </c>
      <c r="F139" s="184"/>
      <c r="G139" s="185">
        <f t="shared" si="35"/>
        <v>0</v>
      </c>
      <c r="H139" s="184">
        <v>18910</v>
      </c>
      <c r="I139" s="185">
        <f t="shared" si="36"/>
        <v>37820</v>
      </c>
      <c r="J139" s="184">
        <v>0</v>
      </c>
      <c r="K139" s="185">
        <f t="shared" si="37"/>
        <v>0</v>
      </c>
      <c r="L139" s="185">
        <v>21</v>
      </c>
      <c r="M139" s="185">
        <f t="shared" si="38"/>
        <v>0</v>
      </c>
      <c r="N139" s="185">
        <v>0</v>
      </c>
      <c r="O139" s="185">
        <f t="shared" si="39"/>
        <v>0</v>
      </c>
      <c r="P139" s="185">
        <v>0</v>
      </c>
      <c r="Q139" s="185">
        <f t="shared" si="40"/>
        <v>0</v>
      </c>
      <c r="R139" s="185"/>
      <c r="S139" s="185" t="s">
        <v>228</v>
      </c>
      <c r="T139" s="186" t="s">
        <v>1029</v>
      </c>
      <c r="U139" s="162">
        <v>0</v>
      </c>
      <c r="V139" s="162">
        <f t="shared" si="41"/>
        <v>0</v>
      </c>
      <c r="W139" s="162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 t="s">
        <v>439</v>
      </c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ht="22.5" outlineLevel="1" x14ac:dyDescent="0.2">
      <c r="A140" s="180">
        <v>104</v>
      </c>
      <c r="B140" s="181" t="s">
        <v>1896</v>
      </c>
      <c r="C140" s="190" t="s">
        <v>1897</v>
      </c>
      <c r="D140" s="182" t="s">
        <v>227</v>
      </c>
      <c r="E140" s="183">
        <v>1</v>
      </c>
      <c r="F140" s="184"/>
      <c r="G140" s="185">
        <f t="shared" si="35"/>
        <v>0</v>
      </c>
      <c r="H140" s="184">
        <v>110220</v>
      </c>
      <c r="I140" s="185">
        <f t="shared" si="36"/>
        <v>110220</v>
      </c>
      <c r="J140" s="184">
        <v>0</v>
      </c>
      <c r="K140" s="185">
        <f t="shared" si="37"/>
        <v>0</v>
      </c>
      <c r="L140" s="185">
        <v>21</v>
      </c>
      <c r="M140" s="185">
        <f t="shared" si="38"/>
        <v>0</v>
      </c>
      <c r="N140" s="185">
        <v>0</v>
      </c>
      <c r="O140" s="185">
        <f t="shared" si="39"/>
        <v>0</v>
      </c>
      <c r="P140" s="185">
        <v>0</v>
      </c>
      <c r="Q140" s="185">
        <f t="shared" si="40"/>
        <v>0</v>
      </c>
      <c r="R140" s="185"/>
      <c r="S140" s="185" t="s">
        <v>228</v>
      </c>
      <c r="T140" s="186" t="s">
        <v>1029</v>
      </c>
      <c r="U140" s="162">
        <v>0</v>
      </c>
      <c r="V140" s="162">
        <f t="shared" si="41"/>
        <v>0</v>
      </c>
      <c r="W140" s="162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 t="s">
        <v>439</v>
      </c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ht="22.5" outlineLevel="1" x14ac:dyDescent="0.2">
      <c r="A141" s="180">
        <v>105</v>
      </c>
      <c r="B141" s="181" t="s">
        <v>1898</v>
      </c>
      <c r="C141" s="190" t="s">
        <v>1899</v>
      </c>
      <c r="D141" s="182" t="s">
        <v>227</v>
      </c>
      <c r="E141" s="183">
        <v>1</v>
      </c>
      <c r="F141" s="184"/>
      <c r="G141" s="185">
        <f t="shared" si="35"/>
        <v>0</v>
      </c>
      <c r="H141" s="184">
        <v>5720</v>
      </c>
      <c r="I141" s="185">
        <f t="shared" si="36"/>
        <v>5720</v>
      </c>
      <c r="J141" s="184">
        <v>0</v>
      </c>
      <c r="K141" s="185">
        <f t="shared" si="37"/>
        <v>0</v>
      </c>
      <c r="L141" s="185">
        <v>21</v>
      </c>
      <c r="M141" s="185">
        <f t="shared" si="38"/>
        <v>0</v>
      </c>
      <c r="N141" s="185">
        <v>0</v>
      </c>
      <c r="O141" s="185">
        <f t="shared" si="39"/>
        <v>0</v>
      </c>
      <c r="P141" s="185">
        <v>0</v>
      </c>
      <c r="Q141" s="185">
        <f t="shared" si="40"/>
        <v>0</v>
      </c>
      <c r="R141" s="185"/>
      <c r="S141" s="185" t="s">
        <v>228</v>
      </c>
      <c r="T141" s="186" t="s">
        <v>1029</v>
      </c>
      <c r="U141" s="162">
        <v>0</v>
      </c>
      <c r="V141" s="162">
        <f t="shared" si="41"/>
        <v>0</v>
      </c>
      <c r="W141" s="162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 t="s">
        <v>439</v>
      </c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ht="22.5" outlineLevel="1" x14ac:dyDescent="0.2">
      <c r="A142" s="180">
        <v>106</v>
      </c>
      <c r="B142" s="181" t="s">
        <v>1900</v>
      </c>
      <c r="C142" s="190" t="s">
        <v>1901</v>
      </c>
      <c r="D142" s="182" t="s">
        <v>227</v>
      </c>
      <c r="E142" s="183">
        <v>1</v>
      </c>
      <c r="F142" s="184"/>
      <c r="G142" s="185">
        <f t="shared" si="35"/>
        <v>0</v>
      </c>
      <c r="H142" s="184">
        <v>30000</v>
      </c>
      <c r="I142" s="185">
        <f t="shared" si="36"/>
        <v>30000</v>
      </c>
      <c r="J142" s="184">
        <v>0</v>
      </c>
      <c r="K142" s="185">
        <f t="shared" si="37"/>
        <v>0</v>
      </c>
      <c r="L142" s="185">
        <v>21</v>
      </c>
      <c r="M142" s="185">
        <f t="shared" si="38"/>
        <v>0</v>
      </c>
      <c r="N142" s="185">
        <v>0</v>
      </c>
      <c r="O142" s="185">
        <f t="shared" si="39"/>
        <v>0</v>
      </c>
      <c r="P142" s="185">
        <v>0</v>
      </c>
      <c r="Q142" s="185">
        <f t="shared" si="40"/>
        <v>0</v>
      </c>
      <c r="R142" s="185"/>
      <c r="S142" s="185" t="s">
        <v>228</v>
      </c>
      <c r="T142" s="186" t="s">
        <v>1029</v>
      </c>
      <c r="U142" s="162">
        <v>0</v>
      </c>
      <c r="V142" s="162">
        <f t="shared" si="41"/>
        <v>0</v>
      </c>
      <c r="W142" s="162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 t="s">
        <v>439</v>
      </c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ht="22.5" outlineLevel="1" x14ac:dyDescent="0.2">
      <c r="A143" s="180">
        <v>107</v>
      </c>
      <c r="B143" s="181" t="s">
        <v>1902</v>
      </c>
      <c r="C143" s="190" t="s">
        <v>1903</v>
      </c>
      <c r="D143" s="182" t="s">
        <v>227</v>
      </c>
      <c r="E143" s="183">
        <v>1</v>
      </c>
      <c r="F143" s="184"/>
      <c r="G143" s="185">
        <f t="shared" si="35"/>
        <v>0</v>
      </c>
      <c r="H143" s="184">
        <v>22100</v>
      </c>
      <c r="I143" s="185">
        <f t="shared" si="36"/>
        <v>22100</v>
      </c>
      <c r="J143" s="184">
        <v>0</v>
      </c>
      <c r="K143" s="185">
        <f t="shared" si="37"/>
        <v>0</v>
      </c>
      <c r="L143" s="185">
        <v>21</v>
      </c>
      <c r="M143" s="185">
        <f t="shared" si="38"/>
        <v>0</v>
      </c>
      <c r="N143" s="185">
        <v>0</v>
      </c>
      <c r="O143" s="185">
        <f t="shared" si="39"/>
        <v>0</v>
      </c>
      <c r="P143" s="185">
        <v>0</v>
      </c>
      <c r="Q143" s="185">
        <f t="shared" si="40"/>
        <v>0</v>
      </c>
      <c r="R143" s="185"/>
      <c r="S143" s="185" t="s">
        <v>228</v>
      </c>
      <c r="T143" s="186" t="s">
        <v>1029</v>
      </c>
      <c r="U143" s="162">
        <v>0</v>
      </c>
      <c r="V143" s="162">
        <f t="shared" si="41"/>
        <v>0</v>
      </c>
      <c r="W143" s="162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 t="s">
        <v>439</v>
      </c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outlineLevel="1" x14ac:dyDescent="0.2">
      <c r="A144" s="180">
        <v>108</v>
      </c>
      <c r="B144" s="181" t="s">
        <v>1904</v>
      </c>
      <c r="C144" s="190" t="s">
        <v>1905</v>
      </c>
      <c r="D144" s="182" t="s">
        <v>227</v>
      </c>
      <c r="E144" s="183">
        <v>1</v>
      </c>
      <c r="F144" s="184"/>
      <c r="G144" s="185">
        <f t="shared" si="35"/>
        <v>0</v>
      </c>
      <c r="H144" s="184">
        <v>9100</v>
      </c>
      <c r="I144" s="185">
        <f t="shared" si="36"/>
        <v>9100</v>
      </c>
      <c r="J144" s="184">
        <v>0</v>
      </c>
      <c r="K144" s="185">
        <f t="shared" si="37"/>
        <v>0</v>
      </c>
      <c r="L144" s="185">
        <v>21</v>
      </c>
      <c r="M144" s="185">
        <f t="shared" si="38"/>
        <v>0</v>
      </c>
      <c r="N144" s="185">
        <v>0</v>
      </c>
      <c r="O144" s="185">
        <f t="shared" si="39"/>
        <v>0</v>
      </c>
      <c r="P144" s="185">
        <v>0</v>
      </c>
      <c r="Q144" s="185">
        <f t="shared" si="40"/>
        <v>0</v>
      </c>
      <c r="R144" s="185"/>
      <c r="S144" s="185" t="s">
        <v>228</v>
      </c>
      <c r="T144" s="186" t="s">
        <v>1029</v>
      </c>
      <c r="U144" s="162">
        <v>0</v>
      </c>
      <c r="V144" s="162">
        <f t="shared" si="41"/>
        <v>0</v>
      </c>
      <c r="W144" s="162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 t="s">
        <v>439</v>
      </c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ht="22.5" outlineLevel="1" x14ac:dyDescent="0.2">
      <c r="A145" s="173">
        <v>109</v>
      </c>
      <c r="B145" s="174" t="s">
        <v>1906</v>
      </c>
      <c r="C145" s="191" t="s">
        <v>1907</v>
      </c>
      <c r="D145" s="175" t="s">
        <v>227</v>
      </c>
      <c r="E145" s="176">
        <v>1</v>
      </c>
      <c r="F145" s="177"/>
      <c r="G145" s="178">
        <f t="shared" si="35"/>
        <v>0</v>
      </c>
      <c r="H145" s="177">
        <v>19200</v>
      </c>
      <c r="I145" s="178">
        <f t="shared" si="36"/>
        <v>19200</v>
      </c>
      <c r="J145" s="177">
        <v>0</v>
      </c>
      <c r="K145" s="178">
        <f t="shared" si="37"/>
        <v>0</v>
      </c>
      <c r="L145" s="178">
        <v>21</v>
      </c>
      <c r="M145" s="178">
        <f t="shared" si="38"/>
        <v>0</v>
      </c>
      <c r="N145" s="178">
        <v>0</v>
      </c>
      <c r="O145" s="178">
        <f t="shared" si="39"/>
        <v>0</v>
      </c>
      <c r="P145" s="178">
        <v>0</v>
      </c>
      <c r="Q145" s="178">
        <f t="shared" si="40"/>
        <v>0</v>
      </c>
      <c r="R145" s="178"/>
      <c r="S145" s="178" t="s">
        <v>228</v>
      </c>
      <c r="T145" s="179" t="s">
        <v>1029</v>
      </c>
      <c r="U145" s="162">
        <v>0</v>
      </c>
      <c r="V145" s="162">
        <f t="shared" si="41"/>
        <v>0</v>
      </c>
      <c r="W145" s="162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 t="s">
        <v>439</v>
      </c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1" x14ac:dyDescent="0.2">
      <c r="A146" s="158"/>
      <c r="B146" s="159"/>
      <c r="C146" s="364" t="s">
        <v>1908</v>
      </c>
      <c r="D146" s="365"/>
      <c r="E146" s="365"/>
      <c r="F146" s="365"/>
      <c r="G146" s="365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 t="s">
        <v>236</v>
      </c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outlineLevel="1" x14ac:dyDescent="0.2">
      <c r="A147" s="158"/>
      <c r="B147" s="159"/>
      <c r="C147" s="366" t="s">
        <v>1909</v>
      </c>
      <c r="D147" s="367"/>
      <c r="E147" s="367"/>
      <c r="F147" s="367"/>
      <c r="G147" s="367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 t="s">
        <v>236</v>
      </c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outlineLevel="1" x14ac:dyDescent="0.2">
      <c r="A148" s="173">
        <v>110</v>
      </c>
      <c r="B148" s="174" t="s">
        <v>1888</v>
      </c>
      <c r="C148" s="191" t="s">
        <v>1889</v>
      </c>
      <c r="D148" s="175" t="s">
        <v>0</v>
      </c>
      <c r="E148" s="176">
        <v>2645.3</v>
      </c>
      <c r="F148" s="177"/>
      <c r="G148" s="178">
        <f>ROUND(E148*F148,2)</f>
        <v>0</v>
      </c>
      <c r="H148" s="177">
        <v>0</v>
      </c>
      <c r="I148" s="178">
        <f>ROUND(E148*H148,2)</f>
        <v>0</v>
      </c>
      <c r="J148" s="177">
        <v>1.1499999999999999</v>
      </c>
      <c r="K148" s="178">
        <f>ROUND(E148*J148,2)</f>
        <v>3042.1</v>
      </c>
      <c r="L148" s="178">
        <v>21</v>
      </c>
      <c r="M148" s="178">
        <f>G148*(1+L148/100)</f>
        <v>0</v>
      </c>
      <c r="N148" s="178">
        <v>0</v>
      </c>
      <c r="O148" s="178">
        <f>ROUND(E148*N148,2)</f>
        <v>0</v>
      </c>
      <c r="P148" s="178">
        <v>0</v>
      </c>
      <c r="Q148" s="178">
        <f>ROUND(E148*P148,2)</f>
        <v>0</v>
      </c>
      <c r="R148" s="178" t="s">
        <v>1279</v>
      </c>
      <c r="S148" s="178" t="s">
        <v>330</v>
      </c>
      <c r="T148" s="179" t="s">
        <v>330</v>
      </c>
      <c r="U148" s="162">
        <v>0</v>
      </c>
      <c r="V148" s="162">
        <f>ROUND(E148*U148,2)</f>
        <v>0</v>
      </c>
      <c r="W148" s="162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 t="s">
        <v>816</v>
      </c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outlineLevel="1" x14ac:dyDescent="0.2">
      <c r="A149" s="158"/>
      <c r="B149" s="159"/>
      <c r="C149" s="375" t="s">
        <v>1664</v>
      </c>
      <c r="D149" s="376"/>
      <c r="E149" s="376"/>
      <c r="F149" s="376"/>
      <c r="G149" s="376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 t="s">
        <v>333</v>
      </c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x14ac:dyDescent="0.2">
      <c r="A150" s="167" t="s">
        <v>223</v>
      </c>
      <c r="B150" s="168" t="s">
        <v>147</v>
      </c>
      <c r="C150" s="189" t="s">
        <v>148</v>
      </c>
      <c r="D150" s="169"/>
      <c r="E150" s="170"/>
      <c r="F150" s="171"/>
      <c r="G150" s="171">
        <f>SUMIF(AG151:AG160,"&lt;&gt;NOR",G151:G160)</f>
        <v>0</v>
      </c>
      <c r="H150" s="171"/>
      <c r="I150" s="171">
        <f>SUM(I151:I160)</f>
        <v>22363.96</v>
      </c>
      <c r="J150" s="171"/>
      <c r="K150" s="171">
        <f>SUM(K151:K160)</f>
        <v>11441.53</v>
      </c>
      <c r="L150" s="171"/>
      <c r="M150" s="171">
        <f>SUM(M151:M160)</f>
        <v>0</v>
      </c>
      <c r="N150" s="171"/>
      <c r="O150" s="171">
        <f>SUM(O151:O160)</f>
        <v>0.08</v>
      </c>
      <c r="P150" s="171"/>
      <c r="Q150" s="171">
        <f>SUM(Q151:Q160)</f>
        <v>0</v>
      </c>
      <c r="R150" s="171"/>
      <c r="S150" s="171"/>
      <c r="T150" s="172"/>
      <c r="U150" s="166"/>
      <c r="V150" s="166">
        <f>SUM(V151:V160)</f>
        <v>3.92</v>
      </c>
      <c r="W150" s="166"/>
      <c r="AG150" t="s">
        <v>224</v>
      </c>
    </row>
    <row r="151" spans="1:60" ht="22.5" outlineLevel="1" x14ac:dyDescent="0.2">
      <c r="A151" s="180">
        <v>111</v>
      </c>
      <c r="B151" s="181" t="s">
        <v>1910</v>
      </c>
      <c r="C151" s="190" t="s">
        <v>1911</v>
      </c>
      <c r="D151" s="182" t="s">
        <v>255</v>
      </c>
      <c r="E151" s="183">
        <v>1</v>
      </c>
      <c r="F151" s="184"/>
      <c r="G151" s="185">
        <f t="shared" ref="G151:G159" si="42">ROUND(E151*F151,2)</f>
        <v>0</v>
      </c>
      <c r="H151" s="184">
        <v>925.97</v>
      </c>
      <c r="I151" s="185">
        <f t="shared" ref="I151:I159" si="43">ROUND(E151*H151,2)</f>
        <v>925.97</v>
      </c>
      <c r="J151" s="184">
        <v>1194.03</v>
      </c>
      <c r="K151" s="185">
        <f t="shared" ref="K151:K159" si="44">ROUND(E151*J151,2)</f>
        <v>1194.03</v>
      </c>
      <c r="L151" s="185">
        <v>21</v>
      </c>
      <c r="M151" s="185">
        <f t="shared" ref="M151:M159" si="45">G151*(1+L151/100)</f>
        <v>0</v>
      </c>
      <c r="N151" s="185">
        <v>2.8819999999999998E-2</v>
      </c>
      <c r="O151" s="185">
        <f t="shared" ref="O151:O159" si="46">ROUND(E151*N151,2)</f>
        <v>0.03</v>
      </c>
      <c r="P151" s="185">
        <v>0</v>
      </c>
      <c r="Q151" s="185">
        <f t="shared" ref="Q151:Q159" si="47">ROUND(E151*P151,2)</f>
        <v>0</v>
      </c>
      <c r="R151" s="185" t="s">
        <v>1279</v>
      </c>
      <c r="S151" s="185" t="s">
        <v>330</v>
      </c>
      <c r="T151" s="186" t="s">
        <v>330</v>
      </c>
      <c r="U151" s="162">
        <v>3.1440000000000001</v>
      </c>
      <c r="V151" s="162">
        <f t="shared" ref="V151:V159" si="48">ROUND(E151*U151,2)</f>
        <v>3.14</v>
      </c>
      <c r="W151" s="162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 t="s">
        <v>1096</v>
      </c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outlineLevel="1" x14ac:dyDescent="0.2">
      <c r="A152" s="180">
        <v>112</v>
      </c>
      <c r="B152" s="181" t="s">
        <v>1912</v>
      </c>
      <c r="C152" s="190" t="s">
        <v>1913</v>
      </c>
      <c r="D152" s="182" t="s">
        <v>255</v>
      </c>
      <c r="E152" s="183">
        <v>2</v>
      </c>
      <c r="F152" s="184"/>
      <c r="G152" s="185">
        <f t="shared" si="42"/>
        <v>0</v>
      </c>
      <c r="H152" s="184">
        <v>110.48</v>
      </c>
      <c r="I152" s="185">
        <f t="shared" si="43"/>
        <v>220.96</v>
      </c>
      <c r="J152" s="184">
        <v>100.02</v>
      </c>
      <c r="K152" s="185">
        <f t="shared" si="44"/>
        <v>200.04</v>
      </c>
      <c r="L152" s="185">
        <v>21</v>
      </c>
      <c r="M152" s="185">
        <f t="shared" si="45"/>
        <v>0</v>
      </c>
      <c r="N152" s="185">
        <v>5.2999999999999998E-4</v>
      </c>
      <c r="O152" s="185">
        <f t="shared" si="46"/>
        <v>0</v>
      </c>
      <c r="P152" s="185">
        <v>0</v>
      </c>
      <c r="Q152" s="185">
        <f t="shared" si="47"/>
        <v>0</v>
      </c>
      <c r="R152" s="185" t="s">
        <v>1858</v>
      </c>
      <c r="S152" s="185" t="s">
        <v>330</v>
      </c>
      <c r="T152" s="186" t="s">
        <v>330</v>
      </c>
      <c r="U152" s="162">
        <v>0.25</v>
      </c>
      <c r="V152" s="162">
        <f t="shared" si="48"/>
        <v>0.5</v>
      </c>
      <c r="W152" s="162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 t="s">
        <v>1096</v>
      </c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outlineLevel="1" x14ac:dyDescent="0.2">
      <c r="A153" s="180">
        <v>113</v>
      </c>
      <c r="B153" s="181" t="s">
        <v>1914</v>
      </c>
      <c r="C153" s="190" t="s">
        <v>1915</v>
      </c>
      <c r="D153" s="182" t="s">
        <v>255</v>
      </c>
      <c r="E153" s="183">
        <v>1</v>
      </c>
      <c r="F153" s="184"/>
      <c r="G153" s="185">
        <f t="shared" si="42"/>
        <v>0</v>
      </c>
      <c r="H153" s="184">
        <v>37.03</v>
      </c>
      <c r="I153" s="185">
        <f t="shared" si="43"/>
        <v>37.03</v>
      </c>
      <c r="J153" s="184">
        <v>112.47</v>
      </c>
      <c r="K153" s="185">
        <f t="shared" si="44"/>
        <v>112.47</v>
      </c>
      <c r="L153" s="185">
        <v>21</v>
      </c>
      <c r="M153" s="185">
        <f t="shared" si="45"/>
        <v>0</v>
      </c>
      <c r="N153" s="185">
        <v>0</v>
      </c>
      <c r="O153" s="185">
        <f t="shared" si="46"/>
        <v>0</v>
      </c>
      <c r="P153" s="185">
        <v>0</v>
      </c>
      <c r="Q153" s="185">
        <f t="shared" si="47"/>
        <v>0</v>
      </c>
      <c r="R153" s="185" t="s">
        <v>1858</v>
      </c>
      <c r="S153" s="185" t="s">
        <v>330</v>
      </c>
      <c r="T153" s="186" t="s">
        <v>330</v>
      </c>
      <c r="U153" s="162">
        <v>0.28100000000000003</v>
      </c>
      <c r="V153" s="162">
        <f t="shared" si="48"/>
        <v>0.28000000000000003</v>
      </c>
      <c r="W153" s="162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 t="s">
        <v>1096</v>
      </c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ht="22.5" outlineLevel="1" x14ac:dyDescent="0.2">
      <c r="A154" s="180">
        <v>114</v>
      </c>
      <c r="B154" s="181" t="s">
        <v>1916</v>
      </c>
      <c r="C154" s="190" t="s">
        <v>1917</v>
      </c>
      <c r="D154" s="182" t="s">
        <v>227</v>
      </c>
      <c r="E154" s="183">
        <v>2</v>
      </c>
      <c r="F154" s="184"/>
      <c r="G154" s="185">
        <f t="shared" si="42"/>
        <v>0</v>
      </c>
      <c r="H154" s="184">
        <v>0</v>
      </c>
      <c r="I154" s="185">
        <f t="shared" si="43"/>
        <v>0</v>
      </c>
      <c r="J154" s="184">
        <v>4500</v>
      </c>
      <c r="K154" s="185">
        <f t="shared" si="44"/>
        <v>9000</v>
      </c>
      <c r="L154" s="185">
        <v>21</v>
      </c>
      <c r="M154" s="185">
        <f t="shared" si="45"/>
        <v>0</v>
      </c>
      <c r="N154" s="185">
        <v>0.01</v>
      </c>
      <c r="O154" s="185">
        <f t="shared" si="46"/>
        <v>0.02</v>
      </c>
      <c r="P154" s="185">
        <v>0</v>
      </c>
      <c r="Q154" s="185">
        <f t="shared" si="47"/>
        <v>0</v>
      </c>
      <c r="R154" s="185"/>
      <c r="S154" s="185" t="s">
        <v>228</v>
      </c>
      <c r="T154" s="186" t="s">
        <v>1029</v>
      </c>
      <c r="U154" s="162">
        <v>0</v>
      </c>
      <c r="V154" s="162">
        <f t="shared" si="48"/>
        <v>0</v>
      </c>
      <c r="W154" s="162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 t="s">
        <v>331</v>
      </c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outlineLevel="1" x14ac:dyDescent="0.2">
      <c r="A155" s="180">
        <v>115</v>
      </c>
      <c r="B155" s="181" t="s">
        <v>1918</v>
      </c>
      <c r="C155" s="190" t="s">
        <v>1919</v>
      </c>
      <c r="D155" s="182" t="s">
        <v>227</v>
      </c>
      <c r="E155" s="183">
        <v>1</v>
      </c>
      <c r="F155" s="184"/>
      <c r="G155" s="185">
        <f t="shared" si="42"/>
        <v>0</v>
      </c>
      <c r="H155" s="184">
        <v>0</v>
      </c>
      <c r="I155" s="185">
        <f t="shared" si="43"/>
        <v>0</v>
      </c>
      <c r="J155" s="184">
        <v>700</v>
      </c>
      <c r="K155" s="185">
        <f t="shared" si="44"/>
        <v>700</v>
      </c>
      <c r="L155" s="185">
        <v>21</v>
      </c>
      <c r="M155" s="185">
        <f t="shared" si="45"/>
        <v>0</v>
      </c>
      <c r="N155" s="185">
        <v>1.0500000000000001E-2</v>
      </c>
      <c r="O155" s="185">
        <f t="shared" si="46"/>
        <v>0.01</v>
      </c>
      <c r="P155" s="185">
        <v>0</v>
      </c>
      <c r="Q155" s="185">
        <f t="shared" si="47"/>
        <v>0</v>
      </c>
      <c r="R155" s="185"/>
      <c r="S155" s="185" t="s">
        <v>228</v>
      </c>
      <c r="T155" s="186" t="s">
        <v>1029</v>
      </c>
      <c r="U155" s="162">
        <v>0</v>
      </c>
      <c r="V155" s="162">
        <f t="shared" si="48"/>
        <v>0</v>
      </c>
      <c r="W155" s="162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 t="s">
        <v>331</v>
      </c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outlineLevel="1" x14ac:dyDescent="0.2">
      <c r="A156" s="180">
        <v>116</v>
      </c>
      <c r="B156" s="181" t="s">
        <v>1920</v>
      </c>
      <c r="C156" s="190" t="s">
        <v>1921</v>
      </c>
      <c r="D156" s="182" t="s">
        <v>227</v>
      </c>
      <c r="E156" s="183">
        <v>2</v>
      </c>
      <c r="F156" s="184"/>
      <c r="G156" s="185">
        <f t="shared" si="42"/>
        <v>0</v>
      </c>
      <c r="H156" s="184">
        <v>3590</v>
      </c>
      <c r="I156" s="185">
        <f t="shared" si="43"/>
        <v>7180</v>
      </c>
      <c r="J156" s="184">
        <v>0</v>
      </c>
      <c r="K156" s="185">
        <f t="shared" si="44"/>
        <v>0</v>
      </c>
      <c r="L156" s="185">
        <v>21</v>
      </c>
      <c r="M156" s="185">
        <f t="shared" si="45"/>
        <v>0</v>
      </c>
      <c r="N156" s="185">
        <v>6.2300000000000003E-3</v>
      </c>
      <c r="O156" s="185">
        <f t="shared" si="46"/>
        <v>0.01</v>
      </c>
      <c r="P156" s="185">
        <v>0</v>
      </c>
      <c r="Q156" s="185">
        <f t="shared" si="47"/>
        <v>0</v>
      </c>
      <c r="R156" s="185"/>
      <c r="S156" s="185" t="s">
        <v>228</v>
      </c>
      <c r="T156" s="186" t="s">
        <v>1029</v>
      </c>
      <c r="U156" s="162">
        <v>0</v>
      </c>
      <c r="V156" s="162">
        <f t="shared" si="48"/>
        <v>0</v>
      </c>
      <c r="W156" s="162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 t="s">
        <v>439</v>
      </c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outlineLevel="1" x14ac:dyDescent="0.2">
      <c r="A157" s="180">
        <v>117</v>
      </c>
      <c r="B157" s="181" t="s">
        <v>1922</v>
      </c>
      <c r="C157" s="190" t="s">
        <v>1923</v>
      </c>
      <c r="D157" s="182" t="s">
        <v>227</v>
      </c>
      <c r="E157" s="183">
        <v>1</v>
      </c>
      <c r="F157" s="184"/>
      <c r="G157" s="185">
        <f t="shared" si="42"/>
        <v>0</v>
      </c>
      <c r="H157" s="184">
        <v>10200</v>
      </c>
      <c r="I157" s="185">
        <f t="shared" si="43"/>
        <v>10200</v>
      </c>
      <c r="J157" s="184">
        <v>0</v>
      </c>
      <c r="K157" s="185">
        <f t="shared" si="44"/>
        <v>0</v>
      </c>
      <c r="L157" s="185">
        <v>21</v>
      </c>
      <c r="M157" s="185">
        <f t="shared" si="45"/>
        <v>0</v>
      </c>
      <c r="N157" s="185">
        <v>0</v>
      </c>
      <c r="O157" s="185">
        <f t="shared" si="46"/>
        <v>0</v>
      </c>
      <c r="P157" s="185">
        <v>0</v>
      </c>
      <c r="Q157" s="185">
        <f t="shared" si="47"/>
        <v>0</v>
      </c>
      <c r="R157" s="185"/>
      <c r="S157" s="185" t="s">
        <v>228</v>
      </c>
      <c r="T157" s="186" t="s">
        <v>1029</v>
      </c>
      <c r="U157" s="162">
        <v>0</v>
      </c>
      <c r="V157" s="162">
        <f t="shared" si="48"/>
        <v>0</v>
      </c>
      <c r="W157" s="162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 t="s">
        <v>439</v>
      </c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ht="22.5" outlineLevel="1" x14ac:dyDescent="0.2">
      <c r="A158" s="180">
        <v>118</v>
      </c>
      <c r="B158" s="181" t="s">
        <v>1924</v>
      </c>
      <c r="C158" s="190" t="s">
        <v>1925</v>
      </c>
      <c r="D158" s="182" t="s">
        <v>227</v>
      </c>
      <c r="E158" s="183">
        <v>1</v>
      </c>
      <c r="F158" s="184"/>
      <c r="G158" s="185">
        <f t="shared" si="42"/>
        <v>0</v>
      </c>
      <c r="H158" s="184">
        <v>3800</v>
      </c>
      <c r="I158" s="185">
        <f t="shared" si="43"/>
        <v>3800</v>
      </c>
      <c r="J158" s="184">
        <v>0</v>
      </c>
      <c r="K158" s="185">
        <f t="shared" si="44"/>
        <v>0</v>
      </c>
      <c r="L158" s="185">
        <v>21</v>
      </c>
      <c r="M158" s="185">
        <f t="shared" si="45"/>
        <v>0</v>
      </c>
      <c r="N158" s="185">
        <v>1.0500000000000001E-2</v>
      </c>
      <c r="O158" s="185">
        <f t="shared" si="46"/>
        <v>0.01</v>
      </c>
      <c r="P158" s="185">
        <v>0</v>
      </c>
      <c r="Q158" s="185">
        <f t="shared" si="47"/>
        <v>0</v>
      </c>
      <c r="R158" s="185"/>
      <c r="S158" s="185" t="s">
        <v>228</v>
      </c>
      <c r="T158" s="186" t="s">
        <v>1029</v>
      </c>
      <c r="U158" s="162">
        <v>0</v>
      </c>
      <c r="V158" s="162">
        <f t="shared" si="48"/>
        <v>0</v>
      </c>
      <c r="W158" s="162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 t="s">
        <v>439</v>
      </c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outlineLevel="1" x14ac:dyDescent="0.2">
      <c r="A159" s="173">
        <v>119</v>
      </c>
      <c r="B159" s="174" t="s">
        <v>1926</v>
      </c>
      <c r="C159" s="191" t="s">
        <v>1927</v>
      </c>
      <c r="D159" s="175" t="s">
        <v>0</v>
      </c>
      <c r="E159" s="176">
        <v>335.70499999999998</v>
      </c>
      <c r="F159" s="177"/>
      <c r="G159" s="178">
        <f t="shared" si="42"/>
        <v>0</v>
      </c>
      <c r="H159" s="177">
        <v>0</v>
      </c>
      <c r="I159" s="178">
        <f t="shared" si="43"/>
        <v>0</v>
      </c>
      <c r="J159" s="177">
        <v>0.7</v>
      </c>
      <c r="K159" s="178">
        <f t="shared" si="44"/>
        <v>234.99</v>
      </c>
      <c r="L159" s="178">
        <v>21</v>
      </c>
      <c r="M159" s="178">
        <f t="shared" si="45"/>
        <v>0</v>
      </c>
      <c r="N159" s="178">
        <v>0</v>
      </c>
      <c r="O159" s="178">
        <f t="shared" si="46"/>
        <v>0</v>
      </c>
      <c r="P159" s="178">
        <v>0</v>
      </c>
      <c r="Q159" s="178">
        <f t="shared" si="47"/>
        <v>0</v>
      </c>
      <c r="R159" s="178" t="s">
        <v>1279</v>
      </c>
      <c r="S159" s="178" t="s">
        <v>330</v>
      </c>
      <c r="T159" s="179" t="s">
        <v>330</v>
      </c>
      <c r="U159" s="162">
        <v>0</v>
      </c>
      <c r="V159" s="162">
        <f t="shared" si="48"/>
        <v>0</v>
      </c>
      <c r="W159" s="162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 t="s">
        <v>816</v>
      </c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</row>
    <row r="160" spans="1:60" outlineLevel="1" x14ac:dyDescent="0.2">
      <c r="A160" s="158"/>
      <c r="B160" s="159"/>
      <c r="C160" s="375" t="s">
        <v>1664</v>
      </c>
      <c r="D160" s="376"/>
      <c r="E160" s="376"/>
      <c r="F160" s="376"/>
      <c r="G160" s="376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 t="s">
        <v>333</v>
      </c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 x14ac:dyDescent="0.2">
      <c r="A161" s="167" t="s">
        <v>223</v>
      </c>
      <c r="B161" s="168" t="s">
        <v>149</v>
      </c>
      <c r="C161" s="189" t="s">
        <v>150</v>
      </c>
      <c r="D161" s="169"/>
      <c r="E161" s="170"/>
      <c r="F161" s="171"/>
      <c r="G161" s="171">
        <f>SUMIF(AG162:AG181,"&lt;&gt;NOR",G162:G181)</f>
        <v>0</v>
      </c>
      <c r="H161" s="171"/>
      <c r="I161" s="171">
        <f>SUM(I162:I181)</f>
        <v>9642.77</v>
      </c>
      <c r="J161" s="171"/>
      <c r="K161" s="171">
        <f>SUM(K162:K181)</f>
        <v>42044.27</v>
      </c>
      <c r="L161" s="171"/>
      <c r="M161" s="171">
        <f>SUM(M162:M181)</f>
        <v>0</v>
      </c>
      <c r="N161" s="171"/>
      <c r="O161" s="171">
        <f>SUM(O162:O181)</f>
        <v>0.05</v>
      </c>
      <c r="P161" s="171"/>
      <c r="Q161" s="171">
        <f>SUM(Q162:Q181)</f>
        <v>0</v>
      </c>
      <c r="R161" s="171"/>
      <c r="S161" s="171"/>
      <c r="T161" s="172"/>
      <c r="U161" s="166"/>
      <c r="V161" s="166">
        <f>SUM(V162:V181)</f>
        <v>94.740000000000009</v>
      </c>
      <c r="W161" s="166"/>
      <c r="AG161" t="s">
        <v>224</v>
      </c>
    </row>
    <row r="162" spans="1:60" outlineLevel="1" x14ac:dyDescent="0.2">
      <c r="A162" s="180">
        <v>120</v>
      </c>
      <c r="B162" s="181" t="s">
        <v>1928</v>
      </c>
      <c r="C162" s="190" t="s">
        <v>1929</v>
      </c>
      <c r="D162" s="182" t="s">
        <v>227</v>
      </c>
      <c r="E162" s="183">
        <v>7</v>
      </c>
      <c r="F162" s="184"/>
      <c r="G162" s="185">
        <f>ROUND(E162*F162,2)</f>
        <v>0</v>
      </c>
      <c r="H162" s="184">
        <v>0</v>
      </c>
      <c r="I162" s="185">
        <f>ROUND(E162*H162,2)</f>
        <v>0</v>
      </c>
      <c r="J162" s="184">
        <v>787</v>
      </c>
      <c r="K162" s="185">
        <f>ROUND(E162*J162,2)</f>
        <v>5509</v>
      </c>
      <c r="L162" s="185">
        <v>21</v>
      </c>
      <c r="M162" s="185">
        <f>G162*(1+L162/100)</f>
        <v>0</v>
      </c>
      <c r="N162" s="185">
        <v>0</v>
      </c>
      <c r="O162" s="185">
        <f>ROUND(E162*N162,2)</f>
        <v>0</v>
      </c>
      <c r="P162" s="185">
        <v>0</v>
      </c>
      <c r="Q162" s="185">
        <f>ROUND(E162*P162,2)</f>
        <v>0</v>
      </c>
      <c r="R162" s="185" t="s">
        <v>1279</v>
      </c>
      <c r="S162" s="185" t="s">
        <v>330</v>
      </c>
      <c r="T162" s="186" t="s">
        <v>330</v>
      </c>
      <c r="U162" s="162">
        <v>1.77</v>
      </c>
      <c r="V162" s="162">
        <f>ROUND(E162*U162,2)</f>
        <v>12.39</v>
      </c>
      <c r="W162" s="162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 t="s">
        <v>1096</v>
      </c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</row>
    <row r="163" spans="1:60" outlineLevel="1" x14ac:dyDescent="0.2">
      <c r="A163" s="180">
        <v>121</v>
      </c>
      <c r="B163" s="181" t="s">
        <v>1930</v>
      </c>
      <c r="C163" s="190" t="s">
        <v>1931</v>
      </c>
      <c r="D163" s="182" t="s">
        <v>227</v>
      </c>
      <c r="E163" s="183">
        <v>1</v>
      </c>
      <c r="F163" s="184"/>
      <c r="G163" s="185">
        <f>ROUND(E163*F163,2)</f>
        <v>0</v>
      </c>
      <c r="H163" s="184">
        <v>363.33</v>
      </c>
      <c r="I163" s="185">
        <f>ROUND(E163*H163,2)</f>
        <v>363.33</v>
      </c>
      <c r="J163" s="184">
        <v>533.66999999999996</v>
      </c>
      <c r="K163" s="185">
        <f>ROUND(E163*J163,2)</f>
        <v>533.66999999999996</v>
      </c>
      <c r="L163" s="185">
        <v>21</v>
      </c>
      <c r="M163" s="185">
        <f>G163*(1+L163/100)</f>
        <v>0</v>
      </c>
      <c r="N163" s="185">
        <v>1.8600000000000001E-3</v>
      </c>
      <c r="O163" s="185">
        <f>ROUND(E163*N163,2)</f>
        <v>0</v>
      </c>
      <c r="P163" s="185">
        <v>0</v>
      </c>
      <c r="Q163" s="185">
        <f>ROUND(E163*P163,2)</f>
        <v>0</v>
      </c>
      <c r="R163" s="185" t="s">
        <v>1279</v>
      </c>
      <c r="S163" s="185" t="s">
        <v>330</v>
      </c>
      <c r="T163" s="186" t="s">
        <v>330</v>
      </c>
      <c r="U163" s="162">
        <v>1.3340000000000001</v>
      </c>
      <c r="V163" s="162">
        <f>ROUND(E163*U163,2)</f>
        <v>1.33</v>
      </c>
      <c r="W163" s="162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 t="s">
        <v>1096</v>
      </c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</row>
    <row r="164" spans="1:60" outlineLevel="1" x14ac:dyDescent="0.2">
      <c r="A164" s="180">
        <v>122</v>
      </c>
      <c r="B164" s="181" t="s">
        <v>1932</v>
      </c>
      <c r="C164" s="190" t="s">
        <v>1933</v>
      </c>
      <c r="D164" s="182" t="s">
        <v>227</v>
      </c>
      <c r="E164" s="183">
        <v>7</v>
      </c>
      <c r="F164" s="184"/>
      <c r="G164" s="185">
        <f>ROUND(E164*F164,2)</f>
        <v>0</v>
      </c>
      <c r="H164" s="184">
        <v>150.24</v>
      </c>
      <c r="I164" s="185">
        <f>ROUND(E164*H164,2)</f>
        <v>1051.68</v>
      </c>
      <c r="J164" s="184">
        <v>497.76</v>
      </c>
      <c r="K164" s="185">
        <f>ROUND(E164*J164,2)</f>
        <v>3484.32</v>
      </c>
      <c r="L164" s="185">
        <v>21</v>
      </c>
      <c r="M164" s="185">
        <f>G164*(1+L164/100)</f>
        <v>0</v>
      </c>
      <c r="N164" s="185">
        <v>8.8999999999999995E-4</v>
      </c>
      <c r="O164" s="185">
        <f>ROUND(E164*N164,2)</f>
        <v>0.01</v>
      </c>
      <c r="P164" s="185">
        <v>0</v>
      </c>
      <c r="Q164" s="185">
        <f>ROUND(E164*P164,2)</f>
        <v>0</v>
      </c>
      <c r="R164" s="185" t="s">
        <v>1279</v>
      </c>
      <c r="S164" s="185" t="s">
        <v>330</v>
      </c>
      <c r="T164" s="186" t="s">
        <v>330</v>
      </c>
      <c r="U164" s="162">
        <v>1.1200000000000001</v>
      </c>
      <c r="V164" s="162">
        <f>ROUND(E164*U164,2)</f>
        <v>7.84</v>
      </c>
      <c r="W164" s="162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 t="s">
        <v>1096</v>
      </c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</row>
    <row r="165" spans="1:60" outlineLevel="1" x14ac:dyDescent="0.2">
      <c r="A165" s="173">
        <v>123</v>
      </c>
      <c r="B165" s="174" t="s">
        <v>1934</v>
      </c>
      <c r="C165" s="191" t="s">
        <v>1935</v>
      </c>
      <c r="D165" s="175" t="s">
        <v>227</v>
      </c>
      <c r="E165" s="176">
        <v>12</v>
      </c>
      <c r="F165" s="177"/>
      <c r="G165" s="178">
        <f>ROUND(E165*F165,2)</f>
        <v>0</v>
      </c>
      <c r="H165" s="177">
        <v>82.46</v>
      </c>
      <c r="I165" s="178">
        <f>ROUND(E165*H165,2)</f>
        <v>989.52</v>
      </c>
      <c r="J165" s="177">
        <v>604.54</v>
      </c>
      <c r="K165" s="178">
        <f>ROUND(E165*J165,2)</f>
        <v>7254.48</v>
      </c>
      <c r="L165" s="178">
        <v>21</v>
      </c>
      <c r="M165" s="178">
        <f>G165*(1+L165/100)</f>
        <v>0</v>
      </c>
      <c r="N165" s="178">
        <v>1.41E-3</v>
      </c>
      <c r="O165" s="178">
        <f>ROUND(E165*N165,2)</f>
        <v>0.02</v>
      </c>
      <c r="P165" s="178">
        <v>0</v>
      </c>
      <c r="Q165" s="178">
        <f>ROUND(E165*P165,2)</f>
        <v>0</v>
      </c>
      <c r="R165" s="178" t="s">
        <v>1279</v>
      </c>
      <c r="S165" s="178" t="s">
        <v>330</v>
      </c>
      <c r="T165" s="179" t="s">
        <v>330</v>
      </c>
      <c r="U165" s="162">
        <v>1.575</v>
      </c>
      <c r="V165" s="162">
        <f>ROUND(E165*U165,2)</f>
        <v>18.899999999999999</v>
      </c>
      <c r="W165" s="162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 t="s">
        <v>1096</v>
      </c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</row>
    <row r="166" spans="1:60" outlineLevel="1" x14ac:dyDescent="0.2">
      <c r="A166" s="158"/>
      <c r="B166" s="159"/>
      <c r="C166" s="364" t="s">
        <v>1936</v>
      </c>
      <c r="D166" s="365"/>
      <c r="E166" s="365"/>
      <c r="F166" s="365"/>
      <c r="G166" s="365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 t="s">
        <v>236</v>
      </c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</row>
    <row r="167" spans="1:60" outlineLevel="1" x14ac:dyDescent="0.2">
      <c r="A167" s="180">
        <v>124</v>
      </c>
      <c r="B167" s="181" t="s">
        <v>1937</v>
      </c>
      <c r="C167" s="190" t="s">
        <v>1938</v>
      </c>
      <c r="D167" s="182" t="s">
        <v>255</v>
      </c>
      <c r="E167" s="183">
        <v>2</v>
      </c>
      <c r="F167" s="184"/>
      <c r="G167" s="185">
        <f t="shared" ref="G167:G180" si="49">ROUND(E167*F167,2)</f>
        <v>0</v>
      </c>
      <c r="H167" s="184">
        <v>395.28</v>
      </c>
      <c r="I167" s="185">
        <f t="shared" ref="I167:I180" si="50">ROUND(E167*H167,2)</f>
        <v>790.56</v>
      </c>
      <c r="J167" s="184">
        <v>1440.72</v>
      </c>
      <c r="K167" s="185">
        <f t="shared" ref="K167:K180" si="51">ROUND(E167*J167,2)</f>
        <v>2881.44</v>
      </c>
      <c r="L167" s="185">
        <v>21</v>
      </c>
      <c r="M167" s="185">
        <f t="shared" ref="M167:M180" si="52">G167*(1+L167/100)</f>
        <v>0</v>
      </c>
      <c r="N167" s="185">
        <v>4.8999999999999998E-4</v>
      </c>
      <c r="O167" s="185">
        <f t="shared" ref="O167:O180" si="53">ROUND(E167*N167,2)</f>
        <v>0</v>
      </c>
      <c r="P167" s="185">
        <v>0</v>
      </c>
      <c r="Q167" s="185">
        <f t="shared" ref="Q167:Q180" si="54">ROUND(E167*P167,2)</f>
        <v>0</v>
      </c>
      <c r="R167" s="185" t="s">
        <v>1279</v>
      </c>
      <c r="S167" s="185" t="s">
        <v>330</v>
      </c>
      <c r="T167" s="186" t="s">
        <v>330</v>
      </c>
      <c r="U167" s="162">
        <v>3.6</v>
      </c>
      <c r="V167" s="162">
        <f t="shared" ref="V167:V180" si="55">ROUND(E167*U167,2)</f>
        <v>7.2</v>
      </c>
      <c r="W167" s="162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 t="s">
        <v>1096</v>
      </c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51"/>
      <c r="BB167" s="151"/>
      <c r="BC167" s="151"/>
      <c r="BD167" s="151"/>
      <c r="BE167" s="151"/>
      <c r="BF167" s="151"/>
      <c r="BG167" s="151"/>
      <c r="BH167" s="151"/>
    </row>
    <row r="168" spans="1:60" ht="22.5" outlineLevel="1" x14ac:dyDescent="0.2">
      <c r="A168" s="180">
        <v>125</v>
      </c>
      <c r="B168" s="181" t="s">
        <v>1939</v>
      </c>
      <c r="C168" s="190" t="s">
        <v>1940</v>
      </c>
      <c r="D168" s="182" t="s">
        <v>227</v>
      </c>
      <c r="E168" s="183">
        <v>4</v>
      </c>
      <c r="F168" s="184"/>
      <c r="G168" s="185">
        <f t="shared" si="49"/>
        <v>0</v>
      </c>
      <c r="H168" s="184">
        <v>452.84</v>
      </c>
      <c r="I168" s="185">
        <f t="shared" si="50"/>
        <v>1811.36</v>
      </c>
      <c r="J168" s="184">
        <v>1040.1600000000001</v>
      </c>
      <c r="K168" s="185">
        <f t="shared" si="51"/>
        <v>4160.6400000000003</v>
      </c>
      <c r="L168" s="185">
        <v>21</v>
      </c>
      <c r="M168" s="185">
        <f t="shared" si="52"/>
        <v>0</v>
      </c>
      <c r="N168" s="185">
        <v>6.2E-4</v>
      </c>
      <c r="O168" s="185">
        <f t="shared" si="53"/>
        <v>0</v>
      </c>
      <c r="P168" s="185">
        <v>0</v>
      </c>
      <c r="Q168" s="185">
        <f t="shared" si="54"/>
        <v>0</v>
      </c>
      <c r="R168" s="185" t="s">
        <v>1279</v>
      </c>
      <c r="S168" s="185" t="s">
        <v>330</v>
      </c>
      <c r="T168" s="186" t="s">
        <v>330</v>
      </c>
      <c r="U168" s="162">
        <v>2.6</v>
      </c>
      <c r="V168" s="162">
        <f t="shared" si="55"/>
        <v>10.4</v>
      </c>
      <c r="W168" s="162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 t="s">
        <v>1096</v>
      </c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</row>
    <row r="169" spans="1:60" ht="22.5" outlineLevel="1" x14ac:dyDescent="0.2">
      <c r="A169" s="180">
        <v>126</v>
      </c>
      <c r="B169" s="181" t="s">
        <v>1941</v>
      </c>
      <c r="C169" s="190" t="s">
        <v>1942</v>
      </c>
      <c r="D169" s="182" t="s">
        <v>227</v>
      </c>
      <c r="E169" s="183">
        <v>4</v>
      </c>
      <c r="F169" s="184"/>
      <c r="G169" s="185">
        <f t="shared" si="49"/>
        <v>0</v>
      </c>
      <c r="H169" s="184">
        <v>482.56</v>
      </c>
      <c r="I169" s="185">
        <f t="shared" si="50"/>
        <v>1930.24</v>
      </c>
      <c r="J169" s="184">
        <v>202.44</v>
      </c>
      <c r="K169" s="185">
        <f t="shared" si="51"/>
        <v>809.76</v>
      </c>
      <c r="L169" s="185">
        <v>21</v>
      </c>
      <c r="M169" s="185">
        <f t="shared" si="52"/>
        <v>0</v>
      </c>
      <c r="N169" s="185">
        <v>2.1199999999999999E-3</v>
      </c>
      <c r="O169" s="185">
        <f t="shared" si="53"/>
        <v>0.01</v>
      </c>
      <c r="P169" s="185">
        <v>0</v>
      </c>
      <c r="Q169" s="185">
        <f t="shared" si="54"/>
        <v>0</v>
      </c>
      <c r="R169" s="185" t="s">
        <v>1279</v>
      </c>
      <c r="S169" s="185" t="s">
        <v>330</v>
      </c>
      <c r="T169" s="186" t="s">
        <v>330</v>
      </c>
      <c r="U169" s="162">
        <v>0.50600000000000001</v>
      </c>
      <c r="V169" s="162">
        <f t="shared" si="55"/>
        <v>2.02</v>
      </c>
      <c r="W169" s="162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 t="s">
        <v>1096</v>
      </c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51"/>
      <c r="BB169" s="151"/>
      <c r="BC169" s="151"/>
      <c r="BD169" s="151"/>
      <c r="BE169" s="151"/>
      <c r="BF169" s="151"/>
      <c r="BG169" s="151"/>
      <c r="BH169" s="151"/>
    </row>
    <row r="170" spans="1:60" ht="22.5" outlineLevel="1" x14ac:dyDescent="0.2">
      <c r="A170" s="180">
        <v>127</v>
      </c>
      <c r="B170" s="181" t="s">
        <v>1943</v>
      </c>
      <c r="C170" s="190" t="s">
        <v>1944</v>
      </c>
      <c r="D170" s="182" t="s">
        <v>227</v>
      </c>
      <c r="E170" s="183">
        <v>2</v>
      </c>
      <c r="F170" s="184"/>
      <c r="G170" s="185">
        <f t="shared" si="49"/>
        <v>0</v>
      </c>
      <c r="H170" s="184">
        <v>273.92</v>
      </c>
      <c r="I170" s="185">
        <f t="shared" si="50"/>
        <v>547.84</v>
      </c>
      <c r="J170" s="184">
        <v>500.08</v>
      </c>
      <c r="K170" s="185">
        <f t="shared" si="51"/>
        <v>1000.16</v>
      </c>
      <c r="L170" s="185">
        <v>21</v>
      </c>
      <c r="M170" s="185">
        <f t="shared" si="52"/>
        <v>0</v>
      </c>
      <c r="N170" s="185">
        <v>3.79E-3</v>
      </c>
      <c r="O170" s="185">
        <f t="shared" si="53"/>
        <v>0.01</v>
      </c>
      <c r="P170" s="185">
        <v>0</v>
      </c>
      <c r="Q170" s="185">
        <f t="shared" si="54"/>
        <v>0</v>
      </c>
      <c r="R170" s="185" t="s">
        <v>1279</v>
      </c>
      <c r="S170" s="185" t="s">
        <v>330</v>
      </c>
      <c r="T170" s="186" t="s">
        <v>330</v>
      </c>
      <c r="U170" s="162">
        <v>1.25</v>
      </c>
      <c r="V170" s="162">
        <f t="shared" si="55"/>
        <v>2.5</v>
      </c>
      <c r="W170" s="162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 t="s">
        <v>1096</v>
      </c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</row>
    <row r="171" spans="1:60" outlineLevel="1" x14ac:dyDescent="0.2">
      <c r="A171" s="180">
        <v>128</v>
      </c>
      <c r="B171" s="181" t="s">
        <v>1945</v>
      </c>
      <c r="C171" s="190" t="s">
        <v>1946</v>
      </c>
      <c r="D171" s="182" t="s">
        <v>227</v>
      </c>
      <c r="E171" s="183">
        <v>30</v>
      </c>
      <c r="F171" s="184"/>
      <c r="G171" s="185">
        <f t="shared" si="49"/>
        <v>0</v>
      </c>
      <c r="H171" s="184">
        <v>39.700000000000003</v>
      </c>
      <c r="I171" s="185">
        <f t="shared" si="50"/>
        <v>1191</v>
      </c>
      <c r="J171" s="184">
        <v>115.8</v>
      </c>
      <c r="K171" s="185">
        <f t="shared" si="51"/>
        <v>3474</v>
      </c>
      <c r="L171" s="185">
        <v>21</v>
      </c>
      <c r="M171" s="185">
        <f t="shared" si="52"/>
        <v>0</v>
      </c>
      <c r="N171" s="185">
        <v>8.0000000000000007E-5</v>
      </c>
      <c r="O171" s="185">
        <f t="shared" si="53"/>
        <v>0</v>
      </c>
      <c r="P171" s="185">
        <v>0</v>
      </c>
      <c r="Q171" s="185">
        <f t="shared" si="54"/>
        <v>0</v>
      </c>
      <c r="R171" s="185" t="s">
        <v>1279</v>
      </c>
      <c r="S171" s="185" t="s">
        <v>330</v>
      </c>
      <c r="T171" s="186" t="s">
        <v>330</v>
      </c>
      <c r="U171" s="162">
        <v>0.28999999999999998</v>
      </c>
      <c r="V171" s="162">
        <f t="shared" si="55"/>
        <v>8.6999999999999993</v>
      </c>
      <c r="W171" s="162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 t="s">
        <v>856</v>
      </c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</row>
    <row r="172" spans="1:60" outlineLevel="1" x14ac:dyDescent="0.2">
      <c r="A172" s="180">
        <v>129</v>
      </c>
      <c r="B172" s="181" t="s">
        <v>1947</v>
      </c>
      <c r="C172" s="190" t="s">
        <v>1948</v>
      </c>
      <c r="D172" s="182" t="s">
        <v>227</v>
      </c>
      <c r="E172" s="183">
        <v>12</v>
      </c>
      <c r="F172" s="184"/>
      <c r="G172" s="185">
        <f t="shared" si="49"/>
        <v>0</v>
      </c>
      <c r="H172" s="184">
        <v>6.36</v>
      </c>
      <c r="I172" s="185">
        <f t="shared" si="50"/>
        <v>76.319999999999993</v>
      </c>
      <c r="J172" s="184">
        <v>178.14</v>
      </c>
      <c r="K172" s="185">
        <f t="shared" si="51"/>
        <v>2137.6799999999998</v>
      </c>
      <c r="L172" s="185">
        <v>21</v>
      </c>
      <c r="M172" s="185">
        <f t="shared" si="52"/>
        <v>0</v>
      </c>
      <c r="N172" s="185">
        <v>4.0000000000000003E-5</v>
      </c>
      <c r="O172" s="185">
        <f t="shared" si="53"/>
        <v>0</v>
      </c>
      <c r="P172" s="185">
        <v>0</v>
      </c>
      <c r="Q172" s="185">
        <f t="shared" si="54"/>
        <v>0</v>
      </c>
      <c r="R172" s="185" t="s">
        <v>1279</v>
      </c>
      <c r="S172" s="185" t="s">
        <v>330</v>
      </c>
      <c r="T172" s="186" t="s">
        <v>330</v>
      </c>
      <c r="U172" s="162">
        <v>0.44500000000000001</v>
      </c>
      <c r="V172" s="162">
        <f t="shared" si="55"/>
        <v>5.34</v>
      </c>
      <c r="W172" s="162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 t="s">
        <v>1096</v>
      </c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51"/>
      <c r="BD172" s="151"/>
      <c r="BE172" s="151"/>
      <c r="BF172" s="151"/>
      <c r="BG172" s="151"/>
      <c r="BH172" s="151"/>
    </row>
    <row r="173" spans="1:60" outlineLevel="1" x14ac:dyDescent="0.2">
      <c r="A173" s="180">
        <v>130</v>
      </c>
      <c r="B173" s="181" t="s">
        <v>1949</v>
      </c>
      <c r="C173" s="190" t="s">
        <v>1950</v>
      </c>
      <c r="D173" s="182" t="s">
        <v>227</v>
      </c>
      <c r="E173" s="183">
        <v>4</v>
      </c>
      <c r="F173" s="184"/>
      <c r="G173" s="185">
        <f t="shared" si="49"/>
        <v>0</v>
      </c>
      <c r="H173" s="184">
        <v>67.86</v>
      </c>
      <c r="I173" s="185">
        <f t="shared" si="50"/>
        <v>271.44</v>
      </c>
      <c r="J173" s="184">
        <v>260.64</v>
      </c>
      <c r="K173" s="185">
        <f t="shared" si="51"/>
        <v>1042.56</v>
      </c>
      <c r="L173" s="185">
        <v>21</v>
      </c>
      <c r="M173" s="185">
        <f t="shared" si="52"/>
        <v>0</v>
      </c>
      <c r="N173" s="185">
        <v>1.2999999999999999E-4</v>
      </c>
      <c r="O173" s="185">
        <f t="shared" si="53"/>
        <v>0</v>
      </c>
      <c r="P173" s="185">
        <v>0</v>
      </c>
      <c r="Q173" s="185">
        <f t="shared" si="54"/>
        <v>0</v>
      </c>
      <c r="R173" s="185" t="s">
        <v>1279</v>
      </c>
      <c r="S173" s="185" t="s">
        <v>330</v>
      </c>
      <c r="T173" s="186" t="s">
        <v>330</v>
      </c>
      <c r="U173" s="162">
        <v>0.65500000000000003</v>
      </c>
      <c r="V173" s="162">
        <f t="shared" si="55"/>
        <v>2.62</v>
      </c>
      <c r="W173" s="162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 t="s">
        <v>1096</v>
      </c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51"/>
      <c r="BD173" s="151"/>
      <c r="BE173" s="151"/>
      <c r="BF173" s="151"/>
      <c r="BG173" s="151"/>
      <c r="BH173" s="151"/>
    </row>
    <row r="174" spans="1:60" outlineLevel="1" x14ac:dyDescent="0.2">
      <c r="A174" s="180">
        <v>131</v>
      </c>
      <c r="B174" s="181" t="s">
        <v>1951</v>
      </c>
      <c r="C174" s="190" t="s">
        <v>1952</v>
      </c>
      <c r="D174" s="182" t="s">
        <v>227</v>
      </c>
      <c r="E174" s="183">
        <v>12</v>
      </c>
      <c r="F174" s="184"/>
      <c r="G174" s="185">
        <f t="shared" si="49"/>
        <v>0</v>
      </c>
      <c r="H174" s="184">
        <v>25.84</v>
      </c>
      <c r="I174" s="185">
        <f t="shared" si="50"/>
        <v>310.08</v>
      </c>
      <c r="J174" s="184">
        <v>98.66</v>
      </c>
      <c r="K174" s="185">
        <f t="shared" si="51"/>
        <v>1183.92</v>
      </c>
      <c r="L174" s="185">
        <v>21</v>
      </c>
      <c r="M174" s="185">
        <f t="shared" si="52"/>
        <v>0</v>
      </c>
      <c r="N174" s="185">
        <v>1E-4</v>
      </c>
      <c r="O174" s="185">
        <f t="shared" si="53"/>
        <v>0</v>
      </c>
      <c r="P174" s="185">
        <v>0</v>
      </c>
      <c r="Q174" s="185">
        <f t="shared" si="54"/>
        <v>0</v>
      </c>
      <c r="R174" s="185" t="s">
        <v>1279</v>
      </c>
      <c r="S174" s="185" t="s">
        <v>330</v>
      </c>
      <c r="T174" s="186" t="s">
        <v>330</v>
      </c>
      <c r="U174" s="162">
        <v>0.246</v>
      </c>
      <c r="V174" s="162">
        <f t="shared" si="55"/>
        <v>2.95</v>
      </c>
      <c r="W174" s="162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 t="s">
        <v>1096</v>
      </c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</row>
    <row r="175" spans="1:60" outlineLevel="1" x14ac:dyDescent="0.2">
      <c r="A175" s="180">
        <v>132</v>
      </c>
      <c r="B175" s="181" t="s">
        <v>1953</v>
      </c>
      <c r="C175" s="190" t="s">
        <v>1954</v>
      </c>
      <c r="D175" s="182" t="s">
        <v>227</v>
      </c>
      <c r="E175" s="183">
        <v>2</v>
      </c>
      <c r="F175" s="184"/>
      <c r="G175" s="185">
        <f t="shared" si="49"/>
        <v>0</v>
      </c>
      <c r="H175" s="184">
        <v>0</v>
      </c>
      <c r="I175" s="185">
        <f t="shared" si="50"/>
        <v>0</v>
      </c>
      <c r="J175" s="184">
        <v>850</v>
      </c>
      <c r="K175" s="185">
        <f t="shared" si="51"/>
        <v>1700</v>
      </c>
      <c r="L175" s="185">
        <v>21</v>
      </c>
      <c r="M175" s="185">
        <f t="shared" si="52"/>
        <v>0</v>
      </c>
      <c r="N175" s="185">
        <v>9.8999999999999999E-4</v>
      </c>
      <c r="O175" s="185">
        <f t="shared" si="53"/>
        <v>0</v>
      </c>
      <c r="P175" s="185">
        <v>0</v>
      </c>
      <c r="Q175" s="185">
        <f t="shared" si="54"/>
        <v>0</v>
      </c>
      <c r="R175" s="185"/>
      <c r="S175" s="185" t="s">
        <v>228</v>
      </c>
      <c r="T175" s="186" t="s">
        <v>1029</v>
      </c>
      <c r="U175" s="162">
        <v>0</v>
      </c>
      <c r="V175" s="162">
        <f t="shared" si="55"/>
        <v>0</v>
      </c>
      <c r="W175" s="162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 t="s">
        <v>331</v>
      </c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  <c r="BH175" s="151"/>
    </row>
    <row r="176" spans="1:60" outlineLevel="1" x14ac:dyDescent="0.2">
      <c r="A176" s="180">
        <v>133</v>
      </c>
      <c r="B176" s="181" t="s">
        <v>1955</v>
      </c>
      <c r="C176" s="190" t="s">
        <v>1956</v>
      </c>
      <c r="D176" s="182" t="s">
        <v>227</v>
      </c>
      <c r="E176" s="183">
        <v>3</v>
      </c>
      <c r="F176" s="184"/>
      <c r="G176" s="185">
        <f t="shared" si="49"/>
        <v>0</v>
      </c>
      <c r="H176" s="184">
        <v>0</v>
      </c>
      <c r="I176" s="185">
        <f t="shared" si="50"/>
        <v>0</v>
      </c>
      <c r="J176" s="184">
        <v>350</v>
      </c>
      <c r="K176" s="185">
        <f t="shared" si="51"/>
        <v>1050</v>
      </c>
      <c r="L176" s="185">
        <v>21</v>
      </c>
      <c r="M176" s="185">
        <f t="shared" si="52"/>
        <v>0</v>
      </c>
      <c r="N176" s="185">
        <v>1.8000000000000001E-4</v>
      </c>
      <c r="O176" s="185">
        <f t="shared" si="53"/>
        <v>0</v>
      </c>
      <c r="P176" s="185">
        <v>0</v>
      </c>
      <c r="Q176" s="185">
        <f t="shared" si="54"/>
        <v>0</v>
      </c>
      <c r="R176" s="185"/>
      <c r="S176" s="185" t="s">
        <v>228</v>
      </c>
      <c r="T176" s="186" t="s">
        <v>1029</v>
      </c>
      <c r="U176" s="162">
        <v>0</v>
      </c>
      <c r="V176" s="162">
        <f t="shared" si="55"/>
        <v>0</v>
      </c>
      <c r="W176" s="162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 t="s">
        <v>331</v>
      </c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  <c r="AV176" s="151"/>
      <c r="AW176" s="151"/>
      <c r="AX176" s="151"/>
      <c r="AY176" s="151"/>
      <c r="AZ176" s="151"/>
      <c r="BA176" s="151"/>
      <c r="BB176" s="151"/>
      <c r="BC176" s="151"/>
      <c r="BD176" s="151"/>
      <c r="BE176" s="151"/>
      <c r="BF176" s="151"/>
      <c r="BG176" s="151"/>
      <c r="BH176" s="151"/>
    </row>
    <row r="177" spans="1:60" ht="22.5" outlineLevel="1" x14ac:dyDescent="0.2">
      <c r="A177" s="180">
        <v>134</v>
      </c>
      <c r="B177" s="181" t="s">
        <v>1957</v>
      </c>
      <c r="C177" s="190" t="s">
        <v>1958</v>
      </c>
      <c r="D177" s="182" t="s">
        <v>227</v>
      </c>
      <c r="E177" s="183">
        <v>3</v>
      </c>
      <c r="F177" s="184"/>
      <c r="G177" s="185">
        <f t="shared" si="49"/>
        <v>0</v>
      </c>
      <c r="H177" s="184">
        <v>0</v>
      </c>
      <c r="I177" s="185">
        <f t="shared" si="50"/>
        <v>0</v>
      </c>
      <c r="J177" s="184">
        <v>650</v>
      </c>
      <c r="K177" s="185">
        <f t="shared" si="51"/>
        <v>1950</v>
      </c>
      <c r="L177" s="185">
        <v>21</v>
      </c>
      <c r="M177" s="185">
        <f t="shared" si="52"/>
        <v>0</v>
      </c>
      <c r="N177" s="185">
        <v>1.8000000000000001E-4</v>
      </c>
      <c r="O177" s="185">
        <f t="shared" si="53"/>
        <v>0</v>
      </c>
      <c r="P177" s="185">
        <v>0</v>
      </c>
      <c r="Q177" s="185">
        <f t="shared" si="54"/>
        <v>0</v>
      </c>
      <c r="R177" s="185"/>
      <c r="S177" s="185" t="s">
        <v>228</v>
      </c>
      <c r="T177" s="186" t="s">
        <v>1029</v>
      </c>
      <c r="U177" s="162">
        <v>0</v>
      </c>
      <c r="V177" s="162">
        <f t="shared" si="55"/>
        <v>0</v>
      </c>
      <c r="W177" s="162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 t="s">
        <v>331</v>
      </c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  <c r="AX177" s="151"/>
      <c r="AY177" s="151"/>
      <c r="AZ177" s="151"/>
      <c r="BA177" s="151"/>
      <c r="BB177" s="151"/>
      <c r="BC177" s="151"/>
      <c r="BD177" s="151"/>
      <c r="BE177" s="151"/>
      <c r="BF177" s="151"/>
      <c r="BG177" s="151"/>
      <c r="BH177" s="151"/>
    </row>
    <row r="178" spans="1:60" outlineLevel="1" x14ac:dyDescent="0.2">
      <c r="A178" s="180">
        <v>135</v>
      </c>
      <c r="B178" s="181" t="s">
        <v>1959</v>
      </c>
      <c r="C178" s="190" t="s">
        <v>1960</v>
      </c>
      <c r="D178" s="182" t="s">
        <v>227</v>
      </c>
      <c r="E178" s="183">
        <v>4</v>
      </c>
      <c r="F178" s="184"/>
      <c r="G178" s="185">
        <f t="shared" si="49"/>
        <v>0</v>
      </c>
      <c r="H178" s="184">
        <v>50.3</v>
      </c>
      <c r="I178" s="185">
        <f t="shared" si="50"/>
        <v>201.2</v>
      </c>
      <c r="J178" s="184">
        <v>859.01</v>
      </c>
      <c r="K178" s="185">
        <f t="shared" si="51"/>
        <v>3436.04</v>
      </c>
      <c r="L178" s="185">
        <v>21</v>
      </c>
      <c r="M178" s="185">
        <f t="shared" si="52"/>
        <v>0</v>
      </c>
      <c r="N178" s="185">
        <v>1.7000000000000001E-4</v>
      </c>
      <c r="O178" s="185">
        <f t="shared" si="53"/>
        <v>0</v>
      </c>
      <c r="P178" s="185">
        <v>0</v>
      </c>
      <c r="Q178" s="185">
        <f t="shared" si="54"/>
        <v>0</v>
      </c>
      <c r="R178" s="185"/>
      <c r="S178" s="185" t="s">
        <v>228</v>
      </c>
      <c r="T178" s="186" t="s">
        <v>1029</v>
      </c>
      <c r="U178" s="162">
        <v>2.9</v>
      </c>
      <c r="V178" s="162">
        <f t="shared" si="55"/>
        <v>11.6</v>
      </c>
      <c r="W178" s="162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 t="s">
        <v>1096</v>
      </c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  <c r="AY178" s="151"/>
      <c r="AZ178" s="151"/>
      <c r="BA178" s="151"/>
      <c r="BB178" s="151"/>
      <c r="BC178" s="151"/>
      <c r="BD178" s="151"/>
      <c r="BE178" s="151"/>
      <c r="BF178" s="151"/>
      <c r="BG178" s="151"/>
      <c r="BH178" s="151"/>
    </row>
    <row r="179" spans="1:60" outlineLevel="1" x14ac:dyDescent="0.2">
      <c r="A179" s="180">
        <v>136</v>
      </c>
      <c r="B179" s="181" t="s">
        <v>1961</v>
      </c>
      <c r="C179" s="190" t="s">
        <v>1962</v>
      </c>
      <c r="D179" s="182" t="s">
        <v>227</v>
      </c>
      <c r="E179" s="183">
        <v>2</v>
      </c>
      <c r="F179" s="184"/>
      <c r="G179" s="185">
        <f t="shared" si="49"/>
        <v>0</v>
      </c>
      <c r="H179" s="184">
        <v>54.1</v>
      </c>
      <c r="I179" s="185">
        <f t="shared" si="50"/>
        <v>108.2</v>
      </c>
      <c r="J179" s="184">
        <v>141</v>
      </c>
      <c r="K179" s="185">
        <f t="shared" si="51"/>
        <v>282</v>
      </c>
      <c r="L179" s="185">
        <v>21</v>
      </c>
      <c r="M179" s="185">
        <f t="shared" si="52"/>
        <v>0</v>
      </c>
      <c r="N179" s="185">
        <v>1.2E-4</v>
      </c>
      <c r="O179" s="185">
        <f t="shared" si="53"/>
        <v>0</v>
      </c>
      <c r="P179" s="185">
        <v>0</v>
      </c>
      <c r="Q179" s="185">
        <f t="shared" si="54"/>
        <v>0</v>
      </c>
      <c r="R179" s="185"/>
      <c r="S179" s="185" t="s">
        <v>228</v>
      </c>
      <c r="T179" s="186" t="s">
        <v>1029</v>
      </c>
      <c r="U179" s="162">
        <v>0.47599999999999998</v>
      </c>
      <c r="V179" s="162">
        <f t="shared" si="55"/>
        <v>0.95</v>
      </c>
      <c r="W179" s="162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 t="s">
        <v>1096</v>
      </c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</row>
    <row r="180" spans="1:60" outlineLevel="1" x14ac:dyDescent="0.2">
      <c r="A180" s="173">
        <v>137</v>
      </c>
      <c r="B180" s="174" t="s">
        <v>1963</v>
      </c>
      <c r="C180" s="191" t="s">
        <v>1964</v>
      </c>
      <c r="D180" s="175" t="s">
        <v>0</v>
      </c>
      <c r="E180" s="176">
        <v>515.32439999999997</v>
      </c>
      <c r="F180" s="177"/>
      <c r="G180" s="178">
        <f t="shared" si="49"/>
        <v>0</v>
      </c>
      <c r="H180" s="177">
        <v>0</v>
      </c>
      <c r="I180" s="178">
        <f t="shared" si="50"/>
        <v>0</v>
      </c>
      <c r="J180" s="177">
        <v>0.3</v>
      </c>
      <c r="K180" s="178">
        <f t="shared" si="51"/>
        <v>154.6</v>
      </c>
      <c r="L180" s="178">
        <v>21</v>
      </c>
      <c r="M180" s="178">
        <f t="shared" si="52"/>
        <v>0</v>
      </c>
      <c r="N180" s="178">
        <v>0</v>
      </c>
      <c r="O180" s="178">
        <f t="shared" si="53"/>
        <v>0</v>
      </c>
      <c r="P180" s="178">
        <v>0</v>
      </c>
      <c r="Q180" s="178">
        <f t="shared" si="54"/>
        <v>0</v>
      </c>
      <c r="R180" s="178" t="s">
        <v>1279</v>
      </c>
      <c r="S180" s="178" t="s">
        <v>330</v>
      </c>
      <c r="T180" s="179" t="s">
        <v>330</v>
      </c>
      <c r="U180" s="162">
        <v>0</v>
      </c>
      <c r="V180" s="162">
        <f t="shared" si="55"/>
        <v>0</v>
      </c>
      <c r="W180" s="162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 t="s">
        <v>816</v>
      </c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</row>
    <row r="181" spans="1:60" outlineLevel="1" x14ac:dyDescent="0.2">
      <c r="A181" s="158"/>
      <c r="B181" s="159"/>
      <c r="C181" s="375" t="s">
        <v>1664</v>
      </c>
      <c r="D181" s="376"/>
      <c r="E181" s="376"/>
      <c r="F181" s="376"/>
      <c r="G181" s="376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 t="s">
        <v>333</v>
      </c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  <c r="AY181" s="151"/>
      <c r="AZ181" s="151"/>
      <c r="BA181" s="151"/>
      <c r="BB181" s="151"/>
      <c r="BC181" s="151"/>
      <c r="BD181" s="151"/>
      <c r="BE181" s="151"/>
      <c r="BF181" s="151"/>
      <c r="BG181" s="151"/>
      <c r="BH181" s="151"/>
    </row>
    <row r="182" spans="1:60" x14ac:dyDescent="0.2">
      <c r="A182" s="167" t="s">
        <v>223</v>
      </c>
      <c r="B182" s="168" t="s">
        <v>151</v>
      </c>
      <c r="C182" s="189" t="s">
        <v>152</v>
      </c>
      <c r="D182" s="169"/>
      <c r="E182" s="170"/>
      <c r="F182" s="171"/>
      <c r="G182" s="171">
        <f>SUMIF(AG183:AG200,"&lt;&gt;NOR",G183:G200)</f>
        <v>0</v>
      </c>
      <c r="H182" s="171"/>
      <c r="I182" s="171">
        <f>SUM(I183:I200)</f>
        <v>360321</v>
      </c>
      <c r="J182" s="171"/>
      <c r="K182" s="171">
        <f>SUM(K183:K200)</f>
        <v>1080.96</v>
      </c>
      <c r="L182" s="171"/>
      <c r="M182" s="171">
        <f>SUM(M183:M200)</f>
        <v>0</v>
      </c>
      <c r="N182" s="171"/>
      <c r="O182" s="171">
        <f>SUM(O183:O200)</f>
        <v>0</v>
      </c>
      <c r="P182" s="171"/>
      <c r="Q182" s="171">
        <f>SUM(Q183:Q200)</f>
        <v>0</v>
      </c>
      <c r="R182" s="171"/>
      <c r="S182" s="171"/>
      <c r="T182" s="172"/>
      <c r="U182" s="166"/>
      <c r="V182" s="166">
        <f>SUM(V183:V200)</f>
        <v>0</v>
      </c>
      <c r="W182" s="166"/>
      <c r="AG182" t="s">
        <v>224</v>
      </c>
    </row>
    <row r="183" spans="1:60" outlineLevel="1" x14ac:dyDescent="0.2">
      <c r="A183" s="180">
        <v>138</v>
      </c>
      <c r="B183" s="181" t="s">
        <v>1965</v>
      </c>
      <c r="C183" s="190" t="s">
        <v>1966</v>
      </c>
      <c r="D183" s="182" t="s">
        <v>227</v>
      </c>
      <c r="E183" s="183">
        <v>3</v>
      </c>
      <c r="F183" s="184"/>
      <c r="G183" s="185">
        <f>ROUND(E183*F183,2)</f>
        <v>0</v>
      </c>
      <c r="H183" s="184">
        <v>9205</v>
      </c>
      <c r="I183" s="185">
        <f>ROUND(E183*H183,2)</f>
        <v>27615</v>
      </c>
      <c r="J183" s="184">
        <v>0</v>
      </c>
      <c r="K183" s="185">
        <f>ROUND(E183*J183,2)</f>
        <v>0</v>
      </c>
      <c r="L183" s="185">
        <v>21</v>
      </c>
      <c r="M183" s="185">
        <f>G183*(1+L183/100)</f>
        <v>0</v>
      </c>
      <c r="N183" s="185">
        <v>0</v>
      </c>
      <c r="O183" s="185">
        <f>ROUND(E183*N183,2)</f>
        <v>0</v>
      </c>
      <c r="P183" s="185">
        <v>0</v>
      </c>
      <c r="Q183" s="185">
        <f>ROUND(E183*P183,2)</f>
        <v>0</v>
      </c>
      <c r="R183" s="185"/>
      <c r="S183" s="185" t="s">
        <v>228</v>
      </c>
      <c r="T183" s="186" t="s">
        <v>1029</v>
      </c>
      <c r="U183" s="162">
        <v>0</v>
      </c>
      <c r="V183" s="162">
        <f>ROUND(E183*U183,2)</f>
        <v>0</v>
      </c>
      <c r="W183" s="162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 t="s">
        <v>439</v>
      </c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  <c r="AV183" s="151"/>
      <c r="AW183" s="151"/>
      <c r="AX183" s="151"/>
      <c r="AY183" s="151"/>
      <c r="AZ183" s="151"/>
      <c r="BA183" s="151"/>
      <c r="BB183" s="151"/>
      <c r="BC183" s="151"/>
      <c r="BD183" s="151"/>
      <c r="BE183" s="151"/>
      <c r="BF183" s="151"/>
      <c r="BG183" s="151"/>
      <c r="BH183" s="151"/>
    </row>
    <row r="184" spans="1:60" outlineLevel="1" x14ac:dyDescent="0.2">
      <c r="A184" s="173">
        <v>139</v>
      </c>
      <c r="B184" s="174" t="s">
        <v>1967</v>
      </c>
      <c r="C184" s="191" t="s">
        <v>1968</v>
      </c>
      <c r="D184" s="175" t="s">
        <v>227</v>
      </c>
      <c r="E184" s="176">
        <v>4</v>
      </c>
      <c r="F184" s="177"/>
      <c r="G184" s="178">
        <f>ROUND(E184*F184,2)</f>
        <v>0</v>
      </c>
      <c r="H184" s="177">
        <v>300</v>
      </c>
      <c r="I184" s="178">
        <f>ROUND(E184*H184,2)</f>
        <v>1200</v>
      </c>
      <c r="J184" s="177">
        <v>0</v>
      </c>
      <c r="K184" s="178">
        <f>ROUND(E184*J184,2)</f>
        <v>0</v>
      </c>
      <c r="L184" s="178">
        <v>21</v>
      </c>
      <c r="M184" s="178">
        <f>G184*(1+L184/100)</f>
        <v>0</v>
      </c>
      <c r="N184" s="178">
        <v>0</v>
      </c>
      <c r="O184" s="178">
        <f>ROUND(E184*N184,2)</f>
        <v>0</v>
      </c>
      <c r="P184" s="178">
        <v>0</v>
      </c>
      <c r="Q184" s="178">
        <f>ROUND(E184*P184,2)</f>
        <v>0</v>
      </c>
      <c r="R184" s="178"/>
      <c r="S184" s="178" t="s">
        <v>228</v>
      </c>
      <c r="T184" s="179" t="s">
        <v>1029</v>
      </c>
      <c r="U184" s="162">
        <v>0</v>
      </c>
      <c r="V184" s="162">
        <f>ROUND(E184*U184,2)</f>
        <v>0</v>
      </c>
      <c r="W184" s="162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 t="s">
        <v>439</v>
      </c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  <c r="AV184" s="151"/>
      <c r="AW184" s="151"/>
      <c r="AX184" s="151"/>
      <c r="AY184" s="151"/>
      <c r="AZ184" s="151"/>
      <c r="BA184" s="151"/>
      <c r="BB184" s="151"/>
      <c r="BC184" s="151"/>
      <c r="BD184" s="151"/>
      <c r="BE184" s="151"/>
      <c r="BF184" s="151"/>
      <c r="BG184" s="151"/>
      <c r="BH184" s="151"/>
    </row>
    <row r="185" spans="1:60" outlineLevel="1" x14ac:dyDescent="0.2">
      <c r="A185" s="158"/>
      <c r="B185" s="159"/>
      <c r="C185" s="364" t="s">
        <v>1969</v>
      </c>
      <c r="D185" s="365"/>
      <c r="E185" s="365"/>
      <c r="F185" s="365"/>
      <c r="G185" s="365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 t="s">
        <v>236</v>
      </c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  <c r="AV185" s="151"/>
      <c r="AW185" s="151"/>
      <c r="AX185" s="151"/>
      <c r="AY185" s="151"/>
      <c r="AZ185" s="151"/>
      <c r="BA185" s="151"/>
      <c r="BB185" s="151"/>
      <c r="BC185" s="151"/>
      <c r="BD185" s="151"/>
      <c r="BE185" s="151"/>
      <c r="BF185" s="151"/>
      <c r="BG185" s="151"/>
      <c r="BH185" s="151"/>
    </row>
    <row r="186" spans="1:60" outlineLevel="1" x14ac:dyDescent="0.2">
      <c r="A186" s="180">
        <v>140</v>
      </c>
      <c r="B186" s="181" t="s">
        <v>1970</v>
      </c>
      <c r="C186" s="190" t="s">
        <v>1971</v>
      </c>
      <c r="D186" s="182" t="s">
        <v>227</v>
      </c>
      <c r="E186" s="183">
        <v>5</v>
      </c>
      <c r="F186" s="184"/>
      <c r="G186" s="185">
        <f t="shared" ref="G186:G199" si="56">ROUND(E186*F186,2)</f>
        <v>0</v>
      </c>
      <c r="H186" s="184">
        <v>12868</v>
      </c>
      <c r="I186" s="185">
        <f t="shared" ref="I186:I199" si="57">ROUND(E186*H186,2)</f>
        <v>64340</v>
      </c>
      <c r="J186" s="184">
        <v>0</v>
      </c>
      <c r="K186" s="185">
        <f t="shared" ref="K186:K199" si="58">ROUND(E186*J186,2)</f>
        <v>0</v>
      </c>
      <c r="L186" s="185">
        <v>21</v>
      </c>
      <c r="M186" s="185">
        <f t="shared" ref="M186:M199" si="59">G186*(1+L186/100)</f>
        <v>0</v>
      </c>
      <c r="N186" s="185">
        <v>0</v>
      </c>
      <c r="O186" s="185">
        <f t="shared" ref="O186:O199" si="60">ROUND(E186*N186,2)</f>
        <v>0</v>
      </c>
      <c r="P186" s="185">
        <v>0</v>
      </c>
      <c r="Q186" s="185">
        <f t="shared" ref="Q186:Q199" si="61">ROUND(E186*P186,2)</f>
        <v>0</v>
      </c>
      <c r="R186" s="185"/>
      <c r="S186" s="185" t="s">
        <v>228</v>
      </c>
      <c r="T186" s="186" t="s">
        <v>1029</v>
      </c>
      <c r="U186" s="162">
        <v>0</v>
      </c>
      <c r="V186" s="162">
        <f t="shared" ref="V186:V199" si="62">ROUND(E186*U186,2)</f>
        <v>0</v>
      </c>
      <c r="W186" s="162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 t="s">
        <v>439</v>
      </c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51"/>
      <c r="BB186" s="151"/>
      <c r="BC186" s="151"/>
      <c r="BD186" s="151"/>
      <c r="BE186" s="151"/>
      <c r="BF186" s="151"/>
      <c r="BG186" s="151"/>
      <c r="BH186" s="151"/>
    </row>
    <row r="187" spans="1:60" outlineLevel="1" x14ac:dyDescent="0.2">
      <c r="A187" s="180">
        <v>141</v>
      </c>
      <c r="B187" s="181" t="s">
        <v>1972</v>
      </c>
      <c r="C187" s="190" t="s">
        <v>1973</v>
      </c>
      <c r="D187" s="182" t="s">
        <v>227</v>
      </c>
      <c r="E187" s="183">
        <v>1</v>
      </c>
      <c r="F187" s="184"/>
      <c r="G187" s="185">
        <f t="shared" si="56"/>
        <v>0</v>
      </c>
      <c r="H187" s="184">
        <v>5803</v>
      </c>
      <c r="I187" s="185">
        <f t="shared" si="57"/>
        <v>5803</v>
      </c>
      <c r="J187" s="184">
        <v>0</v>
      </c>
      <c r="K187" s="185">
        <f t="shared" si="58"/>
        <v>0</v>
      </c>
      <c r="L187" s="185">
        <v>21</v>
      </c>
      <c r="M187" s="185">
        <f t="shared" si="59"/>
        <v>0</v>
      </c>
      <c r="N187" s="185">
        <v>0</v>
      </c>
      <c r="O187" s="185">
        <f t="shared" si="60"/>
        <v>0</v>
      </c>
      <c r="P187" s="185">
        <v>0</v>
      </c>
      <c r="Q187" s="185">
        <f t="shared" si="61"/>
        <v>0</v>
      </c>
      <c r="R187" s="185"/>
      <c r="S187" s="185" t="s">
        <v>228</v>
      </c>
      <c r="T187" s="186" t="s">
        <v>1029</v>
      </c>
      <c r="U187" s="162">
        <v>0</v>
      </c>
      <c r="V187" s="162">
        <f t="shared" si="62"/>
        <v>0</v>
      </c>
      <c r="W187" s="162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 t="s">
        <v>439</v>
      </c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151"/>
      <c r="AX187" s="151"/>
      <c r="AY187" s="151"/>
      <c r="AZ187" s="151"/>
      <c r="BA187" s="151"/>
      <c r="BB187" s="151"/>
      <c r="BC187" s="151"/>
      <c r="BD187" s="151"/>
      <c r="BE187" s="151"/>
      <c r="BF187" s="151"/>
      <c r="BG187" s="151"/>
      <c r="BH187" s="151"/>
    </row>
    <row r="188" spans="1:60" outlineLevel="1" x14ac:dyDescent="0.2">
      <c r="A188" s="180">
        <v>142</v>
      </c>
      <c r="B188" s="181" t="s">
        <v>1974</v>
      </c>
      <c r="C188" s="190" t="s">
        <v>1975</v>
      </c>
      <c r="D188" s="182" t="s">
        <v>227</v>
      </c>
      <c r="E188" s="183">
        <v>2</v>
      </c>
      <c r="F188" s="184"/>
      <c r="G188" s="185">
        <f t="shared" si="56"/>
        <v>0</v>
      </c>
      <c r="H188" s="184">
        <v>11147</v>
      </c>
      <c r="I188" s="185">
        <f t="shared" si="57"/>
        <v>22294</v>
      </c>
      <c r="J188" s="184">
        <v>0</v>
      </c>
      <c r="K188" s="185">
        <f t="shared" si="58"/>
        <v>0</v>
      </c>
      <c r="L188" s="185">
        <v>21</v>
      </c>
      <c r="M188" s="185">
        <f t="shared" si="59"/>
        <v>0</v>
      </c>
      <c r="N188" s="185">
        <v>0</v>
      </c>
      <c r="O188" s="185">
        <f t="shared" si="60"/>
        <v>0</v>
      </c>
      <c r="P188" s="185">
        <v>0</v>
      </c>
      <c r="Q188" s="185">
        <f t="shared" si="61"/>
        <v>0</v>
      </c>
      <c r="R188" s="185"/>
      <c r="S188" s="185" t="s">
        <v>228</v>
      </c>
      <c r="T188" s="186" t="s">
        <v>1029</v>
      </c>
      <c r="U188" s="162">
        <v>0</v>
      </c>
      <c r="V188" s="162">
        <f t="shared" si="62"/>
        <v>0</v>
      </c>
      <c r="W188" s="162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 t="s">
        <v>439</v>
      </c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  <c r="BF188" s="151"/>
      <c r="BG188" s="151"/>
      <c r="BH188" s="151"/>
    </row>
    <row r="189" spans="1:60" outlineLevel="1" x14ac:dyDescent="0.2">
      <c r="A189" s="180">
        <v>143</v>
      </c>
      <c r="B189" s="181" t="s">
        <v>1976</v>
      </c>
      <c r="C189" s="190" t="s">
        <v>1977</v>
      </c>
      <c r="D189" s="182" t="s">
        <v>227</v>
      </c>
      <c r="E189" s="183">
        <v>3</v>
      </c>
      <c r="F189" s="184"/>
      <c r="G189" s="185">
        <f t="shared" si="56"/>
        <v>0</v>
      </c>
      <c r="H189" s="184">
        <v>9607</v>
      </c>
      <c r="I189" s="185">
        <f t="shared" si="57"/>
        <v>28821</v>
      </c>
      <c r="J189" s="184">
        <v>0</v>
      </c>
      <c r="K189" s="185">
        <f t="shared" si="58"/>
        <v>0</v>
      </c>
      <c r="L189" s="185">
        <v>21</v>
      </c>
      <c r="M189" s="185">
        <f t="shared" si="59"/>
        <v>0</v>
      </c>
      <c r="N189" s="185">
        <v>0</v>
      </c>
      <c r="O189" s="185">
        <f t="shared" si="60"/>
        <v>0</v>
      </c>
      <c r="P189" s="185">
        <v>0</v>
      </c>
      <c r="Q189" s="185">
        <f t="shared" si="61"/>
        <v>0</v>
      </c>
      <c r="R189" s="185"/>
      <c r="S189" s="185" t="s">
        <v>228</v>
      </c>
      <c r="T189" s="186" t="s">
        <v>1029</v>
      </c>
      <c r="U189" s="162">
        <v>0</v>
      </c>
      <c r="V189" s="162">
        <f t="shared" si="62"/>
        <v>0</v>
      </c>
      <c r="W189" s="162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 t="s">
        <v>439</v>
      </c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151"/>
      <c r="AX189" s="151"/>
      <c r="AY189" s="151"/>
      <c r="AZ189" s="151"/>
      <c r="BA189" s="151"/>
      <c r="BB189" s="151"/>
      <c r="BC189" s="151"/>
      <c r="BD189" s="151"/>
      <c r="BE189" s="151"/>
      <c r="BF189" s="151"/>
      <c r="BG189" s="151"/>
      <c r="BH189" s="151"/>
    </row>
    <row r="190" spans="1:60" outlineLevel="1" x14ac:dyDescent="0.2">
      <c r="A190" s="180">
        <v>144</v>
      </c>
      <c r="B190" s="181" t="s">
        <v>1978</v>
      </c>
      <c r="C190" s="190" t="s">
        <v>1979</v>
      </c>
      <c r="D190" s="182" t="s">
        <v>227</v>
      </c>
      <c r="E190" s="183">
        <v>1</v>
      </c>
      <c r="F190" s="184"/>
      <c r="G190" s="185">
        <f t="shared" si="56"/>
        <v>0</v>
      </c>
      <c r="H190" s="184">
        <v>6400</v>
      </c>
      <c r="I190" s="185">
        <f t="shared" si="57"/>
        <v>6400</v>
      </c>
      <c r="J190" s="184">
        <v>0</v>
      </c>
      <c r="K190" s="185">
        <f t="shared" si="58"/>
        <v>0</v>
      </c>
      <c r="L190" s="185">
        <v>21</v>
      </c>
      <c r="M190" s="185">
        <f t="shared" si="59"/>
        <v>0</v>
      </c>
      <c r="N190" s="185">
        <v>0</v>
      </c>
      <c r="O190" s="185">
        <f t="shared" si="60"/>
        <v>0</v>
      </c>
      <c r="P190" s="185">
        <v>0</v>
      </c>
      <c r="Q190" s="185">
        <f t="shared" si="61"/>
        <v>0</v>
      </c>
      <c r="R190" s="185"/>
      <c r="S190" s="185" t="s">
        <v>228</v>
      </c>
      <c r="T190" s="186" t="s">
        <v>1029</v>
      </c>
      <c r="U190" s="162">
        <v>0</v>
      </c>
      <c r="V190" s="162">
        <f t="shared" si="62"/>
        <v>0</v>
      </c>
      <c r="W190" s="162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 t="s">
        <v>439</v>
      </c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  <c r="AX190" s="151"/>
      <c r="AY190" s="151"/>
      <c r="AZ190" s="151"/>
      <c r="BA190" s="151"/>
      <c r="BB190" s="151"/>
      <c r="BC190" s="151"/>
      <c r="BD190" s="151"/>
      <c r="BE190" s="151"/>
      <c r="BF190" s="151"/>
      <c r="BG190" s="151"/>
      <c r="BH190" s="151"/>
    </row>
    <row r="191" spans="1:60" outlineLevel="1" x14ac:dyDescent="0.2">
      <c r="A191" s="180">
        <v>145</v>
      </c>
      <c r="B191" s="181" t="s">
        <v>1980</v>
      </c>
      <c r="C191" s="190" t="s">
        <v>1981</v>
      </c>
      <c r="D191" s="182" t="s">
        <v>227</v>
      </c>
      <c r="E191" s="183">
        <v>5</v>
      </c>
      <c r="F191" s="184"/>
      <c r="G191" s="185">
        <f t="shared" si="56"/>
        <v>0</v>
      </c>
      <c r="H191" s="184">
        <v>4370</v>
      </c>
      <c r="I191" s="185">
        <f t="shared" si="57"/>
        <v>21850</v>
      </c>
      <c r="J191" s="184">
        <v>0</v>
      </c>
      <c r="K191" s="185">
        <f t="shared" si="58"/>
        <v>0</v>
      </c>
      <c r="L191" s="185">
        <v>21</v>
      </c>
      <c r="M191" s="185">
        <f t="shared" si="59"/>
        <v>0</v>
      </c>
      <c r="N191" s="185">
        <v>0</v>
      </c>
      <c r="O191" s="185">
        <f t="shared" si="60"/>
        <v>0</v>
      </c>
      <c r="P191" s="185">
        <v>0</v>
      </c>
      <c r="Q191" s="185">
        <f t="shared" si="61"/>
        <v>0</v>
      </c>
      <c r="R191" s="185"/>
      <c r="S191" s="185" t="s">
        <v>228</v>
      </c>
      <c r="T191" s="186" t="s">
        <v>1029</v>
      </c>
      <c r="U191" s="162">
        <v>0</v>
      </c>
      <c r="V191" s="162">
        <f t="shared" si="62"/>
        <v>0</v>
      </c>
      <c r="W191" s="162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 t="s">
        <v>439</v>
      </c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  <c r="AY191" s="151"/>
      <c r="AZ191" s="151"/>
      <c r="BA191" s="151"/>
      <c r="BB191" s="151"/>
      <c r="BC191" s="151"/>
      <c r="BD191" s="151"/>
      <c r="BE191" s="151"/>
      <c r="BF191" s="151"/>
      <c r="BG191" s="151"/>
      <c r="BH191" s="151"/>
    </row>
    <row r="192" spans="1:60" outlineLevel="1" x14ac:dyDescent="0.2">
      <c r="A192" s="180">
        <v>146</v>
      </c>
      <c r="B192" s="181" t="s">
        <v>1982</v>
      </c>
      <c r="C192" s="190" t="s">
        <v>1983</v>
      </c>
      <c r="D192" s="182" t="s">
        <v>227</v>
      </c>
      <c r="E192" s="183">
        <v>1</v>
      </c>
      <c r="F192" s="184"/>
      <c r="G192" s="185">
        <f t="shared" si="56"/>
        <v>0</v>
      </c>
      <c r="H192" s="184">
        <v>6350</v>
      </c>
      <c r="I192" s="185">
        <f t="shared" si="57"/>
        <v>6350</v>
      </c>
      <c r="J192" s="184">
        <v>0</v>
      </c>
      <c r="K192" s="185">
        <f t="shared" si="58"/>
        <v>0</v>
      </c>
      <c r="L192" s="185">
        <v>21</v>
      </c>
      <c r="M192" s="185">
        <f t="shared" si="59"/>
        <v>0</v>
      </c>
      <c r="N192" s="185">
        <v>0</v>
      </c>
      <c r="O192" s="185">
        <f t="shared" si="60"/>
        <v>0</v>
      </c>
      <c r="P192" s="185">
        <v>0</v>
      </c>
      <c r="Q192" s="185">
        <f t="shared" si="61"/>
        <v>0</v>
      </c>
      <c r="R192" s="185"/>
      <c r="S192" s="185" t="s">
        <v>228</v>
      </c>
      <c r="T192" s="186" t="s">
        <v>1029</v>
      </c>
      <c r="U192" s="162">
        <v>0</v>
      </c>
      <c r="V192" s="162">
        <f t="shared" si="62"/>
        <v>0</v>
      </c>
      <c r="W192" s="162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 t="s">
        <v>439</v>
      </c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1"/>
      <c r="BC192" s="151"/>
      <c r="BD192" s="151"/>
      <c r="BE192" s="151"/>
      <c r="BF192" s="151"/>
      <c r="BG192" s="151"/>
      <c r="BH192" s="151"/>
    </row>
    <row r="193" spans="1:60" outlineLevel="1" x14ac:dyDescent="0.2">
      <c r="A193" s="180">
        <v>147</v>
      </c>
      <c r="B193" s="181" t="s">
        <v>1984</v>
      </c>
      <c r="C193" s="190" t="s">
        <v>1985</v>
      </c>
      <c r="D193" s="182" t="s">
        <v>227</v>
      </c>
      <c r="E193" s="183">
        <v>2</v>
      </c>
      <c r="F193" s="184"/>
      <c r="G193" s="185">
        <f t="shared" si="56"/>
        <v>0</v>
      </c>
      <c r="H193" s="184">
        <v>4358</v>
      </c>
      <c r="I193" s="185">
        <f t="shared" si="57"/>
        <v>8716</v>
      </c>
      <c r="J193" s="184">
        <v>0</v>
      </c>
      <c r="K193" s="185">
        <f t="shared" si="58"/>
        <v>0</v>
      </c>
      <c r="L193" s="185">
        <v>21</v>
      </c>
      <c r="M193" s="185">
        <f t="shared" si="59"/>
        <v>0</v>
      </c>
      <c r="N193" s="185">
        <v>0</v>
      </c>
      <c r="O193" s="185">
        <f t="shared" si="60"/>
        <v>0</v>
      </c>
      <c r="P193" s="185">
        <v>0</v>
      </c>
      <c r="Q193" s="185">
        <f t="shared" si="61"/>
        <v>0</v>
      </c>
      <c r="R193" s="185"/>
      <c r="S193" s="185" t="s">
        <v>228</v>
      </c>
      <c r="T193" s="186" t="s">
        <v>1029</v>
      </c>
      <c r="U193" s="162">
        <v>0</v>
      </c>
      <c r="V193" s="162">
        <f t="shared" si="62"/>
        <v>0</v>
      </c>
      <c r="W193" s="162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 t="s">
        <v>439</v>
      </c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151"/>
      <c r="AV193" s="151"/>
      <c r="AW193" s="151"/>
      <c r="AX193" s="151"/>
      <c r="AY193" s="151"/>
      <c r="AZ193" s="151"/>
      <c r="BA193" s="151"/>
      <c r="BB193" s="151"/>
      <c r="BC193" s="151"/>
      <c r="BD193" s="151"/>
      <c r="BE193" s="151"/>
      <c r="BF193" s="151"/>
      <c r="BG193" s="151"/>
      <c r="BH193" s="151"/>
    </row>
    <row r="194" spans="1:60" outlineLevel="1" x14ac:dyDescent="0.2">
      <c r="A194" s="180">
        <v>148</v>
      </c>
      <c r="B194" s="181" t="s">
        <v>1986</v>
      </c>
      <c r="C194" s="190" t="s">
        <v>1987</v>
      </c>
      <c r="D194" s="182" t="s">
        <v>227</v>
      </c>
      <c r="E194" s="183">
        <v>1</v>
      </c>
      <c r="F194" s="184"/>
      <c r="G194" s="185">
        <f t="shared" si="56"/>
        <v>0</v>
      </c>
      <c r="H194" s="184">
        <v>27875</v>
      </c>
      <c r="I194" s="185">
        <f t="shared" si="57"/>
        <v>27875</v>
      </c>
      <c r="J194" s="184">
        <v>0</v>
      </c>
      <c r="K194" s="185">
        <f t="shared" si="58"/>
        <v>0</v>
      </c>
      <c r="L194" s="185">
        <v>21</v>
      </c>
      <c r="M194" s="185">
        <f t="shared" si="59"/>
        <v>0</v>
      </c>
      <c r="N194" s="185">
        <v>0</v>
      </c>
      <c r="O194" s="185">
        <f t="shared" si="60"/>
        <v>0</v>
      </c>
      <c r="P194" s="185">
        <v>0</v>
      </c>
      <c r="Q194" s="185">
        <f t="shared" si="61"/>
        <v>0</v>
      </c>
      <c r="R194" s="185"/>
      <c r="S194" s="185" t="s">
        <v>228</v>
      </c>
      <c r="T194" s="186" t="s">
        <v>1029</v>
      </c>
      <c r="U194" s="162">
        <v>0</v>
      </c>
      <c r="V194" s="162">
        <f t="shared" si="62"/>
        <v>0</v>
      </c>
      <c r="W194" s="162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 t="s">
        <v>439</v>
      </c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  <c r="AV194" s="151"/>
      <c r="AW194" s="151"/>
      <c r="AX194" s="151"/>
      <c r="AY194" s="151"/>
      <c r="AZ194" s="151"/>
      <c r="BA194" s="151"/>
      <c r="BB194" s="151"/>
      <c r="BC194" s="151"/>
      <c r="BD194" s="151"/>
      <c r="BE194" s="151"/>
      <c r="BF194" s="151"/>
      <c r="BG194" s="151"/>
      <c r="BH194" s="151"/>
    </row>
    <row r="195" spans="1:60" outlineLevel="1" x14ac:dyDescent="0.2">
      <c r="A195" s="180">
        <v>149</v>
      </c>
      <c r="B195" s="181" t="s">
        <v>1988</v>
      </c>
      <c r="C195" s="190" t="s">
        <v>1989</v>
      </c>
      <c r="D195" s="182" t="s">
        <v>227</v>
      </c>
      <c r="E195" s="183">
        <v>3</v>
      </c>
      <c r="F195" s="184"/>
      <c r="G195" s="185">
        <f t="shared" si="56"/>
        <v>0</v>
      </c>
      <c r="H195" s="184">
        <v>27875</v>
      </c>
      <c r="I195" s="185">
        <f t="shared" si="57"/>
        <v>83625</v>
      </c>
      <c r="J195" s="184">
        <v>0</v>
      </c>
      <c r="K195" s="185">
        <f t="shared" si="58"/>
        <v>0</v>
      </c>
      <c r="L195" s="185">
        <v>21</v>
      </c>
      <c r="M195" s="185">
        <f t="shared" si="59"/>
        <v>0</v>
      </c>
      <c r="N195" s="185">
        <v>0</v>
      </c>
      <c r="O195" s="185">
        <f t="shared" si="60"/>
        <v>0</v>
      </c>
      <c r="P195" s="185">
        <v>0</v>
      </c>
      <c r="Q195" s="185">
        <f t="shared" si="61"/>
        <v>0</v>
      </c>
      <c r="R195" s="185"/>
      <c r="S195" s="185" t="s">
        <v>228</v>
      </c>
      <c r="T195" s="186" t="s">
        <v>1029</v>
      </c>
      <c r="U195" s="162">
        <v>0</v>
      </c>
      <c r="V195" s="162">
        <f t="shared" si="62"/>
        <v>0</v>
      </c>
      <c r="W195" s="162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 t="s">
        <v>439</v>
      </c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151"/>
      <c r="AV195" s="151"/>
      <c r="AW195" s="151"/>
      <c r="AX195" s="151"/>
      <c r="AY195" s="151"/>
      <c r="AZ195" s="151"/>
      <c r="BA195" s="151"/>
      <c r="BB195" s="151"/>
      <c r="BC195" s="151"/>
      <c r="BD195" s="151"/>
      <c r="BE195" s="151"/>
      <c r="BF195" s="151"/>
      <c r="BG195" s="151"/>
      <c r="BH195" s="151"/>
    </row>
    <row r="196" spans="1:60" outlineLevel="1" x14ac:dyDescent="0.2">
      <c r="A196" s="180">
        <v>150</v>
      </c>
      <c r="B196" s="181" t="s">
        <v>1990</v>
      </c>
      <c r="C196" s="190" t="s">
        <v>1991</v>
      </c>
      <c r="D196" s="182" t="s">
        <v>227</v>
      </c>
      <c r="E196" s="183">
        <v>2</v>
      </c>
      <c r="F196" s="184"/>
      <c r="G196" s="185">
        <f t="shared" si="56"/>
        <v>0</v>
      </c>
      <c r="H196" s="184">
        <v>11500</v>
      </c>
      <c r="I196" s="185">
        <f t="shared" si="57"/>
        <v>23000</v>
      </c>
      <c r="J196" s="184">
        <v>0</v>
      </c>
      <c r="K196" s="185">
        <f t="shared" si="58"/>
        <v>0</v>
      </c>
      <c r="L196" s="185">
        <v>21</v>
      </c>
      <c r="M196" s="185">
        <f t="shared" si="59"/>
        <v>0</v>
      </c>
      <c r="N196" s="185">
        <v>0</v>
      </c>
      <c r="O196" s="185">
        <f t="shared" si="60"/>
        <v>0</v>
      </c>
      <c r="P196" s="185">
        <v>0</v>
      </c>
      <c r="Q196" s="185">
        <f t="shared" si="61"/>
        <v>0</v>
      </c>
      <c r="R196" s="185"/>
      <c r="S196" s="185" t="s">
        <v>228</v>
      </c>
      <c r="T196" s="186" t="s">
        <v>1029</v>
      </c>
      <c r="U196" s="162">
        <v>0</v>
      </c>
      <c r="V196" s="162">
        <f t="shared" si="62"/>
        <v>0</v>
      </c>
      <c r="W196" s="162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 t="s">
        <v>439</v>
      </c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151"/>
      <c r="AV196" s="151"/>
      <c r="AW196" s="151"/>
      <c r="AX196" s="151"/>
      <c r="AY196" s="151"/>
      <c r="AZ196" s="151"/>
      <c r="BA196" s="151"/>
      <c r="BB196" s="151"/>
      <c r="BC196" s="151"/>
      <c r="BD196" s="151"/>
      <c r="BE196" s="151"/>
      <c r="BF196" s="151"/>
      <c r="BG196" s="151"/>
      <c r="BH196" s="151"/>
    </row>
    <row r="197" spans="1:60" outlineLevel="1" x14ac:dyDescent="0.2">
      <c r="A197" s="180">
        <v>151</v>
      </c>
      <c r="B197" s="181" t="s">
        <v>1992</v>
      </c>
      <c r="C197" s="190" t="s">
        <v>1993</v>
      </c>
      <c r="D197" s="182" t="s">
        <v>227</v>
      </c>
      <c r="E197" s="183">
        <v>2</v>
      </c>
      <c r="F197" s="184"/>
      <c r="G197" s="185">
        <f t="shared" si="56"/>
        <v>0</v>
      </c>
      <c r="H197" s="184">
        <v>5866</v>
      </c>
      <c r="I197" s="185">
        <f t="shared" si="57"/>
        <v>11732</v>
      </c>
      <c r="J197" s="184">
        <v>0</v>
      </c>
      <c r="K197" s="185">
        <f t="shared" si="58"/>
        <v>0</v>
      </c>
      <c r="L197" s="185">
        <v>21</v>
      </c>
      <c r="M197" s="185">
        <f t="shared" si="59"/>
        <v>0</v>
      </c>
      <c r="N197" s="185">
        <v>0</v>
      </c>
      <c r="O197" s="185">
        <f t="shared" si="60"/>
        <v>0</v>
      </c>
      <c r="P197" s="185">
        <v>0</v>
      </c>
      <c r="Q197" s="185">
        <f t="shared" si="61"/>
        <v>0</v>
      </c>
      <c r="R197" s="185"/>
      <c r="S197" s="185" t="s">
        <v>228</v>
      </c>
      <c r="T197" s="186" t="s">
        <v>1029</v>
      </c>
      <c r="U197" s="162">
        <v>0</v>
      </c>
      <c r="V197" s="162">
        <f t="shared" si="62"/>
        <v>0</v>
      </c>
      <c r="W197" s="162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 t="s">
        <v>439</v>
      </c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151"/>
      <c r="AV197" s="151"/>
      <c r="AW197" s="151"/>
      <c r="AX197" s="151"/>
      <c r="AY197" s="151"/>
      <c r="AZ197" s="151"/>
      <c r="BA197" s="151"/>
      <c r="BB197" s="151"/>
      <c r="BC197" s="151"/>
      <c r="BD197" s="151"/>
      <c r="BE197" s="151"/>
      <c r="BF197" s="151"/>
      <c r="BG197" s="151"/>
      <c r="BH197" s="151"/>
    </row>
    <row r="198" spans="1:60" outlineLevel="1" x14ac:dyDescent="0.2">
      <c r="A198" s="180">
        <v>152</v>
      </c>
      <c r="B198" s="181" t="s">
        <v>1994</v>
      </c>
      <c r="C198" s="190" t="s">
        <v>1995</v>
      </c>
      <c r="D198" s="182" t="s">
        <v>227</v>
      </c>
      <c r="E198" s="183">
        <v>2</v>
      </c>
      <c r="F198" s="184"/>
      <c r="G198" s="185">
        <f t="shared" si="56"/>
        <v>0</v>
      </c>
      <c r="H198" s="184">
        <v>10350</v>
      </c>
      <c r="I198" s="185">
        <f t="shared" si="57"/>
        <v>20700</v>
      </c>
      <c r="J198" s="184">
        <v>0</v>
      </c>
      <c r="K198" s="185">
        <f t="shared" si="58"/>
        <v>0</v>
      </c>
      <c r="L198" s="185">
        <v>21</v>
      </c>
      <c r="M198" s="185">
        <f t="shared" si="59"/>
        <v>0</v>
      </c>
      <c r="N198" s="185">
        <v>0</v>
      </c>
      <c r="O198" s="185">
        <f t="shared" si="60"/>
        <v>0</v>
      </c>
      <c r="P198" s="185">
        <v>0</v>
      </c>
      <c r="Q198" s="185">
        <f t="shared" si="61"/>
        <v>0</v>
      </c>
      <c r="R198" s="185"/>
      <c r="S198" s="185" t="s">
        <v>228</v>
      </c>
      <c r="T198" s="186" t="s">
        <v>1029</v>
      </c>
      <c r="U198" s="162">
        <v>0</v>
      </c>
      <c r="V198" s="162">
        <f t="shared" si="62"/>
        <v>0</v>
      </c>
      <c r="W198" s="162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 t="s">
        <v>439</v>
      </c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151"/>
      <c r="AV198" s="151"/>
      <c r="AW198" s="151"/>
      <c r="AX198" s="151"/>
      <c r="AY198" s="151"/>
      <c r="AZ198" s="151"/>
      <c r="BA198" s="151"/>
      <c r="BB198" s="151"/>
      <c r="BC198" s="151"/>
      <c r="BD198" s="151"/>
      <c r="BE198" s="151"/>
      <c r="BF198" s="151"/>
      <c r="BG198" s="151"/>
      <c r="BH198" s="151"/>
    </row>
    <row r="199" spans="1:60" outlineLevel="1" x14ac:dyDescent="0.2">
      <c r="A199" s="173">
        <v>153</v>
      </c>
      <c r="B199" s="174" t="s">
        <v>1963</v>
      </c>
      <c r="C199" s="191" t="s">
        <v>1964</v>
      </c>
      <c r="D199" s="175" t="s">
        <v>0</v>
      </c>
      <c r="E199" s="176">
        <v>3603.21</v>
      </c>
      <c r="F199" s="177"/>
      <c r="G199" s="178">
        <f t="shared" si="56"/>
        <v>0</v>
      </c>
      <c r="H199" s="177">
        <v>0</v>
      </c>
      <c r="I199" s="178">
        <f t="shared" si="57"/>
        <v>0</v>
      </c>
      <c r="J199" s="177">
        <v>0.3</v>
      </c>
      <c r="K199" s="178">
        <f t="shared" si="58"/>
        <v>1080.96</v>
      </c>
      <c r="L199" s="178">
        <v>21</v>
      </c>
      <c r="M199" s="178">
        <f t="shared" si="59"/>
        <v>0</v>
      </c>
      <c r="N199" s="178">
        <v>0</v>
      </c>
      <c r="O199" s="178">
        <f t="shared" si="60"/>
        <v>0</v>
      </c>
      <c r="P199" s="178">
        <v>0</v>
      </c>
      <c r="Q199" s="178">
        <f t="shared" si="61"/>
        <v>0</v>
      </c>
      <c r="R199" s="178" t="s">
        <v>1279</v>
      </c>
      <c r="S199" s="178" t="s">
        <v>330</v>
      </c>
      <c r="T199" s="179" t="s">
        <v>330</v>
      </c>
      <c r="U199" s="162">
        <v>0</v>
      </c>
      <c r="V199" s="162">
        <f t="shared" si="62"/>
        <v>0</v>
      </c>
      <c r="W199" s="162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 t="s">
        <v>816</v>
      </c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  <c r="AV199" s="151"/>
      <c r="AW199" s="151"/>
      <c r="AX199" s="151"/>
      <c r="AY199" s="151"/>
      <c r="AZ199" s="151"/>
      <c r="BA199" s="151"/>
      <c r="BB199" s="151"/>
      <c r="BC199" s="151"/>
      <c r="BD199" s="151"/>
      <c r="BE199" s="151"/>
      <c r="BF199" s="151"/>
      <c r="BG199" s="151"/>
      <c r="BH199" s="151"/>
    </row>
    <row r="200" spans="1:60" outlineLevel="1" x14ac:dyDescent="0.2">
      <c r="A200" s="158"/>
      <c r="B200" s="159"/>
      <c r="C200" s="375" t="s">
        <v>1664</v>
      </c>
      <c r="D200" s="376"/>
      <c r="E200" s="376"/>
      <c r="F200" s="376"/>
      <c r="G200" s="376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 t="s">
        <v>333</v>
      </c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151"/>
      <c r="AV200" s="151"/>
      <c r="AW200" s="151"/>
      <c r="AX200" s="151"/>
      <c r="AY200" s="151"/>
      <c r="AZ200" s="151"/>
      <c r="BA200" s="151"/>
      <c r="BB200" s="151"/>
      <c r="BC200" s="151"/>
      <c r="BD200" s="151"/>
      <c r="BE200" s="151"/>
      <c r="BF200" s="151"/>
      <c r="BG200" s="151"/>
      <c r="BH200" s="151"/>
    </row>
    <row r="201" spans="1:60" x14ac:dyDescent="0.2">
      <c r="A201" s="167" t="s">
        <v>223</v>
      </c>
      <c r="B201" s="168" t="s">
        <v>183</v>
      </c>
      <c r="C201" s="189" t="s">
        <v>184</v>
      </c>
      <c r="D201" s="169"/>
      <c r="E201" s="170"/>
      <c r="F201" s="171"/>
      <c r="G201" s="171">
        <f>SUMIF(AG202:AG203,"&lt;&gt;NOR",G202:G203)</f>
        <v>0</v>
      </c>
      <c r="H201" s="171"/>
      <c r="I201" s="171">
        <f>SUM(I202:I203)</f>
        <v>0</v>
      </c>
      <c r="J201" s="171"/>
      <c r="K201" s="171">
        <f>SUM(K202:K203)</f>
        <v>11000</v>
      </c>
      <c r="L201" s="171"/>
      <c r="M201" s="171">
        <f>SUM(M202:M203)</f>
        <v>0</v>
      </c>
      <c r="N201" s="171"/>
      <c r="O201" s="171">
        <f>SUM(O202:O203)</f>
        <v>0</v>
      </c>
      <c r="P201" s="171"/>
      <c r="Q201" s="171">
        <f>SUM(Q202:Q203)</f>
        <v>0</v>
      </c>
      <c r="R201" s="171"/>
      <c r="S201" s="171"/>
      <c r="T201" s="172"/>
      <c r="U201" s="166"/>
      <c r="V201" s="166">
        <f>SUM(V202:V203)</f>
        <v>0</v>
      </c>
      <c r="W201" s="166"/>
      <c r="AG201" t="s">
        <v>224</v>
      </c>
    </row>
    <row r="202" spans="1:60" ht="22.5" outlineLevel="1" x14ac:dyDescent="0.2">
      <c r="A202" s="180">
        <v>154</v>
      </c>
      <c r="B202" s="181" t="s">
        <v>1996</v>
      </c>
      <c r="C202" s="190" t="s">
        <v>1997</v>
      </c>
      <c r="D202" s="182" t="s">
        <v>227</v>
      </c>
      <c r="E202" s="183">
        <v>1</v>
      </c>
      <c r="F202" s="184"/>
      <c r="G202" s="185">
        <f>ROUND(E202*F202,2)</f>
        <v>0</v>
      </c>
      <c r="H202" s="184">
        <v>0</v>
      </c>
      <c r="I202" s="185">
        <f>ROUND(E202*H202,2)</f>
        <v>0</v>
      </c>
      <c r="J202" s="184">
        <v>7000</v>
      </c>
      <c r="K202" s="185">
        <f>ROUND(E202*J202,2)</f>
        <v>7000</v>
      </c>
      <c r="L202" s="185">
        <v>21</v>
      </c>
      <c r="M202" s="185">
        <f>G202*(1+L202/100)</f>
        <v>0</v>
      </c>
      <c r="N202" s="185">
        <v>0</v>
      </c>
      <c r="O202" s="185">
        <f>ROUND(E202*N202,2)</f>
        <v>0</v>
      </c>
      <c r="P202" s="185">
        <v>0</v>
      </c>
      <c r="Q202" s="185">
        <f>ROUND(E202*P202,2)</f>
        <v>0</v>
      </c>
      <c r="R202" s="185"/>
      <c r="S202" s="185" t="s">
        <v>228</v>
      </c>
      <c r="T202" s="186" t="s">
        <v>1029</v>
      </c>
      <c r="U202" s="162">
        <v>0</v>
      </c>
      <c r="V202" s="162">
        <f>ROUND(E202*U202,2)</f>
        <v>0</v>
      </c>
      <c r="W202" s="162"/>
      <c r="X202" s="151"/>
      <c r="Y202" s="151"/>
      <c r="Z202" s="151"/>
      <c r="AA202" s="151"/>
      <c r="AB202" s="151"/>
      <c r="AC202" s="151"/>
      <c r="AD202" s="151"/>
      <c r="AE202" s="151"/>
      <c r="AF202" s="151"/>
      <c r="AG202" s="151" t="s">
        <v>331</v>
      </c>
      <c r="AH202" s="151"/>
      <c r="AI202" s="151"/>
      <c r="AJ202" s="151"/>
      <c r="AK202" s="151"/>
      <c r="AL202" s="151"/>
      <c r="AM202" s="151"/>
      <c r="AN202" s="151"/>
      <c r="AO202" s="151"/>
      <c r="AP202" s="151"/>
      <c r="AQ202" s="151"/>
      <c r="AR202" s="151"/>
      <c r="AS202" s="151"/>
      <c r="AT202" s="151"/>
      <c r="AU202" s="151"/>
      <c r="AV202" s="151"/>
      <c r="AW202" s="151"/>
      <c r="AX202" s="151"/>
      <c r="AY202" s="151"/>
      <c r="AZ202" s="151"/>
      <c r="BA202" s="151"/>
      <c r="BB202" s="151"/>
      <c r="BC202" s="151"/>
      <c r="BD202" s="151"/>
      <c r="BE202" s="151"/>
      <c r="BF202" s="151"/>
      <c r="BG202" s="151"/>
      <c r="BH202" s="151"/>
    </row>
    <row r="203" spans="1:60" outlineLevel="1" x14ac:dyDescent="0.2">
      <c r="A203" s="173">
        <v>155</v>
      </c>
      <c r="B203" s="174" t="s">
        <v>1998</v>
      </c>
      <c r="C203" s="191" t="s">
        <v>1999</v>
      </c>
      <c r="D203" s="175" t="s">
        <v>227</v>
      </c>
      <c r="E203" s="176">
        <v>1</v>
      </c>
      <c r="F203" s="177"/>
      <c r="G203" s="178">
        <f>ROUND(E203*F203,2)</f>
        <v>0</v>
      </c>
      <c r="H203" s="177">
        <v>0</v>
      </c>
      <c r="I203" s="178">
        <f>ROUND(E203*H203,2)</f>
        <v>0</v>
      </c>
      <c r="J203" s="177">
        <v>4000</v>
      </c>
      <c r="K203" s="178">
        <f>ROUND(E203*J203,2)</f>
        <v>4000</v>
      </c>
      <c r="L203" s="178">
        <v>21</v>
      </c>
      <c r="M203" s="178">
        <f>G203*(1+L203/100)</f>
        <v>0</v>
      </c>
      <c r="N203" s="178">
        <v>0</v>
      </c>
      <c r="O203" s="178">
        <f>ROUND(E203*N203,2)</f>
        <v>0</v>
      </c>
      <c r="P203" s="178">
        <v>0</v>
      </c>
      <c r="Q203" s="178">
        <f>ROUND(E203*P203,2)</f>
        <v>0</v>
      </c>
      <c r="R203" s="178"/>
      <c r="S203" s="178" t="s">
        <v>228</v>
      </c>
      <c r="T203" s="179" t="s">
        <v>1029</v>
      </c>
      <c r="U203" s="162">
        <v>0</v>
      </c>
      <c r="V203" s="162">
        <f>ROUND(E203*U203,2)</f>
        <v>0</v>
      </c>
      <c r="W203" s="162"/>
      <c r="X203" s="151"/>
      <c r="Y203" s="151"/>
      <c r="Z203" s="151"/>
      <c r="AA203" s="151"/>
      <c r="AB203" s="151"/>
      <c r="AC203" s="151"/>
      <c r="AD203" s="151"/>
      <c r="AE203" s="151"/>
      <c r="AF203" s="151"/>
      <c r="AG203" s="151" t="s">
        <v>331</v>
      </c>
      <c r="AH203" s="151"/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1"/>
      <c r="AT203" s="151"/>
      <c r="AU203" s="151"/>
      <c r="AV203" s="151"/>
      <c r="AW203" s="151"/>
      <c r="AX203" s="151"/>
      <c r="AY203" s="151"/>
      <c r="AZ203" s="151"/>
      <c r="BA203" s="151"/>
      <c r="BB203" s="151"/>
      <c r="BC203" s="151"/>
      <c r="BD203" s="151"/>
      <c r="BE203" s="151"/>
      <c r="BF203" s="151"/>
      <c r="BG203" s="151"/>
      <c r="BH203" s="151"/>
    </row>
    <row r="204" spans="1:60" x14ac:dyDescent="0.2">
      <c r="A204" s="5"/>
      <c r="B204" s="6"/>
      <c r="C204" s="192"/>
      <c r="D204" s="8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AE204">
        <v>15</v>
      </c>
      <c r="AF204">
        <v>21</v>
      </c>
    </row>
    <row r="205" spans="1:60" x14ac:dyDescent="0.2">
      <c r="A205" s="154"/>
      <c r="B205" s="155" t="s">
        <v>30</v>
      </c>
      <c r="C205" s="193"/>
      <c r="D205" s="156"/>
      <c r="E205" s="157"/>
      <c r="F205" s="157"/>
      <c r="G205" s="188">
        <f>G8+G25+G42+G50+G84+G136+G150+G161+G182+G201</f>
        <v>0</v>
      </c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AE205">
        <f>SUMIF(L7:L203,AE204,G7:G203)</f>
        <v>0</v>
      </c>
      <c r="AF205">
        <f>SUMIF(L7:L203,AF204,G7:G203)</f>
        <v>0</v>
      </c>
      <c r="AG205" t="s">
        <v>323</v>
      </c>
    </row>
    <row r="206" spans="1:60" x14ac:dyDescent="0.2">
      <c r="A206" s="379" t="s">
        <v>1698</v>
      </c>
      <c r="B206" s="379"/>
      <c r="C206" s="192"/>
      <c r="D206" s="8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spans="1:60" x14ac:dyDescent="0.2">
      <c r="A207" s="5"/>
      <c r="B207" s="6" t="s">
        <v>1699</v>
      </c>
      <c r="C207" s="192" t="s">
        <v>1700</v>
      </c>
      <c r="D207" s="8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AG207" t="s">
        <v>1701</v>
      </c>
    </row>
    <row r="208" spans="1:60" x14ac:dyDescent="0.2">
      <c r="A208" s="5"/>
      <c r="B208" s="6" t="s">
        <v>1702</v>
      </c>
      <c r="C208" s="192" t="s">
        <v>1703</v>
      </c>
      <c r="D208" s="8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AG208" t="s">
        <v>1704</v>
      </c>
    </row>
    <row r="209" spans="1:33" x14ac:dyDescent="0.2">
      <c r="A209" s="5"/>
      <c r="B209" s="6"/>
      <c r="C209" s="192" t="s">
        <v>1138</v>
      </c>
      <c r="D209" s="8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AG209" t="s">
        <v>1705</v>
      </c>
    </row>
    <row r="210" spans="1:33" x14ac:dyDescent="0.2">
      <c r="A210" s="5"/>
      <c r="B210" s="6"/>
      <c r="C210" s="192"/>
      <c r="D210" s="8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spans="1:33" x14ac:dyDescent="0.2">
      <c r="C211" s="194"/>
      <c r="D211" s="142"/>
      <c r="AG211" t="s">
        <v>324</v>
      </c>
    </row>
    <row r="212" spans="1:33" x14ac:dyDescent="0.2">
      <c r="D212" s="142"/>
    </row>
    <row r="213" spans="1:33" x14ac:dyDescent="0.2">
      <c r="D213" s="142"/>
    </row>
    <row r="214" spans="1:33" x14ac:dyDescent="0.2">
      <c r="D214" s="142"/>
    </row>
    <row r="215" spans="1:33" x14ac:dyDescent="0.2">
      <c r="D215" s="142"/>
    </row>
    <row r="216" spans="1:33" x14ac:dyDescent="0.2">
      <c r="D216" s="142"/>
    </row>
    <row r="217" spans="1:33" x14ac:dyDescent="0.2">
      <c r="D217" s="142"/>
    </row>
    <row r="218" spans="1:33" x14ac:dyDescent="0.2">
      <c r="D218" s="142"/>
    </row>
    <row r="219" spans="1:33" x14ac:dyDescent="0.2">
      <c r="D219" s="142"/>
    </row>
    <row r="220" spans="1:33" x14ac:dyDescent="0.2">
      <c r="D220" s="142"/>
    </row>
    <row r="221" spans="1:33" x14ac:dyDescent="0.2">
      <c r="D221" s="142"/>
    </row>
    <row r="222" spans="1:33" x14ac:dyDescent="0.2">
      <c r="D222" s="142"/>
    </row>
    <row r="223" spans="1:33" x14ac:dyDescent="0.2">
      <c r="D223" s="142"/>
    </row>
    <row r="224" spans="1:33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sheetProtection password="C613" sheet="1"/>
  <mergeCells count="36">
    <mergeCell ref="A206:B206"/>
    <mergeCell ref="C10:G10"/>
    <mergeCell ref="C12:G12"/>
    <mergeCell ref="C14:G14"/>
    <mergeCell ref="C16:G16"/>
    <mergeCell ref="C18:G18"/>
    <mergeCell ref="C33:G33"/>
    <mergeCell ref="C23:G23"/>
    <mergeCell ref="C27:G27"/>
    <mergeCell ref="C29:G29"/>
    <mergeCell ref="C31:G31"/>
    <mergeCell ref="C135:G135"/>
    <mergeCell ref="C35:G35"/>
    <mergeCell ref="C38:G38"/>
    <mergeCell ref="C40:G40"/>
    <mergeCell ref="C49:G49"/>
    <mergeCell ref="A1:G1"/>
    <mergeCell ref="C2:G2"/>
    <mergeCell ref="C3:G3"/>
    <mergeCell ref="C4:G4"/>
    <mergeCell ref="C21:G21"/>
    <mergeCell ref="C60:G60"/>
    <mergeCell ref="C62:G62"/>
    <mergeCell ref="C64:G64"/>
    <mergeCell ref="C66:G66"/>
    <mergeCell ref="C68:G68"/>
    <mergeCell ref="C83:G83"/>
    <mergeCell ref="C122:G122"/>
    <mergeCell ref="C185:G185"/>
    <mergeCell ref="C200:G200"/>
    <mergeCell ref="C146:G146"/>
    <mergeCell ref="C147:G147"/>
    <mergeCell ref="C149:G149"/>
    <mergeCell ref="C160:G160"/>
    <mergeCell ref="C166:G166"/>
    <mergeCell ref="C181:G181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102" activePane="bottomLeft" state="frozen"/>
      <selection pane="bottomLeft" activeCell="F109" sqref="F109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63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368" t="s">
        <v>325</v>
      </c>
      <c r="B1" s="368"/>
      <c r="C1" s="368"/>
      <c r="D1" s="368"/>
      <c r="E1" s="368"/>
      <c r="F1" s="368"/>
      <c r="G1" s="368"/>
      <c r="AG1" t="s">
        <v>198</v>
      </c>
    </row>
    <row r="2" spans="1:60" ht="24.95" customHeight="1" x14ac:dyDescent="0.2">
      <c r="A2" s="143" t="s">
        <v>7</v>
      </c>
      <c r="B2" s="72" t="s">
        <v>42</v>
      </c>
      <c r="C2" s="369" t="s">
        <v>43</v>
      </c>
      <c r="D2" s="370"/>
      <c r="E2" s="370"/>
      <c r="F2" s="370"/>
      <c r="G2" s="371"/>
      <c r="AG2" t="s">
        <v>199</v>
      </c>
    </row>
    <row r="3" spans="1:60" ht="24.95" customHeight="1" x14ac:dyDescent="0.2">
      <c r="A3" s="143" t="s">
        <v>8</v>
      </c>
      <c r="B3" s="72" t="s">
        <v>60</v>
      </c>
      <c r="C3" s="369" t="s">
        <v>61</v>
      </c>
      <c r="D3" s="370"/>
      <c r="E3" s="370"/>
      <c r="F3" s="370"/>
      <c r="G3" s="371"/>
      <c r="AC3" s="90" t="s">
        <v>199</v>
      </c>
      <c r="AG3" t="s">
        <v>201</v>
      </c>
    </row>
    <row r="4" spans="1:60" ht="24.95" customHeight="1" x14ac:dyDescent="0.2">
      <c r="A4" s="144" t="s">
        <v>9</v>
      </c>
      <c r="B4" s="145" t="s">
        <v>65</v>
      </c>
      <c r="C4" s="372" t="s">
        <v>66</v>
      </c>
      <c r="D4" s="373"/>
      <c r="E4" s="373"/>
      <c r="F4" s="373"/>
      <c r="G4" s="374"/>
      <c r="AG4" t="s">
        <v>202</v>
      </c>
    </row>
    <row r="5" spans="1:60" x14ac:dyDescent="0.2">
      <c r="D5" s="142"/>
    </row>
    <row r="6" spans="1:60" ht="38.25" x14ac:dyDescent="0.2">
      <c r="A6" s="147" t="s">
        <v>203</v>
      </c>
      <c r="B6" s="149" t="s">
        <v>204</v>
      </c>
      <c r="C6" s="149" t="s">
        <v>205</v>
      </c>
      <c r="D6" s="148" t="s">
        <v>206</v>
      </c>
      <c r="E6" s="147" t="s">
        <v>207</v>
      </c>
      <c r="F6" s="146" t="s">
        <v>208</v>
      </c>
      <c r="G6" s="147" t="s">
        <v>30</v>
      </c>
      <c r="H6" s="150" t="s">
        <v>31</v>
      </c>
      <c r="I6" s="150" t="s">
        <v>209</v>
      </c>
      <c r="J6" s="150" t="s">
        <v>32</v>
      </c>
      <c r="K6" s="150" t="s">
        <v>210</v>
      </c>
      <c r="L6" s="150" t="s">
        <v>211</v>
      </c>
      <c r="M6" s="150" t="s">
        <v>212</v>
      </c>
      <c r="N6" s="150" t="s">
        <v>213</v>
      </c>
      <c r="O6" s="150" t="s">
        <v>214</v>
      </c>
      <c r="P6" s="150" t="s">
        <v>215</v>
      </c>
      <c r="Q6" s="150" t="s">
        <v>216</v>
      </c>
      <c r="R6" s="150" t="s">
        <v>217</v>
      </c>
      <c r="S6" s="150" t="s">
        <v>218</v>
      </c>
      <c r="T6" s="150" t="s">
        <v>219</v>
      </c>
      <c r="U6" s="150" t="s">
        <v>220</v>
      </c>
      <c r="V6" s="150" t="s">
        <v>221</v>
      </c>
      <c r="W6" s="150" t="s">
        <v>222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7" t="s">
        <v>223</v>
      </c>
      <c r="B8" s="168" t="s">
        <v>153</v>
      </c>
      <c r="C8" s="189" t="s">
        <v>154</v>
      </c>
      <c r="D8" s="169"/>
      <c r="E8" s="170"/>
      <c r="F8" s="171"/>
      <c r="G8" s="171">
        <f>SUMIF(AG9:AG18,"&lt;&gt;NOR",G9:G18)</f>
        <v>0</v>
      </c>
      <c r="H8" s="171"/>
      <c r="I8" s="171">
        <f>SUM(I9:I18)</f>
        <v>511360</v>
      </c>
      <c r="J8" s="171"/>
      <c r="K8" s="171">
        <f>SUM(K9:K18)</f>
        <v>39512</v>
      </c>
      <c r="L8" s="171"/>
      <c r="M8" s="171">
        <f>SUM(M9:M18)</f>
        <v>0</v>
      </c>
      <c r="N8" s="171"/>
      <c r="O8" s="171">
        <f>SUM(O9:O18)</f>
        <v>0</v>
      </c>
      <c r="P8" s="171"/>
      <c r="Q8" s="171">
        <f>SUM(Q9:Q18)</f>
        <v>0</v>
      </c>
      <c r="R8" s="171"/>
      <c r="S8" s="171"/>
      <c r="T8" s="172"/>
      <c r="U8" s="166"/>
      <c r="V8" s="166">
        <f>SUM(V9:V18)</f>
        <v>32</v>
      </c>
      <c r="W8" s="166"/>
      <c r="AG8" t="s">
        <v>224</v>
      </c>
    </row>
    <row r="9" spans="1:60" outlineLevel="1" x14ac:dyDescent="0.2">
      <c r="A9" s="180">
        <v>1</v>
      </c>
      <c r="B9" s="181" t="s">
        <v>2000</v>
      </c>
      <c r="C9" s="190" t="s">
        <v>2001</v>
      </c>
      <c r="D9" s="182" t="s">
        <v>2002</v>
      </c>
      <c r="E9" s="183">
        <v>2</v>
      </c>
      <c r="F9" s="184"/>
      <c r="G9" s="185">
        <f t="shared" ref="G9:G18" si="0">ROUND(E9*F9,2)</f>
        <v>0</v>
      </c>
      <c r="H9" s="184">
        <v>0</v>
      </c>
      <c r="I9" s="185">
        <f t="shared" ref="I9:I18" si="1">ROUND(E9*H9,2)</f>
        <v>0</v>
      </c>
      <c r="J9" s="184">
        <v>3800</v>
      </c>
      <c r="K9" s="185">
        <f t="shared" ref="K9:K18" si="2">ROUND(E9*J9,2)</f>
        <v>7600</v>
      </c>
      <c r="L9" s="185">
        <v>21</v>
      </c>
      <c r="M9" s="185">
        <f t="shared" ref="M9:M18" si="3">G9*(1+L9/100)</f>
        <v>0</v>
      </c>
      <c r="N9" s="185">
        <v>0</v>
      </c>
      <c r="O9" s="185">
        <f t="shared" ref="O9:O18" si="4">ROUND(E9*N9,2)</f>
        <v>0</v>
      </c>
      <c r="P9" s="185">
        <v>0</v>
      </c>
      <c r="Q9" s="185">
        <f t="shared" ref="Q9:Q18" si="5">ROUND(E9*P9,2)</f>
        <v>0</v>
      </c>
      <c r="R9" s="185"/>
      <c r="S9" s="185" t="s">
        <v>228</v>
      </c>
      <c r="T9" s="186" t="s">
        <v>229</v>
      </c>
      <c r="U9" s="162">
        <v>0</v>
      </c>
      <c r="V9" s="162">
        <f t="shared" ref="V9:V18" si="6">ROUND(E9*U9,2)</f>
        <v>0</v>
      </c>
      <c r="W9" s="162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331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80">
        <v>2</v>
      </c>
      <c r="B10" s="181" t="s">
        <v>2003</v>
      </c>
      <c r="C10" s="190" t="s">
        <v>2004</v>
      </c>
      <c r="D10" s="182" t="s">
        <v>2002</v>
      </c>
      <c r="E10" s="183">
        <v>1</v>
      </c>
      <c r="F10" s="184"/>
      <c r="G10" s="185">
        <f t="shared" si="0"/>
        <v>0</v>
      </c>
      <c r="H10" s="184">
        <v>0</v>
      </c>
      <c r="I10" s="185">
        <f t="shared" si="1"/>
        <v>0</v>
      </c>
      <c r="J10" s="184">
        <v>1200</v>
      </c>
      <c r="K10" s="185">
        <f t="shared" si="2"/>
        <v>1200</v>
      </c>
      <c r="L10" s="185">
        <v>21</v>
      </c>
      <c r="M10" s="185">
        <f t="shared" si="3"/>
        <v>0</v>
      </c>
      <c r="N10" s="185">
        <v>0</v>
      </c>
      <c r="O10" s="185">
        <f t="shared" si="4"/>
        <v>0</v>
      </c>
      <c r="P10" s="185">
        <v>0</v>
      </c>
      <c r="Q10" s="185">
        <f t="shared" si="5"/>
        <v>0</v>
      </c>
      <c r="R10" s="185"/>
      <c r="S10" s="185" t="s">
        <v>228</v>
      </c>
      <c r="T10" s="186" t="s">
        <v>229</v>
      </c>
      <c r="U10" s="162">
        <v>0</v>
      </c>
      <c r="V10" s="162">
        <f t="shared" si="6"/>
        <v>0</v>
      </c>
      <c r="W10" s="162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331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80">
        <v>3</v>
      </c>
      <c r="B11" s="181" t="s">
        <v>2005</v>
      </c>
      <c r="C11" s="190" t="s">
        <v>2006</v>
      </c>
      <c r="D11" s="182" t="s">
        <v>2002</v>
      </c>
      <c r="E11" s="183">
        <v>4</v>
      </c>
      <c r="F11" s="184"/>
      <c r="G11" s="185">
        <f t="shared" si="0"/>
        <v>0</v>
      </c>
      <c r="H11" s="184">
        <v>0</v>
      </c>
      <c r="I11" s="185">
        <f t="shared" si="1"/>
        <v>0</v>
      </c>
      <c r="J11" s="184">
        <v>950</v>
      </c>
      <c r="K11" s="185">
        <f t="shared" si="2"/>
        <v>3800</v>
      </c>
      <c r="L11" s="185">
        <v>21</v>
      </c>
      <c r="M11" s="185">
        <f t="shared" si="3"/>
        <v>0</v>
      </c>
      <c r="N11" s="185">
        <v>0</v>
      </c>
      <c r="O11" s="185">
        <f t="shared" si="4"/>
        <v>0</v>
      </c>
      <c r="P11" s="185">
        <v>0</v>
      </c>
      <c r="Q11" s="185">
        <f t="shared" si="5"/>
        <v>0</v>
      </c>
      <c r="R11" s="185"/>
      <c r="S11" s="185" t="s">
        <v>228</v>
      </c>
      <c r="T11" s="186" t="s">
        <v>229</v>
      </c>
      <c r="U11" s="162">
        <v>0</v>
      </c>
      <c r="V11" s="162">
        <f t="shared" si="6"/>
        <v>0</v>
      </c>
      <c r="W11" s="162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331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80">
        <v>4</v>
      </c>
      <c r="B12" s="181" t="s">
        <v>2007</v>
      </c>
      <c r="C12" s="190" t="s">
        <v>2008</v>
      </c>
      <c r="D12" s="182" t="s">
        <v>2002</v>
      </c>
      <c r="E12" s="183">
        <v>4</v>
      </c>
      <c r="F12" s="184"/>
      <c r="G12" s="185">
        <f t="shared" si="0"/>
        <v>0</v>
      </c>
      <c r="H12" s="184">
        <v>0</v>
      </c>
      <c r="I12" s="185">
        <f t="shared" si="1"/>
        <v>0</v>
      </c>
      <c r="J12" s="184">
        <v>3500</v>
      </c>
      <c r="K12" s="185">
        <f t="shared" si="2"/>
        <v>14000</v>
      </c>
      <c r="L12" s="185">
        <v>21</v>
      </c>
      <c r="M12" s="185">
        <f t="shared" si="3"/>
        <v>0</v>
      </c>
      <c r="N12" s="185">
        <v>0</v>
      </c>
      <c r="O12" s="185">
        <f t="shared" si="4"/>
        <v>0</v>
      </c>
      <c r="P12" s="185">
        <v>0</v>
      </c>
      <c r="Q12" s="185">
        <f t="shared" si="5"/>
        <v>0</v>
      </c>
      <c r="R12" s="185"/>
      <c r="S12" s="185" t="s">
        <v>228</v>
      </c>
      <c r="T12" s="186" t="s">
        <v>229</v>
      </c>
      <c r="U12" s="162">
        <v>0</v>
      </c>
      <c r="V12" s="162">
        <f t="shared" si="6"/>
        <v>0</v>
      </c>
      <c r="W12" s="162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331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80">
        <v>5</v>
      </c>
      <c r="B13" s="181" t="s">
        <v>2009</v>
      </c>
      <c r="C13" s="190" t="s">
        <v>2010</v>
      </c>
      <c r="D13" s="182" t="s">
        <v>328</v>
      </c>
      <c r="E13" s="183">
        <v>8</v>
      </c>
      <c r="F13" s="184"/>
      <c r="G13" s="185">
        <f t="shared" si="0"/>
        <v>0</v>
      </c>
      <c r="H13" s="184">
        <v>0</v>
      </c>
      <c r="I13" s="185">
        <f t="shared" si="1"/>
        <v>0</v>
      </c>
      <c r="J13" s="184">
        <v>403.5</v>
      </c>
      <c r="K13" s="185">
        <f t="shared" si="2"/>
        <v>3228</v>
      </c>
      <c r="L13" s="185">
        <v>21</v>
      </c>
      <c r="M13" s="185">
        <f t="shared" si="3"/>
        <v>0</v>
      </c>
      <c r="N13" s="185">
        <v>0</v>
      </c>
      <c r="O13" s="185">
        <f t="shared" si="4"/>
        <v>0</v>
      </c>
      <c r="P13" s="185">
        <v>0</v>
      </c>
      <c r="Q13" s="185">
        <f t="shared" si="5"/>
        <v>0</v>
      </c>
      <c r="R13" s="185" t="s">
        <v>2011</v>
      </c>
      <c r="S13" s="185" t="s">
        <v>330</v>
      </c>
      <c r="T13" s="186" t="s">
        <v>330</v>
      </c>
      <c r="U13" s="162">
        <v>1</v>
      </c>
      <c r="V13" s="162">
        <f t="shared" si="6"/>
        <v>8</v>
      </c>
      <c r="W13" s="162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2012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80">
        <v>6</v>
      </c>
      <c r="B14" s="181" t="s">
        <v>2013</v>
      </c>
      <c r="C14" s="190" t="s">
        <v>2014</v>
      </c>
      <c r="D14" s="182" t="s">
        <v>328</v>
      </c>
      <c r="E14" s="183">
        <v>24</v>
      </c>
      <c r="F14" s="184"/>
      <c r="G14" s="185">
        <f t="shared" si="0"/>
        <v>0</v>
      </c>
      <c r="H14" s="184">
        <v>0</v>
      </c>
      <c r="I14" s="185">
        <f t="shared" si="1"/>
        <v>0</v>
      </c>
      <c r="J14" s="184">
        <v>403.5</v>
      </c>
      <c r="K14" s="185">
        <f t="shared" si="2"/>
        <v>9684</v>
      </c>
      <c r="L14" s="185">
        <v>21</v>
      </c>
      <c r="M14" s="185">
        <f t="shared" si="3"/>
        <v>0</v>
      </c>
      <c r="N14" s="185">
        <v>0</v>
      </c>
      <c r="O14" s="185">
        <f t="shared" si="4"/>
        <v>0</v>
      </c>
      <c r="P14" s="185">
        <v>0</v>
      </c>
      <c r="Q14" s="185">
        <f t="shared" si="5"/>
        <v>0</v>
      </c>
      <c r="R14" s="185" t="s">
        <v>2011</v>
      </c>
      <c r="S14" s="185" t="s">
        <v>330</v>
      </c>
      <c r="T14" s="186" t="s">
        <v>330</v>
      </c>
      <c r="U14" s="162">
        <v>1</v>
      </c>
      <c r="V14" s="162">
        <f t="shared" si="6"/>
        <v>24</v>
      </c>
      <c r="W14" s="162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2012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80">
        <v>7</v>
      </c>
      <c r="B15" s="181" t="s">
        <v>2015</v>
      </c>
      <c r="C15" s="190" t="s">
        <v>2016</v>
      </c>
      <c r="D15" s="182" t="s">
        <v>2002</v>
      </c>
      <c r="E15" s="183">
        <v>2</v>
      </c>
      <c r="F15" s="184"/>
      <c r="G15" s="185">
        <f t="shared" si="0"/>
        <v>0</v>
      </c>
      <c r="H15" s="184">
        <v>205400</v>
      </c>
      <c r="I15" s="185">
        <f t="shared" si="1"/>
        <v>410800</v>
      </c>
      <c r="J15" s="184">
        <v>0</v>
      </c>
      <c r="K15" s="185">
        <f t="shared" si="2"/>
        <v>0</v>
      </c>
      <c r="L15" s="185">
        <v>21</v>
      </c>
      <c r="M15" s="185">
        <f t="shared" si="3"/>
        <v>0</v>
      </c>
      <c r="N15" s="185">
        <v>0</v>
      </c>
      <c r="O15" s="185">
        <f t="shared" si="4"/>
        <v>0</v>
      </c>
      <c r="P15" s="185">
        <v>0</v>
      </c>
      <c r="Q15" s="185">
        <f t="shared" si="5"/>
        <v>0</v>
      </c>
      <c r="R15" s="185"/>
      <c r="S15" s="185" t="s">
        <v>228</v>
      </c>
      <c r="T15" s="186" t="s">
        <v>229</v>
      </c>
      <c r="U15" s="162">
        <v>0</v>
      </c>
      <c r="V15" s="162">
        <f t="shared" si="6"/>
        <v>0</v>
      </c>
      <c r="W15" s="162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439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80">
        <v>8</v>
      </c>
      <c r="B16" s="181" t="s">
        <v>2017</v>
      </c>
      <c r="C16" s="190" t="s">
        <v>2018</v>
      </c>
      <c r="D16" s="182" t="s">
        <v>2002</v>
      </c>
      <c r="E16" s="183">
        <v>2</v>
      </c>
      <c r="F16" s="184"/>
      <c r="G16" s="185">
        <f t="shared" si="0"/>
        <v>0</v>
      </c>
      <c r="H16" s="184">
        <v>33430</v>
      </c>
      <c r="I16" s="185">
        <f t="shared" si="1"/>
        <v>66860</v>
      </c>
      <c r="J16" s="184">
        <v>0</v>
      </c>
      <c r="K16" s="185">
        <f t="shared" si="2"/>
        <v>0</v>
      </c>
      <c r="L16" s="185">
        <v>21</v>
      </c>
      <c r="M16" s="185">
        <f t="shared" si="3"/>
        <v>0</v>
      </c>
      <c r="N16" s="185">
        <v>0</v>
      </c>
      <c r="O16" s="185">
        <f t="shared" si="4"/>
        <v>0</v>
      </c>
      <c r="P16" s="185">
        <v>0</v>
      </c>
      <c r="Q16" s="185">
        <f t="shared" si="5"/>
        <v>0</v>
      </c>
      <c r="R16" s="185"/>
      <c r="S16" s="185" t="s">
        <v>228</v>
      </c>
      <c r="T16" s="186" t="s">
        <v>229</v>
      </c>
      <c r="U16" s="162">
        <v>0</v>
      </c>
      <c r="V16" s="162">
        <f t="shared" si="6"/>
        <v>0</v>
      </c>
      <c r="W16" s="162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439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80">
        <v>9</v>
      </c>
      <c r="B17" s="181" t="s">
        <v>2019</v>
      </c>
      <c r="C17" s="190" t="s">
        <v>2020</v>
      </c>
      <c r="D17" s="182" t="s">
        <v>2002</v>
      </c>
      <c r="E17" s="183">
        <v>2</v>
      </c>
      <c r="F17" s="184"/>
      <c r="G17" s="185">
        <f t="shared" si="0"/>
        <v>0</v>
      </c>
      <c r="H17" s="184">
        <v>13090</v>
      </c>
      <c r="I17" s="185">
        <f t="shared" si="1"/>
        <v>26180</v>
      </c>
      <c r="J17" s="184">
        <v>0</v>
      </c>
      <c r="K17" s="185">
        <f t="shared" si="2"/>
        <v>0</v>
      </c>
      <c r="L17" s="185">
        <v>21</v>
      </c>
      <c r="M17" s="185">
        <f t="shared" si="3"/>
        <v>0</v>
      </c>
      <c r="N17" s="185">
        <v>0</v>
      </c>
      <c r="O17" s="185">
        <f t="shared" si="4"/>
        <v>0</v>
      </c>
      <c r="P17" s="185">
        <v>0</v>
      </c>
      <c r="Q17" s="185">
        <f t="shared" si="5"/>
        <v>0</v>
      </c>
      <c r="R17" s="185"/>
      <c r="S17" s="185" t="s">
        <v>228</v>
      </c>
      <c r="T17" s="186" t="s">
        <v>229</v>
      </c>
      <c r="U17" s="162">
        <v>0</v>
      </c>
      <c r="V17" s="162">
        <f t="shared" si="6"/>
        <v>0</v>
      </c>
      <c r="W17" s="162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439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80">
        <v>10</v>
      </c>
      <c r="B18" s="181" t="s">
        <v>2021</v>
      </c>
      <c r="C18" s="190" t="s">
        <v>2022</v>
      </c>
      <c r="D18" s="182" t="s">
        <v>2002</v>
      </c>
      <c r="E18" s="183">
        <v>4</v>
      </c>
      <c r="F18" s="184"/>
      <c r="G18" s="185">
        <f t="shared" si="0"/>
        <v>0</v>
      </c>
      <c r="H18" s="184">
        <v>1880</v>
      </c>
      <c r="I18" s="185">
        <f t="shared" si="1"/>
        <v>7520</v>
      </c>
      <c r="J18" s="184">
        <v>0</v>
      </c>
      <c r="K18" s="185">
        <f t="shared" si="2"/>
        <v>0</v>
      </c>
      <c r="L18" s="185">
        <v>21</v>
      </c>
      <c r="M18" s="185">
        <f t="shared" si="3"/>
        <v>0</v>
      </c>
      <c r="N18" s="185">
        <v>0</v>
      </c>
      <c r="O18" s="185">
        <f t="shared" si="4"/>
        <v>0</v>
      </c>
      <c r="P18" s="185">
        <v>0</v>
      </c>
      <c r="Q18" s="185">
        <f t="shared" si="5"/>
        <v>0</v>
      </c>
      <c r="R18" s="185"/>
      <c r="S18" s="185" t="s">
        <v>228</v>
      </c>
      <c r="T18" s="186" t="s">
        <v>229</v>
      </c>
      <c r="U18" s="162">
        <v>0</v>
      </c>
      <c r="V18" s="162">
        <f t="shared" si="6"/>
        <v>0</v>
      </c>
      <c r="W18" s="162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439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x14ac:dyDescent="0.2">
      <c r="A19" s="167" t="s">
        <v>223</v>
      </c>
      <c r="B19" s="168" t="s">
        <v>155</v>
      </c>
      <c r="C19" s="189" t="s">
        <v>156</v>
      </c>
      <c r="D19" s="169"/>
      <c r="E19" s="170"/>
      <c r="F19" s="171"/>
      <c r="G19" s="171">
        <f>SUMIF(AG20:AG28,"&lt;&gt;NOR",G20:G28)</f>
        <v>0</v>
      </c>
      <c r="H19" s="171"/>
      <c r="I19" s="171">
        <f>SUM(I20:I28)</f>
        <v>121997.66</v>
      </c>
      <c r="J19" s="171"/>
      <c r="K19" s="171">
        <f>SUM(K20:K28)</f>
        <v>39788.399999999994</v>
      </c>
      <c r="L19" s="171"/>
      <c r="M19" s="171">
        <f>SUM(M20:M28)</f>
        <v>0</v>
      </c>
      <c r="N19" s="171"/>
      <c r="O19" s="171">
        <f>SUM(O20:O28)</f>
        <v>0.06</v>
      </c>
      <c r="P19" s="171"/>
      <c r="Q19" s="171">
        <f>SUM(Q20:Q28)</f>
        <v>0</v>
      </c>
      <c r="R19" s="171"/>
      <c r="S19" s="171"/>
      <c r="T19" s="172"/>
      <c r="U19" s="166"/>
      <c r="V19" s="166">
        <f>SUM(V20:V28)</f>
        <v>16.95</v>
      </c>
      <c r="W19" s="166"/>
      <c r="AG19" t="s">
        <v>224</v>
      </c>
    </row>
    <row r="20" spans="1:60" outlineLevel="1" x14ac:dyDescent="0.2">
      <c r="A20" s="180">
        <v>11</v>
      </c>
      <c r="B20" s="181" t="s">
        <v>2023</v>
      </c>
      <c r="C20" s="190" t="s">
        <v>2024</v>
      </c>
      <c r="D20" s="182" t="s">
        <v>255</v>
      </c>
      <c r="E20" s="183">
        <v>2</v>
      </c>
      <c r="F20" s="184"/>
      <c r="G20" s="185">
        <f t="shared" ref="G20:G28" si="7">ROUND(E20*F20,2)</f>
        <v>0</v>
      </c>
      <c r="H20" s="184">
        <v>3396.96</v>
      </c>
      <c r="I20" s="185">
        <f t="shared" ref="I20:I28" si="8">ROUND(E20*H20,2)</f>
        <v>6793.92</v>
      </c>
      <c r="J20" s="184">
        <v>2328.04</v>
      </c>
      <c r="K20" s="185">
        <f t="shared" ref="K20:K28" si="9">ROUND(E20*J20,2)</f>
        <v>4656.08</v>
      </c>
      <c r="L20" s="185">
        <v>21</v>
      </c>
      <c r="M20" s="185">
        <f t="shared" ref="M20:M28" si="10">G20*(1+L20/100)</f>
        <v>0</v>
      </c>
      <c r="N20" s="185">
        <v>9.3200000000000002E-3</v>
      </c>
      <c r="O20" s="185">
        <f t="shared" ref="O20:O28" si="11">ROUND(E20*N20,2)</f>
        <v>0.02</v>
      </c>
      <c r="P20" s="185">
        <v>0</v>
      </c>
      <c r="Q20" s="185">
        <f t="shared" ref="Q20:Q28" si="12">ROUND(E20*P20,2)</f>
        <v>0</v>
      </c>
      <c r="R20" s="185" t="s">
        <v>1858</v>
      </c>
      <c r="S20" s="185" t="s">
        <v>330</v>
      </c>
      <c r="T20" s="186" t="s">
        <v>330</v>
      </c>
      <c r="U20" s="162">
        <v>5.7240000000000002</v>
      </c>
      <c r="V20" s="162">
        <f t="shared" ref="V20:V28" si="13">ROUND(E20*U20,2)</f>
        <v>11.45</v>
      </c>
      <c r="W20" s="162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331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80">
        <v>12</v>
      </c>
      <c r="B21" s="181" t="s">
        <v>2025</v>
      </c>
      <c r="C21" s="190" t="s">
        <v>2026</v>
      </c>
      <c r="D21" s="182" t="s">
        <v>255</v>
      </c>
      <c r="E21" s="183">
        <v>1</v>
      </c>
      <c r="F21" s="184"/>
      <c r="G21" s="185">
        <f t="shared" si="7"/>
        <v>0</v>
      </c>
      <c r="H21" s="184">
        <v>1023.98</v>
      </c>
      <c r="I21" s="185">
        <f t="shared" si="8"/>
        <v>1023.98</v>
      </c>
      <c r="J21" s="184">
        <v>100.02</v>
      </c>
      <c r="K21" s="185">
        <f t="shared" si="9"/>
        <v>100.02</v>
      </c>
      <c r="L21" s="185">
        <v>21</v>
      </c>
      <c r="M21" s="185">
        <f t="shared" si="10"/>
        <v>0</v>
      </c>
      <c r="N21" s="185">
        <v>5.3299999999999997E-3</v>
      </c>
      <c r="O21" s="185">
        <f t="shared" si="11"/>
        <v>0.01</v>
      </c>
      <c r="P21" s="185">
        <v>0</v>
      </c>
      <c r="Q21" s="185">
        <f t="shared" si="12"/>
        <v>0</v>
      </c>
      <c r="R21" s="185" t="s">
        <v>1858</v>
      </c>
      <c r="S21" s="185" t="s">
        <v>330</v>
      </c>
      <c r="T21" s="186" t="s">
        <v>330</v>
      </c>
      <c r="U21" s="162">
        <v>0.25</v>
      </c>
      <c r="V21" s="162">
        <f t="shared" si="13"/>
        <v>0.25</v>
      </c>
      <c r="W21" s="162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331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80">
        <v>13</v>
      </c>
      <c r="B22" s="181" t="s">
        <v>2027</v>
      </c>
      <c r="C22" s="190" t="s">
        <v>2028</v>
      </c>
      <c r="D22" s="182" t="s">
        <v>255</v>
      </c>
      <c r="E22" s="183">
        <v>8</v>
      </c>
      <c r="F22" s="184"/>
      <c r="G22" s="185">
        <f t="shared" si="7"/>
        <v>0</v>
      </c>
      <c r="H22" s="184">
        <v>5184.97</v>
      </c>
      <c r="I22" s="185">
        <f t="shared" si="8"/>
        <v>41479.760000000002</v>
      </c>
      <c r="J22" s="184">
        <v>220.03</v>
      </c>
      <c r="K22" s="185">
        <f t="shared" si="9"/>
        <v>1760.24</v>
      </c>
      <c r="L22" s="185">
        <v>21</v>
      </c>
      <c r="M22" s="185">
        <f t="shared" si="10"/>
        <v>0</v>
      </c>
      <c r="N22" s="185">
        <v>3.5100000000000001E-3</v>
      </c>
      <c r="O22" s="185">
        <f t="shared" si="11"/>
        <v>0.03</v>
      </c>
      <c r="P22" s="185">
        <v>0</v>
      </c>
      <c r="Q22" s="185">
        <f t="shared" si="12"/>
        <v>0</v>
      </c>
      <c r="R22" s="185" t="s">
        <v>1858</v>
      </c>
      <c r="S22" s="185" t="s">
        <v>330</v>
      </c>
      <c r="T22" s="186" t="s">
        <v>330</v>
      </c>
      <c r="U22" s="162">
        <v>0.55000000000000004</v>
      </c>
      <c r="V22" s="162">
        <f t="shared" si="13"/>
        <v>4.4000000000000004</v>
      </c>
      <c r="W22" s="162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331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80">
        <v>14</v>
      </c>
      <c r="B23" s="181" t="s">
        <v>2029</v>
      </c>
      <c r="C23" s="190" t="s">
        <v>2030</v>
      </c>
      <c r="D23" s="182" t="s">
        <v>2002</v>
      </c>
      <c r="E23" s="183">
        <v>4</v>
      </c>
      <c r="F23" s="184"/>
      <c r="G23" s="185">
        <f t="shared" si="7"/>
        <v>0</v>
      </c>
      <c r="H23" s="184">
        <v>0</v>
      </c>
      <c r="I23" s="185">
        <f t="shared" si="8"/>
        <v>0</v>
      </c>
      <c r="J23" s="184">
        <v>4500</v>
      </c>
      <c r="K23" s="185">
        <f t="shared" si="9"/>
        <v>18000</v>
      </c>
      <c r="L23" s="185">
        <v>21</v>
      </c>
      <c r="M23" s="185">
        <f t="shared" si="10"/>
        <v>0</v>
      </c>
      <c r="N23" s="185">
        <v>0</v>
      </c>
      <c r="O23" s="185">
        <f t="shared" si="11"/>
        <v>0</v>
      </c>
      <c r="P23" s="185">
        <v>0</v>
      </c>
      <c r="Q23" s="185">
        <f t="shared" si="12"/>
        <v>0</v>
      </c>
      <c r="R23" s="185"/>
      <c r="S23" s="185" t="s">
        <v>228</v>
      </c>
      <c r="T23" s="186" t="s">
        <v>229</v>
      </c>
      <c r="U23" s="162">
        <v>0</v>
      </c>
      <c r="V23" s="162">
        <f t="shared" si="13"/>
        <v>0</v>
      </c>
      <c r="W23" s="162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331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80">
        <v>15</v>
      </c>
      <c r="B24" s="181" t="s">
        <v>2031</v>
      </c>
      <c r="C24" s="190" t="s">
        <v>2032</v>
      </c>
      <c r="D24" s="182" t="s">
        <v>2002</v>
      </c>
      <c r="E24" s="183">
        <v>1</v>
      </c>
      <c r="F24" s="184"/>
      <c r="G24" s="185">
        <f t="shared" si="7"/>
        <v>0</v>
      </c>
      <c r="H24" s="184">
        <v>0</v>
      </c>
      <c r="I24" s="185">
        <f t="shared" si="8"/>
        <v>0</v>
      </c>
      <c r="J24" s="184">
        <v>10500</v>
      </c>
      <c r="K24" s="185">
        <f t="shared" si="9"/>
        <v>10500</v>
      </c>
      <c r="L24" s="185">
        <v>21</v>
      </c>
      <c r="M24" s="185">
        <f t="shared" si="10"/>
        <v>0</v>
      </c>
      <c r="N24" s="185">
        <v>0</v>
      </c>
      <c r="O24" s="185">
        <f t="shared" si="11"/>
        <v>0</v>
      </c>
      <c r="P24" s="185">
        <v>0</v>
      </c>
      <c r="Q24" s="185">
        <f t="shared" si="12"/>
        <v>0</v>
      </c>
      <c r="R24" s="185"/>
      <c r="S24" s="185" t="s">
        <v>228</v>
      </c>
      <c r="T24" s="186" t="s">
        <v>229</v>
      </c>
      <c r="U24" s="162">
        <v>0</v>
      </c>
      <c r="V24" s="162">
        <f t="shared" si="13"/>
        <v>0</v>
      </c>
      <c r="W24" s="162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331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80">
        <v>16</v>
      </c>
      <c r="B25" s="181" t="s">
        <v>2033</v>
      </c>
      <c r="C25" s="190" t="s">
        <v>2034</v>
      </c>
      <c r="D25" s="182" t="s">
        <v>2002</v>
      </c>
      <c r="E25" s="183">
        <v>1</v>
      </c>
      <c r="F25" s="184"/>
      <c r="G25" s="185">
        <f t="shared" si="7"/>
        <v>0</v>
      </c>
      <c r="H25" s="184">
        <v>0</v>
      </c>
      <c r="I25" s="185">
        <f t="shared" si="8"/>
        <v>0</v>
      </c>
      <c r="J25" s="184">
        <v>4685</v>
      </c>
      <c r="K25" s="185">
        <f t="shared" si="9"/>
        <v>4685</v>
      </c>
      <c r="L25" s="185">
        <v>21</v>
      </c>
      <c r="M25" s="185">
        <f t="shared" si="10"/>
        <v>0</v>
      </c>
      <c r="N25" s="185">
        <v>3.0500000000000002E-3</v>
      </c>
      <c r="O25" s="185">
        <f t="shared" si="11"/>
        <v>0</v>
      </c>
      <c r="P25" s="185">
        <v>0</v>
      </c>
      <c r="Q25" s="185">
        <f t="shared" si="12"/>
        <v>0</v>
      </c>
      <c r="R25" s="185"/>
      <c r="S25" s="185" t="s">
        <v>228</v>
      </c>
      <c r="T25" s="186" t="s">
        <v>1029</v>
      </c>
      <c r="U25" s="162">
        <v>0.63400000000000001</v>
      </c>
      <c r="V25" s="162">
        <f t="shared" si="13"/>
        <v>0.63</v>
      </c>
      <c r="W25" s="162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331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80">
        <v>17</v>
      </c>
      <c r="B26" s="181" t="s">
        <v>2035</v>
      </c>
      <c r="C26" s="190" t="s">
        <v>2036</v>
      </c>
      <c r="D26" s="182" t="s">
        <v>2002</v>
      </c>
      <c r="E26" s="183">
        <v>1</v>
      </c>
      <c r="F26" s="184"/>
      <c r="G26" s="185">
        <f t="shared" si="7"/>
        <v>0</v>
      </c>
      <c r="H26" s="184">
        <v>19300</v>
      </c>
      <c r="I26" s="185">
        <f t="shared" si="8"/>
        <v>19300</v>
      </c>
      <c r="J26" s="184">
        <v>0</v>
      </c>
      <c r="K26" s="185">
        <f t="shared" si="9"/>
        <v>0</v>
      </c>
      <c r="L26" s="185">
        <v>21</v>
      </c>
      <c r="M26" s="185">
        <f t="shared" si="10"/>
        <v>0</v>
      </c>
      <c r="N26" s="185">
        <v>0</v>
      </c>
      <c r="O26" s="185">
        <f t="shared" si="11"/>
        <v>0</v>
      </c>
      <c r="P26" s="185">
        <v>0</v>
      </c>
      <c r="Q26" s="185">
        <f t="shared" si="12"/>
        <v>0</v>
      </c>
      <c r="R26" s="185"/>
      <c r="S26" s="185" t="s">
        <v>228</v>
      </c>
      <c r="T26" s="186" t="s">
        <v>229</v>
      </c>
      <c r="U26" s="162">
        <v>0</v>
      </c>
      <c r="V26" s="162">
        <f t="shared" si="13"/>
        <v>0</v>
      </c>
      <c r="W26" s="162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439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80">
        <v>18</v>
      </c>
      <c r="B27" s="181" t="s">
        <v>2037</v>
      </c>
      <c r="C27" s="190" t="s">
        <v>2038</v>
      </c>
      <c r="D27" s="182" t="s">
        <v>2002</v>
      </c>
      <c r="E27" s="183">
        <v>1</v>
      </c>
      <c r="F27" s="184"/>
      <c r="G27" s="185">
        <f t="shared" si="7"/>
        <v>0</v>
      </c>
      <c r="H27" s="184">
        <v>53400</v>
      </c>
      <c r="I27" s="185">
        <f t="shared" si="8"/>
        <v>53400</v>
      </c>
      <c r="J27" s="184">
        <v>0</v>
      </c>
      <c r="K27" s="185">
        <f t="shared" si="9"/>
        <v>0</v>
      </c>
      <c r="L27" s="185">
        <v>21</v>
      </c>
      <c r="M27" s="185">
        <f t="shared" si="10"/>
        <v>0</v>
      </c>
      <c r="N27" s="185">
        <v>0</v>
      </c>
      <c r="O27" s="185">
        <f t="shared" si="11"/>
        <v>0</v>
      </c>
      <c r="P27" s="185">
        <v>0</v>
      </c>
      <c r="Q27" s="185">
        <f t="shared" si="12"/>
        <v>0</v>
      </c>
      <c r="R27" s="185"/>
      <c r="S27" s="185" t="s">
        <v>228</v>
      </c>
      <c r="T27" s="186" t="s">
        <v>229</v>
      </c>
      <c r="U27" s="162">
        <v>0</v>
      </c>
      <c r="V27" s="162">
        <f t="shared" si="13"/>
        <v>0</v>
      </c>
      <c r="W27" s="162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439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80">
        <v>19</v>
      </c>
      <c r="B28" s="181" t="s">
        <v>2039</v>
      </c>
      <c r="C28" s="190" t="s">
        <v>2040</v>
      </c>
      <c r="D28" s="182" t="s">
        <v>473</v>
      </c>
      <c r="E28" s="183">
        <v>5.5100000000000003E-2</v>
      </c>
      <c r="F28" s="184"/>
      <c r="G28" s="185">
        <f t="shared" si="7"/>
        <v>0</v>
      </c>
      <c r="H28" s="184">
        <v>0</v>
      </c>
      <c r="I28" s="185">
        <f t="shared" si="8"/>
        <v>0</v>
      </c>
      <c r="J28" s="184">
        <v>1580</v>
      </c>
      <c r="K28" s="185">
        <f t="shared" si="9"/>
        <v>87.06</v>
      </c>
      <c r="L28" s="185">
        <v>21</v>
      </c>
      <c r="M28" s="185">
        <f t="shared" si="10"/>
        <v>0</v>
      </c>
      <c r="N28" s="185">
        <v>0</v>
      </c>
      <c r="O28" s="185">
        <f t="shared" si="11"/>
        <v>0</v>
      </c>
      <c r="P28" s="185">
        <v>0</v>
      </c>
      <c r="Q28" s="185">
        <f t="shared" si="12"/>
        <v>0</v>
      </c>
      <c r="R28" s="185" t="s">
        <v>1858</v>
      </c>
      <c r="S28" s="185" t="s">
        <v>330</v>
      </c>
      <c r="T28" s="186" t="s">
        <v>330</v>
      </c>
      <c r="U28" s="162">
        <v>4.0430000000000001</v>
      </c>
      <c r="V28" s="162">
        <f t="shared" si="13"/>
        <v>0.22</v>
      </c>
      <c r="W28" s="162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816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x14ac:dyDescent="0.2">
      <c r="A29" s="167" t="s">
        <v>223</v>
      </c>
      <c r="B29" s="168" t="s">
        <v>157</v>
      </c>
      <c r="C29" s="189" t="s">
        <v>158</v>
      </c>
      <c r="D29" s="169"/>
      <c r="E29" s="170"/>
      <c r="F29" s="171"/>
      <c r="G29" s="171">
        <f>SUMIF(AG30:AG59,"&lt;&gt;NOR",G30:G59)</f>
        <v>0</v>
      </c>
      <c r="H29" s="171"/>
      <c r="I29" s="171">
        <f>SUM(I30:I59)</f>
        <v>173616.45</v>
      </c>
      <c r="J29" s="171"/>
      <c r="K29" s="171">
        <f>SUM(K30:K59)</f>
        <v>107430.86</v>
      </c>
      <c r="L29" s="171"/>
      <c r="M29" s="171">
        <f>SUM(M30:M59)</f>
        <v>0</v>
      </c>
      <c r="N29" s="171"/>
      <c r="O29" s="171">
        <f>SUM(O30:O59)</f>
        <v>0.64</v>
      </c>
      <c r="P29" s="171"/>
      <c r="Q29" s="171">
        <f>SUM(Q30:Q59)</f>
        <v>0</v>
      </c>
      <c r="R29" s="171"/>
      <c r="S29" s="171"/>
      <c r="T29" s="172"/>
      <c r="U29" s="166"/>
      <c r="V29" s="166">
        <f>SUM(V30:V59)</f>
        <v>259.57</v>
      </c>
      <c r="W29" s="166"/>
      <c r="AG29" t="s">
        <v>224</v>
      </c>
    </row>
    <row r="30" spans="1:60" ht="22.5" outlineLevel="1" x14ac:dyDescent="0.2">
      <c r="A30" s="173">
        <v>20</v>
      </c>
      <c r="B30" s="174" t="s">
        <v>2041</v>
      </c>
      <c r="C30" s="191" t="s">
        <v>2042</v>
      </c>
      <c r="D30" s="175" t="s">
        <v>427</v>
      </c>
      <c r="E30" s="176">
        <v>280</v>
      </c>
      <c r="F30" s="177"/>
      <c r="G30" s="178">
        <f>ROUND(E30*F30,2)</f>
        <v>0</v>
      </c>
      <c r="H30" s="177">
        <v>37.17</v>
      </c>
      <c r="I30" s="178">
        <f>ROUND(E30*H30,2)</f>
        <v>10407.6</v>
      </c>
      <c r="J30" s="177">
        <v>48.33</v>
      </c>
      <c r="K30" s="178">
        <f>ROUND(E30*J30,2)</f>
        <v>13532.4</v>
      </c>
      <c r="L30" s="178">
        <v>21</v>
      </c>
      <c r="M30" s="178">
        <f>G30*(1+L30/100)</f>
        <v>0</v>
      </c>
      <c r="N30" s="178">
        <v>3.0000000000000001E-5</v>
      </c>
      <c r="O30" s="178">
        <f>ROUND(E30*N30,2)</f>
        <v>0.01</v>
      </c>
      <c r="P30" s="178">
        <v>0</v>
      </c>
      <c r="Q30" s="178">
        <f>ROUND(E30*P30,2)</f>
        <v>0</v>
      </c>
      <c r="R30" s="178" t="s">
        <v>1279</v>
      </c>
      <c r="S30" s="178" t="s">
        <v>330</v>
      </c>
      <c r="T30" s="179" t="s">
        <v>330</v>
      </c>
      <c r="U30" s="162">
        <v>0.13500000000000001</v>
      </c>
      <c r="V30" s="162">
        <f>ROUND(E30*U30,2)</f>
        <v>37.799999999999997</v>
      </c>
      <c r="W30" s="162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331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58"/>
      <c r="B31" s="159"/>
      <c r="C31" s="364" t="s">
        <v>2043</v>
      </c>
      <c r="D31" s="365"/>
      <c r="E31" s="365"/>
      <c r="F31" s="365"/>
      <c r="G31" s="365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236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ht="22.5" outlineLevel="1" x14ac:dyDescent="0.2">
      <c r="A32" s="173">
        <v>21</v>
      </c>
      <c r="B32" s="174" t="s">
        <v>2044</v>
      </c>
      <c r="C32" s="191" t="s">
        <v>2045</v>
      </c>
      <c r="D32" s="175" t="s">
        <v>427</v>
      </c>
      <c r="E32" s="176">
        <v>35</v>
      </c>
      <c r="F32" s="177"/>
      <c r="G32" s="178">
        <f>ROUND(E32*F32,2)</f>
        <v>0</v>
      </c>
      <c r="H32" s="177">
        <v>40.07</v>
      </c>
      <c r="I32" s="178">
        <f>ROUND(E32*H32,2)</f>
        <v>1402.45</v>
      </c>
      <c r="J32" s="177">
        <v>48.33</v>
      </c>
      <c r="K32" s="178">
        <f>ROUND(E32*J32,2)</f>
        <v>1691.55</v>
      </c>
      <c r="L32" s="178">
        <v>21</v>
      </c>
      <c r="M32" s="178">
        <f>G32*(1+L32/100)</f>
        <v>0</v>
      </c>
      <c r="N32" s="178">
        <v>4.0000000000000003E-5</v>
      </c>
      <c r="O32" s="178">
        <f>ROUND(E32*N32,2)</f>
        <v>0</v>
      </c>
      <c r="P32" s="178">
        <v>0</v>
      </c>
      <c r="Q32" s="178">
        <f>ROUND(E32*P32,2)</f>
        <v>0</v>
      </c>
      <c r="R32" s="178" t="s">
        <v>1279</v>
      </c>
      <c r="S32" s="178" t="s">
        <v>330</v>
      </c>
      <c r="T32" s="179" t="s">
        <v>330</v>
      </c>
      <c r="U32" s="162">
        <v>0.13500000000000001</v>
      </c>
      <c r="V32" s="162">
        <f>ROUND(E32*U32,2)</f>
        <v>4.7300000000000004</v>
      </c>
      <c r="W32" s="162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331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58"/>
      <c r="B33" s="159"/>
      <c r="C33" s="364" t="s">
        <v>2043</v>
      </c>
      <c r="D33" s="365"/>
      <c r="E33" s="365"/>
      <c r="F33" s="365"/>
      <c r="G33" s="365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236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ht="22.5" outlineLevel="1" x14ac:dyDescent="0.2">
      <c r="A34" s="173">
        <v>22</v>
      </c>
      <c r="B34" s="174" t="s">
        <v>2046</v>
      </c>
      <c r="C34" s="191" t="s">
        <v>2047</v>
      </c>
      <c r="D34" s="175" t="s">
        <v>427</v>
      </c>
      <c r="E34" s="176">
        <v>85</v>
      </c>
      <c r="F34" s="177"/>
      <c r="G34" s="178">
        <f>ROUND(E34*F34,2)</f>
        <v>0</v>
      </c>
      <c r="H34" s="177">
        <v>43.92</v>
      </c>
      <c r="I34" s="178">
        <f>ROUND(E34*H34,2)</f>
        <v>3733.2</v>
      </c>
      <c r="J34" s="177">
        <v>46.18</v>
      </c>
      <c r="K34" s="178">
        <f>ROUND(E34*J34,2)</f>
        <v>3925.3</v>
      </c>
      <c r="L34" s="178">
        <v>21</v>
      </c>
      <c r="M34" s="178">
        <f>G34*(1+L34/100)</f>
        <v>0</v>
      </c>
      <c r="N34" s="178">
        <v>5.0000000000000002E-5</v>
      </c>
      <c r="O34" s="178">
        <f>ROUND(E34*N34,2)</f>
        <v>0</v>
      </c>
      <c r="P34" s="178">
        <v>0</v>
      </c>
      <c r="Q34" s="178">
        <f>ROUND(E34*P34,2)</f>
        <v>0</v>
      </c>
      <c r="R34" s="178" t="s">
        <v>1279</v>
      </c>
      <c r="S34" s="178" t="s">
        <v>330</v>
      </c>
      <c r="T34" s="179" t="s">
        <v>330</v>
      </c>
      <c r="U34" s="162">
        <v>0.129</v>
      </c>
      <c r="V34" s="162">
        <f>ROUND(E34*U34,2)</f>
        <v>10.97</v>
      </c>
      <c r="W34" s="162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331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58"/>
      <c r="B35" s="159"/>
      <c r="C35" s="364" t="s">
        <v>2043</v>
      </c>
      <c r="D35" s="365"/>
      <c r="E35" s="365"/>
      <c r="F35" s="365"/>
      <c r="G35" s="365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236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22.5" outlineLevel="1" x14ac:dyDescent="0.2">
      <c r="A36" s="173">
        <v>23</v>
      </c>
      <c r="B36" s="174" t="s">
        <v>2048</v>
      </c>
      <c r="C36" s="191" t="s">
        <v>2049</v>
      </c>
      <c r="D36" s="175" t="s">
        <v>427</v>
      </c>
      <c r="E36" s="176">
        <v>120</v>
      </c>
      <c r="F36" s="177"/>
      <c r="G36" s="178">
        <f>ROUND(E36*F36,2)</f>
        <v>0</v>
      </c>
      <c r="H36" s="177">
        <v>49.62</v>
      </c>
      <c r="I36" s="178">
        <f>ROUND(E36*H36,2)</f>
        <v>5954.4</v>
      </c>
      <c r="J36" s="177">
        <v>46.18</v>
      </c>
      <c r="K36" s="178">
        <f>ROUND(E36*J36,2)</f>
        <v>5541.6</v>
      </c>
      <c r="L36" s="178">
        <v>21</v>
      </c>
      <c r="M36" s="178">
        <f>G36*(1+L36/100)</f>
        <v>0</v>
      </c>
      <c r="N36" s="178">
        <v>8.0000000000000007E-5</v>
      </c>
      <c r="O36" s="178">
        <f>ROUND(E36*N36,2)</f>
        <v>0.01</v>
      </c>
      <c r="P36" s="178">
        <v>0</v>
      </c>
      <c r="Q36" s="178">
        <f>ROUND(E36*P36,2)</f>
        <v>0</v>
      </c>
      <c r="R36" s="178" t="s">
        <v>1279</v>
      </c>
      <c r="S36" s="178" t="s">
        <v>330</v>
      </c>
      <c r="T36" s="179" t="s">
        <v>330</v>
      </c>
      <c r="U36" s="162">
        <v>0.129</v>
      </c>
      <c r="V36" s="162">
        <f>ROUND(E36*U36,2)</f>
        <v>15.48</v>
      </c>
      <c r="W36" s="162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331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58"/>
      <c r="B37" s="159"/>
      <c r="C37" s="364" t="s">
        <v>2043</v>
      </c>
      <c r="D37" s="365"/>
      <c r="E37" s="365"/>
      <c r="F37" s="365"/>
      <c r="G37" s="365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236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80">
        <v>24</v>
      </c>
      <c r="B38" s="181" t="s">
        <v>2050</v>
      </c>
      <c r="C38" s="190" t="s">
        <v>2051</v>
      </c>
      <c r="D38" s="182" t="s">
        <v>427</v>
      </c>
      <c r="E38" s="183">
        <v>40</v>
      </c>
      <c r="F38" s="184"/>
      <c r="G38" s="185">
        <f>ROUND(E38*F38,2)</f>
        <v>0</v>
      </c>
      <c r="H38" s="184">
        <v>0</v>
      </c>
      <c r="I38" s="185">
        <f>ROUND(E38*H38,2)</f>
        <v>0</v>
      </c>
      <c r="J38" s="184">
        <v>40.799999999999997</v>
      </c>
      <c r="K38" s="185">
        <f>ROUND(E38*J38,2)</f>
        <v>1632</v>
      </c>
      <c r="L38" s="185">
        <v>21</v>
      </c>
      <c r="M38" s="185">
        <f>G38*(1+L38/100)</f>
        <v>0</v>
      </c>
      <c r="N38" s="185">
        <v>0</v>
      </c>
      <c r="O38" s="185">
        <f>ROUND(E38*N38,2)</f>
        <v>0</v>
      </c>
      <c r="P38" s="185">
        <v>0</v>
      </c>
      <c r="Q38" s="185">
        <f>ROUND(E38*P38,2)</f>
        <v>0</v>
      </c>
      <c r="R38" s="185" t="s">
        <v>1279</v>
      </c>
      <c r="S38" s="185" t="s">
        <v>330</v>
      </c>
      <c r="T38" s="186" t="s">
        <v>330</v>
      </c>
      <c r="U38" s="162">
        <v>0.114</v>
      </c>
      <c r="V38" s="162">
        <f>ROUND(E38*U38,2)</f>
        <v>4.5599999999999996</v>
      </c>
      <c r="W38" s="162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331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ht="22.5" outlineLevel="1" x14ac:dyDescent="0.2">
      <c r="A39" s="173">
        <v>25</v>
      </c>
      <c r="B39" s="174" t="s">
        <v>2052</v>
      </c>
      <c r="C39" s="191" t="s">
        <v>2053</v>
      </c>
      <c r="D39" s="175" t="s">
        <v>427</v>
      </c>
      <c r="E39" s="176">
        <v>280</v>
      </c>
      <c r="F39" s="177"/>
      <c r="G39" s="178">
        <f>ROUND(E39*F39,2)</f>
        <v>0</v>
      </c>
      <c r="H39" s="177">
        <v>161.91</v>
      </c>
      <c r="I39" s="178">
        <f>ROUND(E39*H39,2)</f>
        <v>45334.8</v>
      </c>
      <c r="J39" s="177">
        <v>130.59</v>
      </c>
      <c r="K39" s="178">
        <f>ROUND(E39*J39,2)</f>
        <v>36565.199999999997</v>
      </c>
      <c r="L39" s="178">
        <v>21</v>
      </c>
      <c r="M39" s="178">
        <f>G39*(1+L39/100)</f>
        <v>0</v>
      </c>
      <c r="N39" s="178">
        <v>7.6000000000000004E-4</v>
      </c>
      <c r="O39" s="178">
        <f>ROUND(E39*N39,2)</f>
        <v>0.21</v>
      </c>
      <c r="P39" s="178">
        <v>0</v>
      </c>
      <c r="Q39" s="178">
        <f>ROUND(E39*P39,2)</f>
        <v>0</v>
      </c>
      <c r="R39" s="178" t="s">
        <v>1858</v>
      </c>
      <c r="S39" s="178" t="s">
        <v>330</v>
      </c>
      <c r="T39" s="179" t="s">
        <v>330</v>
      </c>
      <c r="U39" s="162">
        <v>0.29737999999999998</v>
      </c>
      <c r="V39" s="162">
        <f>ROUND(E39*U39,2)</f>
        <v>83.27</v>
      </c>
      <c r="W39" s="162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331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58"/>
      <c r="B40" s="159"/>
      <c r="C40" s="375" t="s">
        <v>2054</v>
      </c>
      <c r="D40" s="376"/>
      <c r="E40" s="376"/>
      <c r="F40" s="376"/>
      <c r="G40" s="376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333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158"/>
      <c r="B41" s="159"/>
      <c r="C41" s="366" t="s">
        <v>2055</v>
      </c>
      <c r="D41" s="367"/>
      <c r="E41" s="367"/>
      <c r="F41" s="367"/>
      <c r="G41" s="367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236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ht="22.5" outlineLevel="1" x14ac:dyDescent="0.2">
      <c r="A42" s="173">
        <v>26</v>
      </c>
      <c r="B42" s="174" t="s">
        <v>2056</v>
      </c>
      <c r="C42" s="191" t="s">
        <v>2057</v>
      </c>
      <c r="D42" s="175" t="s">
        <v>427</v>
      </c>
      <c r="E42" s="176">
        <v>35</v>
      </c>
      <c r="F42" s="177"/>
      <c r="G42" s="178">
        <f>ROUND(E42*F42,2)</f>
        <v>0</v>
      </c>
      <c r="H42" s="177">
        <v>202.96</v>
      </c>
      <c r="I42" s="178">
        <f>ROUND(E42*H42,2)</f>
        <v>7103.6</v>
      </c>
      <c r="J42" s="177">
        <v>135.04</v>
      </c>
      <c r="K42" s="178">
        <f>ROUND(E42*J42,2)</f>
        <v>4726.3999999999996</v>
      </c>
      <c r="L42" s="178">
        <v>21</v>
      </c>
      <c r="M42" s="178">
        <f>G42*(1+L42/100)</f>
        <v>0</v>
      </c>
      <c r="N42" s="178">
        <v>8.8000000000000003E-4</v>
      </c>
      <c r="O42" s="178">
        <f>ROUND(E42*N42,2)</f>
        <v>0.03</v>
      </c>
      <c r="P42" s="178">
        <v>0</v>
      </c>
      <c r="Q42" s="178">
        <f>ROUND(E42*P42,2)</f>
        <v>0</v>
      </c>
      <c r="R42" s="178" t="s">
        <v>1858</v>
      </c>
      <c r="S42" s="178" t="s">
        <v>330</v>
      </c>
      <c r="T42" s="179" t="s">
        <v>330</v>
      </c>
      <c r="U42" s="162">
        <v>0.30737999999999999</v>
      </c>
      <c r="V42" s="162">
        <f>ROUND(E42*U42,2)</f>
        <v>10.76</v>
      </c>
      <c r="W42" s="162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331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375" t="s">
        <v>2054</v>
      </c>
      <c r="D43" s="376"/>
      <c r="E43" s="376"/>
      <c r="F43" s="376"/>
      <c r="G43" s="376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333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58"/>
      <c r="B44" s="159"/>
      <c r="C44" s="366" t="s">
        <v>2055</v>
      </c>
      <c r="D44" s="367"/>
      <c r="E44" s="367"/>
      <c r="F44" s="367"/>
      <c r="G44" s="367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236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ht="22.5" outlineLevel="1" x14ac:dyDescent="0.2">
      <c r="A45" s="173">
        <v>27</v>
      </c>
      <c r="B45" s="174" t="s">
        <v>2058</v>
      </c>
      <c r="C45" s="191" t="s">
        <v>2059</v>
      </c>
      <c r="D45" s="175" t="s">
        <v>427</v>
      </c>
      <c r="E45" s="176">
        <v>80</v>
      </c>
      <c r="F45" s="177"/>
      <c r="G45" s="178">
        <f>ROUND(E45*F45,2)</f>
        <v>0</v>
      </c>
      <c r="H45" s="177">
        <v>248.52</v>
      </c>
      <c r="I45" s="178">
        <f>ROUND(E45*H45,2)</f>
        <v>19881.599999999999</v>
      </c>
      <c r="J45" s="177">
        <v>139.47999999999999</v>
      </c>
      <c r="K45" s="178">
        <f>ROUND(E45*J45,2)</f>
        <v>11158.4</v>
      </c>
      <c r="L45" s="178">
        <v>21</v>
      </c>
      <c r="M45" s="178">
        <f>G45*(1+L45/100)</f>
        <v>0</v>
      </c>
      <c r="N45" s="178">
        <v>1.01E-3</v>
      </c>
      <c r="O45" s="178">
        <f>ROUND(E45*N45,2)</f>
        <v>0.08</v>
      </c>
      <c r="P45" s="178">
        <v>0</v>
      </c>
      <c r="Q45" s="178">
        <f>ROUND(E45*P45,2)</f>
        <v>0</v>
      </c>
      <c r="R45" s="178" t="s">
        <v>1858</v>
      </c>
      <c r="S45" s="178" t="s">
        <v>330</v>
      </c>
      <c r="T45" s="179" t="s">
        <v>330</v>
      </c>
      <c r="U45" s="162">
        <v>0.31738</v>
      </c>
      <c r="V45" s="162">
        <f>ROUND(E45*U45,2)</f>
        <v>25.39</v>
      </c>
      <c r="W45" s="162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331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58"/>
      <c r="B46" s="159"/>
      <c r="C46" s="375" t="s">
        <v>2054</v>
      </c>
      <c r="D46" s="376"/>
      <c r="E46" s="376"/>
      <c r="F46" s="376"/>
      <c r="G46" s="376"/>
      <c r="H46" s="162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333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58"/>
      <c r="B47" s="159"/>
      <c r="C47" s="366" t="s">
        <v>2055</v>
      </c>
      <c r="D47" s="367"/>
      <c r="E47" s="367"/>
      <c r="F47" s="367"/>
      <c r="G47" s="367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236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ht="22.5" outlineLevel="1" x14ac:dyDescent="0.2">
      <c r="A48" s="173">
        <v>28</v>
      </c>
      <c r="B48" s="174" t="s">
        <v>2060</v>
      </c>
      <c r="C48" s="191" t="s">
        <v>2061</v>
      </c>
      <c r="D48" s="175" t="s">
        <v>427</v>
      </c>
      <c r="E48" s="176">
        <v>120</v>
      </c>
      <c r="F48" s="177"/>
      <c r="G48" s="178">
        <f>ROUND(E48*F48,2)</f>
        <v>0</v>
      </c>
      <c r="H48" s="177">
        <v>426.43</v>
      </c>
      <c r="I48" s="178">
        <f>ROUND(E48*H48,2)</f>
        <v>51171.6</v>
      </c>
      <c r="J48" s="177">
        <v>146.57</v>
      </c>
      <c r="K48" s="178">
        <f>ROUND(E48*J48,2)</f>
        <v>17588.400000000001</v>
      </c>
      <c r="L48" s="178">
        <v>21</v>
      </c>
      <c r="M48" s="178">
        <f>G48*(1+L48/100)</f>
        <v>0</v>
      </c>
      <c r="N48" s="178">
        <v>1.6000000000000001E-3</v>
      </c>
      <c r="O48" s="178">
        <f>ROUND(E48*N48,2)</f>
        <v>0.19</v>
      </c>
      <c r="P48" s="178">
        <v>0</v>
      </c>
      <c r="Q48" s="178">
        <f>ROUND(E48*P48,2)</f>
        <v>0</v>
      </c>
      <c r="R48" s="178" t="s">
        <v>1858</v>
      </c>
      <c r="S48" s="178" t="s">
        <v>330</v>
      </c>
      <c r="T48" s="179" t="s">
        <v>330</v>
      </c>
      <c r="U48" s="162">
        <v>0.33332000000000001</v>
      </c>
      <c r="V48" s="162">
        <f>ROUND(E48*U48,2)</f>
        <v>40</v>
      </c>
      <c r="W48" s="162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331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58"/>
      <c r="B49" s="159"/>
      <c r="C49" s="375" t="s">
        <v>2054</v>
      </c>
      <c r="D49" s="376"/>
      <c r="E49" s="376"/>
      <c r="F49" s="376"/>
      <c r="G49" s="376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333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58"/>
      <c r="B50" s="159"/>
      <c r="C50" s="366" t="s">
        <v>2055</v>
      </c>
      <c r="D50" s="367"/>
      <c r="E50" s="367"/>
      <c r="F50" s="367"/>
      <c r="G50" s="367"/>
      <c r="H50" s="162"/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236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ht="22.5" outlineLevel="1" x14ac:dyDescent="0.2">
      <c r="A51" s="173">
        <v>29</v>
      </c>
      <c r="B51" s="174" t="s">
        <v>2062</v>
      </c>
      <c r="C51" s="191" t="s">
        <v>2063</v>
      </c>
      <c r="D51" s="175" t="s">
        <v>427</v>
      </c>
      <c r="E51" s="176">
        <v>40</v>
      </c>
      <c r="F51" s="177"/>
      <c r="G51" s="178">
        <f>ROUND(E51*F51,2)</f>
        <v>0</v>
      </c>
      <c r="H51" s="177">
        <v>565.5</v>
      </c>
      <c r="I51" s="178">
        <f>ROUND(E51*H51,2)</f>
        <v>22620</v>
      </c>
      <c r="J51" s="177">
        <v>157.5</v>
      </c>
      <c r="K51" s="178">
        <f>ROUND(E51*J51,2)</f>
        <v>6300</v>
      </c>
      <c r="L51" s="178">
        <v>21</v>
      </c>
      <c r="M51" s="178">
        <f>G51*(1+L51/100)</f>
        <v>0</v>
      </c>
      <c r="N51" s="178">
        <v>1.9599999999999999E-3</v>
      </c>
      <c r="O51" s="178">
        <f>ROUND(E51*N51,2)</f>
        <v>0.08</v>
      </c>
      <c r="P51" s="178">
        <v>0</v>
      </c>
      <c r="Q51" s="178">
        <f>ROUND(E51*P51,2)</f>
        <v>0</v>
      </c>
      <c r="R51" s="178" t="s">
        <v>1858</v>
      </c>
      <c r="S51" s="178" t="s">
        <v>330</v>
      </c>
      <c r="T51" s="179" t="s">
        <v>330</v>
      </c>
      <c r="U51" s="162">
        <v>0.3579</v>
      </c>
      <c r="V51" s="162">
        <f>ROUND(E51*U51,2)</f>
        <v>14.32</v>
      </c>
      <c r="W51" s="162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331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58"/>
      <c r="B52" s="159"/>
      <c r="C52" s="375" t="s">
        <v>2054</v>
      </c>
      <c r="D52" s="376"/>
      <c r="E52" s="376"/>
      <c r="F52" s="376"/>
      <c r="G52" s="376"/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333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58"/>
      <c r="B53" s="159"/>
      <c r="C53" s="366" t="s">
        <v>2055</v>
      </c>
      <c r="D53" s="367"/>
      <c r="E53" s="367"/>
      <c r="F53" s="367"/>
      <c r="G53" s="367"/>
      <c r="H53" s="162"/>
      <c r="I53" s="162"/>
      <c r="J53" s="162"/>
      <c r="K53" s="162"/>
      <c r="L53" s="162"/>
      <c r="M53" s="162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236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73">
        <v>30</v>
      </c>
      <c r="B54" s="174" t="s">
        <v>2064</v>
      </c>
      <c r="C54" s="191" t="s">
        <v>2065</v>
      </c>
      <c r="D54" s="175" t="s">
        <v>427</v>
      </c>
      <c r="E54" s="176">
        <v>555</v>
      </c>
      <c r="F54" s="177"/>
      <c r="G54" s="178">
        <f>ROUND(E54*F54,2)</f>
        <v>0</v>
      </c>
      <c r="H54" s="177">
        <v>0.18</v>
      </c>
      <c r="I54" s="178">
        <f>ROUND(E54*H54,2)</f>
        <v>99.9</v>
      </c>
      <c r="J54" s="177">
        <v>7.22</v>
      </c>
      <c r="K54" s="178">
        <f>ROUND(E54*J54,2)</f>
        <v>4007.1</v>
      </c>
      <c r="L54" s="178">
        <v>21</v>
      </c>
      <c r="M54" s="178">
        <f>G54*(1+L54/100)</f>
        <v>0</v>
      </c>
      <c r="N54" s="178">
        <v>0</v>
      </c>
      <c r="O54" s="178">
        <f>ROUND(E54*N54,2)</f>
        <v>0</v>
      </c>
      <c r="P54" s="178">
        <v>0</v>
      </c>
      <c r="Q54" s="178">
        <f>ROUND(E54*P54,2)</f>
        <v>0</v>
      </c>
      <c r="R54" s="178" t="s">
        <v>1858</v>
      </c>
      <c r="S54" s="178" t="s">
        <v>330</v>
      </c>
      <c r="T54" s="179" t="s">
        <v>330</v>
      </c>
      <c r="U54" s="162">
        <v>1.7999999999999999E-2</v>
      </c>
      <c r="V54" s="162">
        <f>ROUND(E54*U54,2)</f>
        <v>9.99</v>
      </c>
      <c r="W54" s="162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331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58"/>
      <c r="B55" s="159"/>
      <c r="C55" s="364" t="s">
        <v>2066</v>
      </c>
      <c r="D55" s="365"/>
      <c r="E55" s="365"/>
      <c r="F55" s="365"/>
      <c r="G55" s="365"/>
      <c r="H55" s="162"/>
      <c r="I55" s="162"/>
      <c r="J55" s="162"/>
      <c r="K55" s="162"/>
      <c r="L55" s="162"/>
      <c r="M55" s="162"/>
      <c r="N55" s="162"/>
      <c r="O55" s="162"/>
      <c r="P55" s="162"/>
      <c r="Q55" s="162"/>
      <c r="R55" s="162"/>
      <c r="S55" s="162"/>
      <c r="T55" s="162"/>
      <c r="U55" s="162"/>
      <c r="V55" s="162"/>
      <c r="W55" s="162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236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58"/>
      <c r="B56" s="159"/>
      <c r="C56" s="199" t="s">
        <v>2067</v>
      </c>
      <c r="D56" s="195"/>
      <c r="E56" s="196">
        <v>555</v>
      </c>
      <c r="F56" s="162"/>
      <c r="G56" s="162"/>
      <c r="H56" s="162"/>
      <c r="I56" s="162"/>
      <c r="J56" s="162"/>
      <c r="K56" s="162"/>
      <c r="L56" s="162"/>
      <c r="M56" s="162"/>
      <c r="N56" s="162"/>
      <c r="O56" s="162"/>
      <c r="P56" s="162"/>
      <c r="Q56" s="162"/>
      <c r="R56" s="162"/>
      <c r="S56" s="162"/>
      <c r="T56" s="162"/>
      <c r="U56" s="162"/>
      <c r="V56" s="162"/>
      <c r="W56" s="162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346</v>
      </c>
      <c r="AH56" s="151">
        <v>0</v>
      </c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ht="33.75" outlineLevel="1" x14ac:dyDescent="0.2">
      <c r="A57" s="173">
        <v>31</v>
      </c>
      <c r="B57" s="174" t="s">
        <v>2068</v>
      </c>
      <c r="C57" s="191" t="s">
        <v>2069</v>
      </c>
      <c r="D57" s="175" t="s">
        <v>427</v>
      </c>
      <c r="E57" s="176">
        <v>40.6</v>
      </c>
      <c r="F57" s="177"/>
      <c r="G57" s="178">
        <f>ROUND(E57*F57,2)</f>
        <v>0</v>
      </c>
      <c r="H57" s="177">
        <v>145.5</v>
      </c>
      <c r="I57" s="178">
        <f>ROUND(E57*H57,2)</f>
        <v>5907.3</v>
      </c>
      <c r="J57" s="177">
        <v>0</v>
      </c>
      <c r="K57" s="178">
        <f>ROUND(E57*J57,2)</f>
        <v>0</v>
      </c>
      <c r="L57" s="178">
        <v>21</v>
      </c>
      <c r="M57" s="178">
        <f>G57*(1+L57/100)</f>
        <v>0</v>
      </c>
      <c r="N57" s="178">
        <v>6.7000000000000002E-4</v>
      </c>
      <c r="O57" s="178">
        <f>ROUND(E57*N57,2)</f>
        <v>0.03</v>
      </c>
      <c r="P57" s="178">
        <v>0</v>
      </c>
      <c r="Q57" s="178">
        <f>ROUND(E57*P57,2)</f>
        <v>0</v>
      </c>
      <c r="R57" s="178" t="s">
        <v>438</v>
      </c>
      <c r="S57" s="178" t="s">
        <v>330</v>
      </c>
      <c r="T57" s="179" t="s">
        <v>330</v>
      </c>
      <c r="U57" s="162">
        <v>0</v>
      </c>
      <c r="V57" s="162">
        <f>ROUND(E57*U57,2)</f>
        <v>0</v>
      </c>
      <c r="W57" s="162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439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58"/>
      <c r="B58" s="159"/>
      <c r="C58" s="199" t="s">
        <v>2070</v>
      </c>
      <c r="D58" s="195"/>
      <c r="E58" s="196">
        <v>40.6</v>
      </c>
      <c r="F58" s="162"/>
      <c r="G58" s="162"/>
      <c r="H58" s="162"/>
      <c r="I58" s="162"/>
      <c r="J58" s="162"/>
      <c r="K58" s="162"/>
      <c r="L58" s="162"/>
      <c r="M58" s="162"/>
      <c r="N58" s="162"/>
      <c r="O58" s="162"/>
      <c r="P58" s="162"/>
      <c r="Q58" s="162"/>
      <c r="R58" s="162"/>
      <c r="S58" s="162"/>
      <c r="T58" s="162"/>
      <c r="U58" s="162"/>
      <c r="V58" s="162"/>
      <c r="W58" s="162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346</v>
      </c>
      <c r="AH58" s="151">
        <v>0</v>
      </c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80">
        <v>32</v>
      </c>
      <c r="B59" s="181" t="s">
        <v>2071</v>
      </c>
      <c r="C59" s="190" t="s">
        <v>2072</v>
      </c>
      <c r="D59" s="182" t="s">
        <v>473</v>
      </c>
      <c r="E59" s="183">
        <v>0.64564999999999995</v>
      </c>
      <c r="F59" s="184"/>
      <c r="G59" s="185">
        <f>ROUND(E59*F59,2)</f>
        <v>0</v>
      </c>
      <c r="H59" s="184">
        <v>0</v>
      </c>
      <c r="I59" s="185">
        <f>ROUND(E59*H59,2)</f>
        <v>0</v>
      </c>
      <c r="J59" s="184">
        <v>1181</v>
      </c>
      <c r="K59" s="185">
        <f>ROUND(E59*J59,2)</f>
        <v>762.51</v>
      </c>
      <c r="L59" s="185">
        <v>21</v>
      </c>
      <c r="M59" s="185">
        <f>G59*(1+L59/100)</f>
        <v>0</v>
      </c>
      <c r="N59" s="185">
        <v>0</v>
      </c>
      <c r="O59" s="185">
        <f>ROUND(E59*N59,2)</f>
        <v>0</v>
      </c>
      <c r="P59" s="185">
        <v>0</v>
      </c>
      <c r="Q59" s="185">
        <f>ROUND(E59*P59,2)</f>
        <v>0</v>
      </c>
      <c r="R59" s="185" t="s">
        <v>1858</v>
      </c>
      <c r="S59" s="185" t="s">
        <v>330</v>
      </c>
      <c r="T59" s="186" t="s">
        <v>330</v>
      </c>
      <c r="U59" s="162">
        <v>3.5630000000000002</v>
      </c>
      <c r="V59" s="162">
        <f>ROUND(E59*U59,2)</f>
        <v>2.2999999999999998</v>
      </c>
      <c r="W59" s="162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816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x14ac:dyDescent="0.2">
      <c r="A60" s="167" t="s">
        <v>223</v>
      </c>
      <c r="B60" s="168" t="s">
        <v>159</v>
      </c>
      <c r="C60" s="189" t="s">
        <v>160</v>
      </c>
      <c r="D60" s="169"/>
      <c r="E60" s="170"/>
      <c r="F60" s="171"/>
      <c r="G60" s="171">
        <f>SUMIF(AG61:AG84,"&lt;&gt;NOR",G61:G84)</f>
        <v>0</v>
      </c>
      <c r="H60" s="171"/>
      <c r="I60" s="171">
        <f>SUM(I61:I84)</f>
        <v>68789.42</v>
      </c>
      <c r="J60" s="171"/>
      <c r="K60" s="171">
        <f>SUM(K61:K84)</f>
        <v>17646.27</v>
      </c>
      <c r="L60" s="171"/>
      <c r="M60" s="171">
        <f>SUM(M61:M84)</f>
        <v>0</v>
      </c>
      <c r="N60" s="171"/>
      <c r="O60" s="171">
        <f>SUM(O61:O84)</f>
        <v>0.06</v>
      </c>
      <c r="P60" s="171"/>
      <c r="Q60" s="171">
        <f>SUM(Q61:Q84)</f>
        <v>0</v>
      </c>
      <c r="R60" s="171"/>
      <c r="S60" s="171"/>
      <c r="T60" s="172"/>
      <c r="U60" s="166"/>
      <c r="V60" s="166">
        <f>SUM(V61:V84)</f>
        <v>31.139999999999993</v>
      </c>
      <c r="W60" s="166"/>
      <c r="AG60" t="s">
        <v>224</v>
      </c>
    </row>
    <row r="61" spans="1:60" ht="22.5" outlineLevel="1" x14ac:dyDescent="0.2">
      <c r="A61" s="180">
        <v>33</v>
      </c>
      <c r="B61" s="181" t="s">
        <v>2073</v>
      </c>
      <c r="C61" s="190" t="s">
        <v>2074</v>
      </c>
      <c r="D61" s="182" t="s">
        <v>227</v>
      </c>
      <c r="E61" s="183">
        <v>12</v>
      </c>
      <c r="F61" s="184"/>
      <c r="G61" s="185">
        <f t="shared" ref="G61:G71" si="14">ROUND(E61*F61,2)</f>
        <v>0</v>
      </c>
      <c r="H61" s="184">
        <v>39.1</v>
      </c>
      <c r="I61" s="185">
        <f t="shared" ref="I61:I71" si="15">ROUND(E61*H61,2)</f>
        <v>469.2</v>
      </c>
      <c r="J61" s="184">
        <v>24.8</v>
      </c>
      <c r="K61" s="185">
        <f t="shared" ref="K61:K71" si="16">ROUND(E61*J61,2)</f>
        <v>297.60000000000002</v>
      </c>
      <c r="L61" s="185">
        <v>21</v>
      </c>
      <c r="M61" s="185">
        <f t="shared" ref="M61:M71" si="17">G61*(1+L61/100)</f>
        <v>0</v>
      </c>
      <c r="N61" s="185">
        <v>5.0000000000000002E-5</v>
      </c>
      <c r="O61" s="185">
        <f t="shared" ref="O61:O71" si="18">ROUND(E61*N61,2)</f>
        <v>0</v>
      </c>
      <c r="P61" s="185">
        <v>0</v>
      </c>
      <c r="Q61" s="185">
        <f t="shared" ref="Q61:Q71" si="19">ROUND(E61*P61,2)</f>
        <v>0</v>
      </c>
      <c r="R61" s="185" t="s">
        <v>1858</v>
      </c>
      <c r="S61" s="185" t="s">
        <v>330</v>
      </c>
      <c r="T61" s="186" t="s">
        <v>330</v>
      </c>
      <c r="U61" s="162">
        <v>6.2E-2</v>
      </c>
      <c r="V61" s="162">
        <f t="shared" ref="V61:V71" si="20">ROUND(E61*U61,2)</f>
        <v>0.74</v>
      </c>
      <c r="W61" s="162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331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ht="22.5" outlineLevel="1" x14ac:dyDescent="0.2">
      <c r="A62" s="180">
        <v>34</v>
      </c>
      <c r="B62" s="181" t="s">
        <v>2075</v>
      </c>
      <c r="C62" s="190" t="s">
        <v>2076</v>
      </c>
      <c r="D62" s="182" t="s">
        <v>227</v>
      </c>
      <c r="E62" s="183">
        <v>31</v>
      </c>
      <c r="F62" s="184"/>
      <c r="G62" s="185">
        <f t="shared" si="14"/>
        <v>0</v>
      </c>
      <c r="H62" s="184">
        <v>283.2</v>
      </c>
      <c r="I62" s="185">
        <f t="shared" si="15"/>
        <v>8779.2000000000007</v>
      </c>
      <c r="J62" s="184">
        <v>28.8</v>
      </c>
      <c r="K62" s="185">
        <f t="shared" si="16"/>
        <v>892.8</v>
      </c>
      <c r="L62" s="185">
        <v>21</v>
      </c>
      <c r="M62" s="185">
        <f t="shared" si="17"/>
        <v>0</v>
      </c>
      <c r="N62" s="185">
        <v>2.5999999999999998E-4</v>
      </c>
      <c r="O62" s="185">
        <f t="shared" si="18"/>
        <v>0.01</v>
      </c>
      <c r="P62" s="185">
        <v>0</v>
      </c>
      <c r="Q62" s="185">
        <f t="shared" si="19"/>
        <v>0</v>
      </c>
      <c r="R62" s="185" t="s">
        <v>1858</v>
      </c>
      <c r="S62" s="185" t="s">
        <v>330</v>
      </c>
      <c r="T62" s="186" t="s">
        <v>330</v>
      </c>
      <c r="U62" s="162">
        <v>7.1999999999999995E-2</v>
      </c>
      <c r="V62" s="162">
        <f t="shared" si="20"/>
        <v>2.23</v>
      </c>
      <c r="W62" s="162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331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ht="22.5" outlineLevel="1" x14ac:dyDescent="0.2">
      <c r="A63" s="180">
        <v>35</v>
      </c>
      <c r="B63" s="181" t="s">
        <v>2077</v>
      </c>
      <c r="C63" s="190" t="s">
        <v>2078</v>
      </c>
      <c r="D63" s="182" t="s">
        <v>227</v>
      </c>
      <c r="E63" s="183">
        <v>5</v>
      </c>
      <c r="F63" s="184"/>
      <c r="G63" s="185">
        <f t="shared" si="14"/>
        <v>0</v>
      </c>
      <c r="H63" s="184">
        <v>341.48</v>
      </c>
      <c r="I63" s="185">
        <f t="shared" si="15"/>
        <v>1707.4</v>
      </c>
      <c r="J63" s="184">
        <v>70.02</v>
      </c>
      <c r="K63" s="185">
        <f t="shared" si="16"/>
        <v>350.1</v>
      </c>
      <c r="L63" s="185">
        <v>21</v>
      </c>
      <c r="M63" s="185">
        <f t="shared" si="17"/>
        <v>0</v>
      </c>
      <c r="N63" s="185">
        <v>2.0000000000000001E-4</v>
      </c>
      <c r="O63" s="185">
        <f t="shared" si="18"/>
        <v>0</v>
      </c>
      <c r="P63" s="185">
        <v>0</v>
      </c>
      <c r="Q63" s="185">
        <f t="shared" si="19"/>
        <v>0</v>
      </c>
      <c r="R63" s="185" t="s">
        <v>1858</v>
      </c>
      <c r="S63" s="185" t="s">
        <v>330</v>
      </c>
      <c r="T63" s="186" t="s">
        <v>330</v>
      </c>
      <c r="U63" s="162">
        <v>0.17499999999999999</v>
      </c>
      <c r="V63" s="162">
        <f t="shared" si="20"/>
        <v>0.88</v>
      </c>
      <c r="W63" s="162"/>
      <c r="X63" s="151"/>
      <c r="Y63" s="151"/>
      <c r="Z63" s="151"/>
      <c r="AA63" s="151"/>
      <c r="AB63" s="151"/>
      <c r="AC63" s="151"/>
      <c r="AD63" s="151"/>
      <c r="AE63" s="151"/>
      <c r="AF63" s="151"/>
      <c r="AG63" s="151" t="s">
        <v>331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ht="22.5" outlineLevel="1" x14ac:dyDescent="0.2">
      <c r="A64" s="180">
        <v>36</v>
      </c>
      <c r="B64" s="181" t="s">
        <v>2079</v>
      </c>
      <c r="C64" s="190" t="s">
        <v>2080</v>
      </c>
      <c r="D64" s="182" t="s">
        <v>227</v>
      </c>
      <c r="E64" s="183">
        <v>6</v>
      </c>
      <c r="F64" s="184"/>
      <c r="G64" s="185">
        <f t="shared" si="14"/>
        <v>0</v>
      </c>
      <c r="H64" s="184">
        <v>398.48</v>
      </c>
      <c r="I64" s="185">
        <f t="shared" si="15"/>
        <v>2390.88</v>
      </c>
      <c r="J64" s="184">
        <v>70.02</v>
      </c>
      <c r="K64" s="185">
        <f t="shared" si="16"/>
        <v>420.12</v>
      </c>
      <c r="L64" s="185">
        <v>21</v>
      </c>
      <c r="M64" s="185">
        <f t="shared" si="17"/>
        <v>0</v>
      </c>
      <c r="N64" s="185">
        <v>2.0000000000000001E-4</v>
      </c>
      <c r="O64" s="185">
        <f t="shared" si="18"/>
        <v>0</v>
      </c>
      <c r="P64" s="185">
        <v>0</v>
      </c>
      <c r="Q64" s="185">
        <f t="shared" si="19"/>
        <v>0</v>
      </c>
      <c r="R64" s="185" t="s">
        <v>1858</v>
      </c>
      <c r="S64" s="185" t="s">
        <v>330</v>
      </c>
      <c r="T64" s="186" t="s">
        <v>330</v>
      </c>
      <c r="U64" s="162">
        <v>0.17499999999999999</v>
      </c>
      <c r="V64" s="162">
        <f t="shared" si="20"/>
        <v>1.05</v>
      </c>
      <c r="W64" s="162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331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ht="22.5" outlineLevel="1" x14ac:dyDescent="0.2">
      <c r="A65" s="180">
        <v>37</v>
      </c>
      <c r="B65" s="181" t="s">
        <v>2081</v>
      </c>
      <c r="C65" s="190" t="s">
        <v>2082</v>
      </c>
      <c r="D65" s="182" t="s">
        <v>227</v>
      </c>
      <c r="E65" s="183">
        <v>4</v>
      </c>
      <c r="F65" s="184"/>
      <c r="G65" s="185">
        <f t="shared" si="14"/>
        <v>0</v>
      </c>
      <c r="H65" s="184">
        <v>199.68</v>
      </c>
      <c r="I65" s="185">
        <f t="shared" si="15"/>
        <v>798.72</v>
      </c>
      <c r="J65" s="184">
        <v>82.82</v>
      </c>
      <c r="K65" s="185">
        <f t="shared" si="16"/>
        <v>331.28</v>
      </c>
      <c r="L65" s="185">
        <v>21</v>
      </c>
      <c r="M65" s="185">
        <f t="shared" si="17"/>
        <v>0</v>
      </c>
      <c r="N65" s="185">
        <v>3.1E-4</v>
      </c>
      <c r="O65" s="185">
        <f t="shared" si="18"/>
        <v>0</v>
      </c>
      <c r="P65" s="185">
        <v>0</v>
      </c>
      <c r="Q65" s="185">
        <f t="shared" si="19"/>
        <v>0</v>
      </c>
      <c r="R65" s="185" t="s">
        <v>1858</v>
      </c>
      <c r="S65" s="185" t="s">
        <v>330</v>
      </c>
      <c r="T65" s="186" t="s">
        <v>330</v>
      </c>
      <c r="U65" s="162">
        <v>0.20699999999999999</v>
      </c>
      <c r="V65" s="162">
        <f t="shared" si="20"/>
        <v>0.83</v>
      </c>
      <c r="W65" s="162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331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ht="22.5" outlineLevel="1" x14ac:dyDescent="0.2">
      <c r="A66" s="180">
        <v>38</v>
      </c>
      <c r="B66" s="181" t="s">
        <v>2083</v>
      </c>
      <c r="C66" s="190" t="s">
        <v>2084</v>
      </c>
      <c r="D66" s="182" t="s">
        <v>227</v>
      </c>
      <c r="E66" s="183">
        <v>12</v>
      </c>
      <c r="F66" s="184"/>
      <c r="G66" s="185">
        <f t="shared" si="14"/>
        <v>0</v>
      </c>
      <c r="H66" s="184">
        <v>313.68</v>
      </c>
      <c r="I66" s="185">
        <f t="shared" si="15"/>
        <v>3764.16</v>
      </c>
      <c r="J66" s="184">
        <v>90.82</v>
      </c>
      <c r="K66" s="185">
        <f t="shared" si="16"/>
        <v>1089.8399999999999</v>
      </c>
      <c r="L66" s="185">
        <v>21</v>
      </c>
      <c r="M66" s="185">
        <f t="shared" si="17"/>
        <v>0</v>
      </c>
      <c r="N66" s="185">
        <v>4.8000000000000001E-4</v>
      </c>
      <c r="O66" s="185">
        <f t="shared" si="18"/>
        <v>0.01</v>
      </c>
      <c r="P66" s="185">
        <v>0</v>
      </c>
      <c r="Q66" s="185">
        <f t="shared" si="19"/>
        <v>0</v>
      </c>
      <c r="R66" s="185" t="s">
        <v>1858</v>
      </c>
      <c r="S66" s="185" t="s">
        <v>330</v>
      </c>
      <c r="T66" s="186" t="s">
        <v>330</v>
      </c>
      <c r="U66" s="162">
        <v>0.22700000000000001</v>
      </c>
      <c r="V66" s="162">
        <f t="shared" si="20"/>
        <v>2.72</v>
      </c>
      <c r="W66" s="162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331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ht="22.5" outlineLevel="1" x14ac:dyDescent="0.2">
      <c r="A67" s="180">
        <v>39</v>
      </c>
      <c r="B67" s="181" t="s">
        <v>2085</v>
      </c>
      <c r="C67" s="190" t="s">
        <v>2086</v>
      </c>
      <c r="D67" s="182" t="s">
        <v>227</v>
      </c>
      <c r="E67" s="183">
        <v>20</v>
      </c>
      <c r="F67" s="184"/>
      <c r="G67" s="185">
        <f t="shared" si="14"/>
        <v>0</v>
      </c>
      <c r="H67" s="184">
        <v>446.38</v>
      </c>
      <c r="I67" s="185">
        <f t="shared" si="15"/>
        <v>8927.6</v>
      </c>
      <c r="J67" s="184">
        <v>107.62</v>
      </c>
      <c r="K67" s="185">
        <f t="shared" si="16"/>
        <v>2152.4</v>
      </c>
      <c r="L67" s="185">
        <v>21</v>
      </c>
      <c r="M67" s="185">
        <f t="shared" si="17"/>
        <v>0</v>
      </c>
      <c r="N67" s="185">
        <v>6.8000000000000005E-4</v>
      </c>
      <c r="O67" s="185">
        <f t="shared" si="18"/>
        <v>0.01</v>
      </c>
      <c r="P67" s="185">
        <v>0</v>
      </c>
      <c r="Q67" s="185">
        <f t="shared" si="19"/>
        <v>0</v>
      </c>
      <c r="R67" s="185" t="s">
        <v>1858</v>
      </c>
      <c r="S67" s="185" t="s">
        <v>330</v>
      </c>
      <c r="T67" s="186" t="s">
        <v>330</v>
      </c>
      <c r="U67" s="162">
        <v>0.26900000000000002</v>
      </c>
      <c r="V67" s="162">
        <f t="shared" si="20"/>
        <v>5.38</v>
      </c>
      <c r="W67" s="162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331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ht="22.5" outlineLevel="1" x14ac:dyDescent="0.2">
      <c r="A68" s="180">
        <v>40</v>
      </c>
      <c r="B68" s="181" t="s">
        <v>2087</v>
      </c>
      <c r="C68" s="190" t="s">
        <v>2088</v>
      </c>
      <c r="D68" s="182" t="s">
        <v>227</v>
      </c>
      <c r="E68" s="183">
        <v>1</v>
      </c>
      <c r="F68" s="184"/>
      <c r="G68" s="185">
        <f t="shared" si="14"/>
        <v>0</v>
      </c>
      <c r="H68" s="184">
        <v>230.18</v>
      </c>
      <c r="I68" s="185">
        <f t="shared" si="15"/>
        <v>230.18</v>
      </c>
      <c r="J68" s="184">
        <v>82.82</v>
      </c>
      <c r="K68" s="185">
        <f t="shared" si="16"/>
        <v>82.82</v>
      </c>
      <c r="L68" s="185">
        <v>21</v>
      </c>
      <c r="M68" s="185">
        <f t="shared" si="17"/>
        <v>0</v>
      </c>
      <c r="N68" s="185">
        <v>2.3000000000000001E-4</v>
      </c>
      <c r="O68" s="185">
        <f t="shared" si="18"/>
        <v>0</v>
      </c>
      <c r="P68" s="185">
        <v>0</v>
      </c>
      <c r="Q68" s="185">
        <f t="shared" si="19"/>
        <v>0</v>
      </c>
      <c r="R68" s="185" t="s">
        <v>1858</v>
      </c>
      <c r="S68" s="185" t="s">
        <v>330</v>
      </c>
      <c r="T68" s="186" t="s">
        <v>330</v>
      </c>
      <c r="U68" s="162">
        <v>0.20699999999999999</v>
      </c>
      <c r="V68" s="162">
        <f t="shared" si="20"/>
        <v>0.21</v>
      </c>
      <c r="W68" s="162"/>
      <c r="X68" s="151"/>
      <c r="Y68" s="151"/>
      <c r="Z68" s="151"/>
      <c r="AA68" s="151"/>
      <c r="AB68" s="151"/>
      <c r="AC68" s="151"/>
      <c r="AD68" s="151"/>
      <c r="AE68" s="151"/>
      <c r="AF68" s="151"/>
      <c r="AG68" s="151" t="s">
        <v>331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ht="22.5" outlineLevel="1" x14ac:dyDescent="0.2">
      <c r="A69" s="180">
        <v>41</v>
      </c>
      <c r="B69" s="181" t="s">
        <v>2089</v>
      </c>
      <c r="C69" s="190" t="s">
        <v>2090</v>
      </c>
      <c r="D69" s="182" t="s">
        <v>227</v>
      </c>
      <c r="E69" s="183">
        <v>3</v>
      </c>
      <c r="F69" s="184"/>
      <c r="G69" s="185">
        <f t="shared" si="14"/>
        <v>0</v>
      </c>
      <c r="H69" s="184">
        <v>334.18</v>
      </c>
      <c r="I69" s="185">
        <f t="shared" si="15"/>
        <v>1002.54</v>
      </c>
      <c r="J69" s="184">
        <v>90.82</v>
      </c>
      <c r="K69" s="185">
        <f t="shared" si="16"/>
        <v>272.45999999999998</v>
      </c>
      <c r="L69" s="185">
        <v>21</v>
      </c>
      <c r="M69" s="185">
        <f t="shared" si="17"/>
        <v>0</v>
      </c>
      <c r="N69" s="185">
        <v>3.4000000000000002E-4</v>
      </c>
      <c r="O69" s="185">
        <f t="shared" si="18"/>
        <v>0</v>
      </c>
      <c r="P69" s="185">
        <v>0</v>
      </c>
      <c r="Q69" s="185">
        <f t="shared" si="19"/>
        <v>0</v>
      </c>
      <c r="R69" s="185" t="s">
        <v>1858</v>
      </c>
      <c r="S69" s="185" t="s">
        <v>330</v>
      </c>
      <c r="T69" s="186" t="s">
        <v>330</v>
      </c>
      <c r="U69" s="162">
        <v>0.22700000000000001</v>
      </c>
      <c r="V69" s="162">
        <f t="shared" si="20"/>
        <v>0.68</v>
      </c>
      <c r="W69" s="162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331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ht="22.5" outlineLevel="1" x14ac:dyDescent="0.2">
      <c r="A70" s="180">
        <v>42</v>
      </c>
      <c r="B70" s="181" t="s">
        <v>2091</v>
      </c>
      <c r="C70" s="190" t="s">
        <v>2092</v>
      </c>
      <c r="D70" s="182" t="s">
        <v>227</v>
      </c>
      <c r="E70" s="183">
        <v>4</v>
      </c>
      <c r="F70" s="184"/>
      <c r="G70" s="185">
        <f t="shared" si="14"/>
        <v>0</v>
      </c>
      <c r="H70" s="184">
        <v>482.38</v>
      </c>
      <c r="I70" s="185">
        <f t="shared" si="15"/>
        <v>1929.52</v>
      </c>
      <c r="J70" s="184">
        <v>107.62</v>
      </c>
      <c r="K70" s="185">
        <f t="shared" si="16"/>
        <v>430.48</v>
      </c>
      <c r="L70" s="185">
        <v>21</v>
      </c>
      <c r="M70" s="185">
        <f t="shared" si="17"/>
        <v>0</v>
      </c>
      <c r="N70" s="185">
        <v>5.5000000000000003E-4</v>
      </c>
      <c r="O70" s="185">
        <f t="shared" si="18"/>
        <v>0</v>
      </c>
      <c r="P70" s="185">
        <v>0</v>
      </c>
      <c r="Q70" s="185">
        <f t="shared" si="19"/>
        <v>0</v>
      </c>
      <c r="R70" s="185" t="s">
        <v>1858</v>
      </c>
      <c r="S70" s="185" t="s">
        <v>330</v>
      </c>
      <c r="T70" s="186" t="s">
        <v>330</v>
      </c>
      <c r="U70" s="162">
        <v>0.26900000000000002</v>
      </c>
      <c r="V70" s="162">
        <f t="shared" si="20"/>
        <v>1.08</v>
      </c>
      <c r="W70" s="162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331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ht="22.5" outlineLevel="1" x14ac:dyDescent="0.2">
      <c r="A71" s="173">
        <v>43</v>
      </c>
      <c r="B71" s="174" t="s">
        <v>2093</v>
      </c>
      <c r="C71" s="191" t="s">
        <v>2094</v>
      </c>
      <c r="D71" s="175" t="s">
        <v>227</v>
      </c>
      <c r="E71" s="176">
        <v>3</v>
      </c>
      <c r="F71" s="177"/>
      <c r="G71" s="178">
        <f t="shared" si="14"/>
        <v>0</v>
      </c>
      <c r="H71" s="177">
        <v>295.48</v>
      </c>
      <c r="I71" s="178">
        <f t="shared" si="15"/>
        <v>886.44</v>
      </c>
      <c r="J71" s="177">
        <v>66.02</v>
      </c>
      <c r="K71" s="178">
        <f t="shared" si="16"/>
        <v>198.06</v>
      </c>
      <c r="L71" s="178">
        <v>21</v>
      </c>
      <c r="M71" s="178">
        <f t="shared" si="17"/>
        <v>0</v>
      </c>
      <c r="N71" s="178">
        <v>2.1000000000000001E-4</v>
      </c>
      <c r="O71" s="178">
        <f t="shared" si="18"/>
        <v>0</v>
      </c>
      <c r="P71" s="178">
        <v>0</v>
      </c>
      <c r="Q71" s="178">
        <f t="shared" si="19"/>
        <v>0</v>
      </c>
      <c r="R71" s="178" t="s">
        <v>1858</v>
      </c>
      <c r="S71" s="178" t="s">
        <v>330</v>
      </c>
      <c r="T71" s="179" t="s">
        <v>330</v>
      </c>
      <c r="U71" s="162">
        <v>0.16500000000000001</v>
      </c>
      <c r="V71" s="162">
        <f t="shared" si="20"/>
        <v>0.5</v>
      </c>
      <c r="W71" s="162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331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58"/>
      <c r="B72" s="159"/>
      <c r="C72" s="375" t="s">
        <v>2095</v>
      </c>
      <c r="D72" s="376"/>
      <c r="E72" s="376"/>
      <c r="F72" s="376"/>
      <c r="G72" s="376"/>
      <c r="H72" s="162"/>
      <c r="I72" s="162"/>
      <c r="J72" s="162"/>
      <c r="K72" s="162"/>
      <c r="L72" s="162"/>
      <c r="M72" s="162"/>
      <c r="N72" s="162"/>
      <c r="O72" s="162"/>
      <c r="P72" s="162"/>
      <c r="Q72" s="162"/>
      <c r="R72" s="162"/>
      <c r="S72" s="162"/>
      <c r="T72" s="162"/>
      <c r="U72" s="162"/>
      <c r="V72" s="162"/>
      <c r="W72" s="162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333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ht="22.5" outlineLevel="1" x14ac:dyDescent="0.2">
      <c r="A73" s="180">
        <v>44</v>
      </c>
      <c r="B73" s="181" t="s">
        <v>2096</v>
      </c>
      <c r="C73" s="190" t="s">
        <v>2097</v>
      </c>
      <c r="D73" s="182" t="s">
        <v>227</v>
      </c>
      <c r="E73" s="183">
        <v>6</v>
      </c>
      <c r="F73" s="184"/>
      <c r="G73" s="185">
        <f t="shared" ref="G73:G84" si="21">ROUND(E73*F73,2)</f>
        <v>0</v>
      </c>
      <c r="H73" s="184">
        <v>181.2</v>
      </c>
      <c r="I73" s="185">
        <f t="shared" ref="I73:I84" si="22">ROUND(E73*H73,2)</f>
        <v>1087.2</v>
      </c>
      <c r="J73" s="184">
        <v>32.799999999999997</v>
      </c>
      <c r="K73" s="185">
        <f t="shared" ref="K73:K84" si="23">ROUND(E73*J73,2)</f>
        <v>196.8</v>
      </c>
      <c r="L73" s="185">
        <v>21</v>
      </c>
      <c r="M73" s="185">
        <f t="shared" ref="M73:M84" si="24">G73*(1+L73/100)</f>
        <v>0</v>
      </c>
      <c r="N73" s="185">
        <v>9.0000000000000006E-5</v>
      </c>
      <c r="O73" s="185">
        <f t="shared" ref="O73:O84" si="25">ROUND(E73*N73,2)</f>
        <v>0</v>
      </c>
      <c r="P73" s="185">
        <v>0</v>
      </c>
      <c r="Q73" s="185">
        <f t="shared" ref="Q73:Q84" si="26">ROUND(E73*P73,2)</f>
        <v>0</v>
      </c>
      <c r="R73" s="185" t="s">
        <v>1858</v>
      </c>
      <c r="S73" s="185" t="s">
        <v>330</v>
      </c>
      <c r="T73" s="186" t="s">
        <v>330</v>
      </c>
      <c r="U73" s="162">
        <v>8.2000000000000003E-2</v>
      </c>
      <c r="V73" s="162">
        <f t="shared" ref="V73:V84" si="27">ROUND(E73*U73,2)</f>
        <v>0.49</v>
      </c>
      <c r="W73" s="162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331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ht="22.5" outlineLevel="1" x14ac:dyDescent="0.2">
      <c r="A74" s="180">
        <v>45</v>
      </c>
      <c r="B74" s="181" t="s">
        <v>2096</v>
      </c>
      <c r="C74" s="190" t="s">
        <v>2097</v>
      </c>
      <c r="D74" s="182" t="s">
        <v>227</v>
      </c>
      <c r="E74" s="183">
        <v>5</v>
      </c>
      <c r="F74" s="184"/>
      <c r="G74" s="185">
        <f t="shared" si="21"/>
        <v>0</v>
      </c>
      <c r="H74" s="184">
        <v>181.2</v>
      </c>
      <c r="I74" s="185">
        <f t="shared" si="22"/>
        <v>906</v>
      </c>
      <c r="J74" s="184">
        <v>32.799999999999997</v>
      </c>
      <c r="K74" s="185">
        <f t="shared" si="23"/>
        <v>164</v>
      </c>
      <c r="L74" s="185">
        <v>21</v>
      </c>
      <c r="M74" s="185">
        <f t="shared" si="24"/>
        <v>0</v>
      </c>
      <c r="N74" s="185">
        <v>9.0000000000000006E-5</v>
      </c>
      <c r="O74" s="185">
        <f t="shared" si="25"/>
        <v>0</v>
      </c>
      <c r="P74" s="185">
        <v>0</v>
      </c>
      <c r="Q74" s="185">
        <f t="shared" si="26"/>
        <v>0</v>
      </c>
      <c r="R74" s="185" t="s">
        <v>1858</v>
      </c>
      <c r="S74" s="185" t="s">
        <v>330</v>
      </c>
      <c r="T74" s="186" t="s">
        <v>330</v>
      </c>
      <c r="U74" s="162">
        <v>8.2000000000000003E-2</v>
      </c>
      <c r="V74" s="162">
        <f t="shared" si="27"/>
        <v>0.41</v>
      </c>
      <c r="W74" s="162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331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ht="22.5" outlineLevel="1" x14ac:dyDescent="0.2">
      <c r="A75" s="180">
        <v>46</v>
      </c>
      <c r="B75" s="181" t="s">
        <v>2098</v>
      </c>
      <c r="C75" s="190" t="s">
        <v>2099</v>
      </c>
      <c r="D75" s="182" t="s">
        <v>227</v>
      </c>
      <c r="E75" s="183">
        <v>20</v>
      </c>
      <c r="F75" s="184"/>
      <c r="G75" s="185">
        <f t="shared" si="21"/>
        <v>0</v>
      </c>
      <c r="H75" s="184">
        <v>507.4</v>
      </c>
      <c r="I75" s="185">
        <f t="shared" si="22"/>
        <v>10148</v>
      </c>
      <c r="J75" s="184">
        <v>65.599999999999994</v>
      </c>
      <c r="K75" s="185">
        <f t="shared" si="23"/>
        <v>1312</v>
      </c>
      <c r="L75" s="185">
        <v>21</v>
      </c>
      <c r="M75" s="185">
        <f t="shared" si="24"/>
        <v>0</v>
      </c>
      <c r="N75" s="185">
        <v>9.0000000000000006E-5</v>
      </c>
      <c r="O75" s="185">
        <f t="shared" si="25"/>
        <v>0</v>
      </c>
      <c r="P75" s="185">
        <v>0</v>
      </c>
      <c r="Q75" s="185">
        <f t="shared" si="26"/>
        <v>0</v>
      </c>
      <c r="R75" s="185" t="s">
        <v>1858</v>
      </c>
      <c r="S75" s="185" t="s">
        <v>330</v>
      </c>
      <c r="T75" s="186" t="s">
        <v>330</v>
      </c>
      <c r="U75" s="162">
        <v>0.16400000000000001</v>
      </c>
      <c r="V75" s="162">
        <f t="shared" si="27"/>
        <v>3.28</v>
      </c>
      <c r="W75" s="162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331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ht="22.5" outlineLevel="1" x14ac:dyDescent="0.2">
      <c r="A76" s="180">
        <v>47</v>
      </c>
      <c r="B76" s="181" t="s">
        <v>2100</v>
      </c>
      <c r="C76" s="190" t="s">
        <v>2101</v>
      </c>
      <c r="D76" s="182" t="s">
        <v>227</v>
      </c>
      <c r="E76" s="183">
        <v>11</v>
      </c>
      <c r="F76" s="184"/>
      <c r="G76" s="185">
        <f t="shared" si="21"/>
        <v>0</v>
      </c>
      <c r="H76" s="184">
        <v>150.80000000000001</v>
      </c>
      <c r="I76" s="185">
        <f t="shared" si="22"/>
        <v>1658.8</v>
      </c>
      <c r="J76" s="184">
        <v>33.200000000000003</v>
      </c>
      <c r="K76" s="185">
        <f t="shared" si="23"/>
        <v>365.2</v>
      </c>
      <c r="L76" s="185">
        <v>21</v>
      </c>
      <c r="M76" s="185">
        <f t="shared" si="24"/>
        <v>0</v>
      </c>
      <c r="N76" s="185">
        <v>1.9000000000000001E-4</v>
      </c>
      <c r="O76" s="185">
        <f t="shared" si="25"/>
        <v>0</v>
      </c>
      <c r="P76" s="185">
        <v>0</v>
      </c>
      <c r="Q76" s="185">
        <f t="shared" si="26"/>
        <v>0</v>
      </c>
      <c r="R76" s="185" t="s">
        <v>1858</v>
      </c>
      <c r="S76" s="185" t="s">
        <v>330</v>
      </c>
      <c r="T76" s="186" t="s">
        <v>330</v>
      </c>
      <c r="U76" s="162">
        <v>8.3000000000000004E-2</v>
      </c>
      <c r="V76" s="162">
        <f t="shared" si="27"/>
        <v>0.91</v>
      </c>
      <c r="W76" s="162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331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ht="22.5" outlineLevel="1" x14ac:dyDescent="0.2">
      <c r="A77" s="180">
        <v>48</v>
      </c>
      <c r="B77" s="181" t="s">
        <v>2102</v>
      </c>
      <c r="C77" s="190" t="s">
        <v>2103</v>
      </c>
      <c r="D77" s="182" t="s">
        <v>227</v>
      </c>
      <c r="E77" s="183">
        <v>1</v>
      </c>
      <c r="F77" s="184"/>
      <c r="G77" s="185">
        <f t="shared" si="21"/>
        <v>0</v>
      </c>
      <c r="H77" s="184">
        <v>232.68</v>
      </c>
      <c r="I77" s="185">
        <f t="shared" si="22"/>
        <v>232.68</v>
      </c>
      <c r="J77" s="184">
        <v>82.82</v>
      </c>
      <c r="K77" s="185">
        <f t="shared" si="23"/>
        <v>82.82</v>
      </c>
      <c r="L77" s="185">
        <v>21</v>
      </c>
      <c r="M77" s="185">
        <f t="shared" si="24"/>
        <v>0</v>
      </c>
      <c r="N77" s="185">
        <v>2.5000000000000001E-4</v>
      </c>
      <c r="O77" s="185">
        <f t="shared" si="25"/>
        <v>0</v>
      </c>
      <c r="P77" s="185">
        <v>0</v>
      </c>
      <c r="Q77" s="185">
        <f t="shared" si="26"/>
        <v>0</v>
      </c>
      <c r="R77" s="185" t="s">
        <v>1858</v>
      </c>
      <c r="S77" s="185" t="s">
        <v>330</v>
      </c>
      <c r="T77" s="186" t="s">
        <v>330</v>
      </c>
      <c r="U77" s="162">
        <v>0.20699999999999999</v>
      </c>
      <c r="V77" s="162">
        <f t="shared" si="27"/>
        <v>0.21</v>
      </c>
      <c r="W77" s="162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331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ht="22.5" outlineLevel="1" x14ac:dyDescent="0.2">
      <c r="A78" s="180">
        <v>49</v>
      </c>
      <c r="B78" s="181" t="s">
        <v>2104</v>
      </c>
      <c r="C78" s="190" t="s">
        <v>2105</v>
      </c>
      <c r="D78" s="182" t="s">
        <v>227</v>
      </c>
      <c r="E78" s="183">
        <v>3</v>
      </c>
      <c r="F78" s="184"/>
      <c r="G78" s="185">
        <f t="shared" si="21"/>
        <v>0</v>
      </c>
      <c r="H78" s="184">
        <v>276.18</v>
      </c>
      <c r="I78" s="185">
        <f t="shared" si="22"/>
        <v>828.54</v>
      </c>
      <c r="J78" s="184">
        <v>90.82</v>
      </c>
      <c r="K78" s="185">
        <f t="shared" si="23"/>
        <v>272.45999999999998</v>
      </c>
      <c r="L78" s="185">
        <v>21</v>
      </c>
      <c r="M78" s="185">
        <f t="shared" si="24"/>
        <v>0</v>
      </c>
      <c r="N78" s="185">
        <v>4.6000000000000001E-4</v>
      </c>
      <c r="O78" s="185">
        <f t="shared" si="25"/>
        <v>0</v>
      </c>
      <c r="P78" s="185">
        <v>0</v>
      </c>
      <c r="Q78" s="185">
        <f t="shared" si="26"/>
        <v>0</v>
      </c>
      <c r="R78" s="185" t="s">
        <v>1858</v>
      </c>
      <c r="S78" s="185" t="s">
        <v>330</v>
      </c>
      <c r="T78" s="186" t="s">
        <v>330</v>
      </c>
      <c r="U78" s="162">
        <v>0.22700000000000001</v>
      </c>
      <c r="V78" s="162">
        <f t="shared" si="27"/>
        <v>0.68</v>
      </c>
      <c r="W78" s="162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331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ht="22.5" outlineLevel="1" x14ac:dyDescent="0.2">
      <c r="A79" s="180">
        <v>50</v>
      </c>
      <c r="B79" s="181" t="s">
        <v>2106</v>
      </c>
      <c r="C79" s="190" t="s">
        <v>2107</v>
      </c>
      <c r="D79" s="182" t="s">
        <v>227</v>
      </c>
      <c r="E79" s="183">
        <v>2</v>
      </c>
      <c r="F79" s="184"/>
      <c r="G79" s="185">
        <f t="shared" si="21"/>
        <v>0</v>
      </c>
      <c r="H79" s="184">
        <v>489.38</v>
      </c>
      <c r="I79" s="185">
        <f t="shared" si="22"/>
        <v>978.76</v>
      </c>
      <c r="J79" s="184">
        <v>107.62</v>
      </c>
      <c r="K79" s="185">
        <f t="shared" si="23"/>
        <v>215.24</v>
      </c>
      <c r="L79" s="185">
        <v>21</v>
      </c>
      <c r="M79" s="185">
        <f t="shared" si="24"/>
        <v>0</v>
      </c>
      <c r="N79" s="185">
        <v>5.5999999999999995E-4</v>
      </c>
      <c r="O79" s="185">
        <f t="shared" si="25"/>
        <v>0</v>
      </c>
      <c r="P79" s="185">
        <v>0</v>
      </c>
      <c r="Q79" s="185">
        <f t="shared" si="26"/>
        <v>0</v>
      </c>
      <c r="R79" s="185" t="s">
        <v>1858</v>
      </c>
      <c r="S79" s="185" t="s">
        <v>330</v>
      </c>
      <c r="T79" s="186" t="s">
        <v>330</v>
      </c>
      <c r="U79" s="162">
        <v>0.26900000000000002</v>
      </c>
      <c r="V79" s="162">
        <f t="shared" si="27"/>
        <v>0.54</v>
      </c>
      <c r="W79" s="162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331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80">
        <v>51</v>
      </c>
      <c r="B80" s="181" t="s">
        <v>2108</v>
      </c>
      <c r="C80" s="190" t="s">
        <v>2109</v>
      </c>
      <c r="D80" s="182" t="s">
        <v>227</v>
      </c>
      <c r="E80" s="183">
        <v>10</v>
      </c>
      <c r="F80" s="184"/>
      <c r="G80" s="185">
        <f t="shared" si="21"/>
        <v>0</v>
      </c>
      <c r="H80" s="184">
        <v>386.58</v>
      </c>
      <c r="I80" s="185">
        <f t="shared" si="22"/>
        <v>3865.8</v>
      </c>
      <c r="J80" s="184">
        <v>152.41999999999999</v>
      </c>
      <c r="K80" s="185">
        <f t="shared" si="23"/>
        <v>1524.2</v>
      </c>
      <c r="L80" s="185">
        <v>21</v>
      </c>
      <c r="M80" s="185">
        <f t="shared" si="24"/>
        <v>0</v>
      </c>
      <c r="N80" s="185">
        <v>2.3000000000000001E-4</v>
      </c>
      <c r="O80" s="185">
        <f t="shared" si="25"/>
        <v>0</v>
      </c>
      <c r="P80" s="185">
        <v>0</v>
      </c>
      <c r="Q80" s="185">
        <f t="shared" si="26"/>
        <v>0</v>
      </c>
      <c r="R80" s="185" t="s">
        <v>1858</v>
      </c>
      <c r="S80" s="185" t="s">
        <v>330</v>
      </c>
      <c r="T80" s="186" t="s">
        <v>330</v>
      </c>
      <c r="U80" s="162">
        <v>0.38100000000000001</v>
      </c>
      <c r="V80" s="162">
        <f t="shared" si="27"/>
        <v>3.81</v>
      </c>
      <c r="W80" s="162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331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ht="22.5" outlineLevel="1" x14ac:dyDescent="0.2">
      <c r="A81" s="180">
        <v>52</v>
      </c>
      <c r="B81" s="181" t="s">
        <v>2110</v>
      </c>
      <c r="C81" s="190" t="s">
        <v>2111</v>
      </c>
      <c r="D81" s="182" t="s">
        <v>227</v>
      </c>
      <c r="E81" s="183">
        <v>10</v>
      </c>
      <c r="F81" s="184"/>
      <c r="G81" s="185">
        <f t="shared" si="21"/>
        <v>0</v>
      </c>
      <c r="H81" s="184">
        <v>1819.78</v>
      </c>
      <c r="I81" s="185">
        <f t="shared" si="22"/>
        <v>18197.8</v>
      </c>
      <c r="J81" s="184">
        <v>173.22</v>
      </c>
      <c r="K81" s="185">
        <f t="shared" si="23"/>
        <v>1732.2</v>
      </c>
      <c r="L81" s="185">
        <v>21</v>
      </c>
      <c r="M81" s="185">
        <f t="shared" si="24"/>
        <v>0</v>
      </c>
      <c r="N81" s="185">
        <v>2.5200000000000001E-3</v>
      </c>
      <c r="O81" s="185">
        <f t="shared" si="25"/>
        <v>0.03</v>
      </c>
      <c r="P81" s="185">
        <v>0</v>
      </c>
      <c r="Q81" s="185">
        <f t="shared" si="26"/>
        <v>0</v>
      </c>
      <c r="R81" s="185" t="s">
        <v>1858</v>
      </c>
      <c r="S81" s="185" t="s">
        <v>330</v>
      </c>
      <c r="T81" s="186" t="s">
        <v>330</v>
      </c>
      <c r="U81" s="162">
        <v>0.433</v>
      </c>
      <c r="V81" s="162">
        <f t="shared" si="27"/>
        <v>4.33</v>
      </c>
      <c r="W81" s="162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331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80">
        <v>53</v>
      </c>
      <c r="B82" s="181" t="s">
        <v>2112</v>
      </c>
      <c r="C82" s="190" t="s">
        <v>2113</v>
      </c>
      <c r="D82" s="182" t="s">
        <v>2002</v>
      </c>
      <c r="E82" s="183">
        <v>1</v>
      </c>
      <c r="F82" s="184"/>
      <c r="G82" s="185">
        <f t="shared" si="21"/>
        <v>0</v>
      </c>
      <c r="H82" s="184">
        <v>0</v>
      </c>
      <c r="I82" s="185">
        <f t="shared" si="22"/>
        <v>0</v>
      </c>
      <c r="J82" s="184">
        <v>1150</v>
      </c>
      <c r="K82" s="185">
        <f t="shared" si="23"/>
        <v>1150</v>
      </c>
      <c r="L82" s="185">
        <v>21</v>
      </c>
      <c r="M82" s="185">
        <f t="shared" si="24"/>
        <v>0</v>
      </c>
      <c r="N82" s="185">
        <v>0</v>
      </c>
      <c r="O82" s="185">
        <f t="shared" si="25"/>
        <v>0</v>
      </c>
      <c r="P82" s="185">
        <v>0</v>
      </c>
      <c r="Q82" s="185">
        <f t="shared" si="26"/>
        <v>0</v>
      </c>
      <c r="R82" s="185"/>
      <c r="S82" s="185" t="s">
        <v>228</v>
      </c>
      <c r="T82" s="186" t="s">
        <v>229</v>
      </c>
      <c r="U82" s="162">
        <v>0</v>
      </c>
      <c r="V82" s="162">
        <f t="shared" si="27"/>
        <v>0</v>
      </c>
      <c r="W82" s="162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331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80">
        <v>54</v>
      </c>
      <c r="B83" s="181" t="s">
        <v>2114</v>
      </c>
      <c r="C83" s="190" t="s">
        <v>2115</v>
      </c>
      <c r="D83" s="182" t="s">
        <v>2002</v>
      </c>
      <c r="E83" s="183">
        <v>3</v>
      </c>
      <c r="F83" s="184"/>
      <c r="G83" s="185">
        <f t="shared" si="21"/>
        <v>0</v>
      </c>
      <c r="H83" s="184">
        <v>0</v>
      </c>
      <c r="I83" s="185">
        <f t="shared" si="22"/>
        <v>0</v>
      </c>
      <c r="J83" s="184">
        <v>1350</v>
      </c>
      <c r="K83" s="185">
        <f t="shared" si="23"/>
        <v>4050</v>
      </c>
      <c r="L83" s="185">
        <v>21</v>
      </c>
      <c r="M83" s="185">
        <f t="shared" si="24"/>
        <v>0</v>
      </c>
      <c r="N83" s="185">
        <v>0</v>
      </c>
      <c r="O83" s="185">
        <f t="shared" si="25"/>
        <v>0</v>
      </c>
      <c r="P83" s="185">
        <v>0</v>
      </c>
      <c r="Q83" s="185">
        <f t="shared" si="26"/>
        <v>0</v>
      </c>
      <c r="R83" s="185"/>
      <c r="S83" s="185" t="s">
        <v>228</v>
      </c>
      <c r="T83" s="186" t="s">
        <v>229</v>
      </c>
      <c r="U83" s="162">
        <v>0</v>
      </c>
      <c r="V83" s="162">
        <f t="shared" si="27"/>
        <v>0</v>
      </c>
      <c r="W83" s="162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331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80">
        <v>55</v>
      </c>
      <c r="B84" s="181" t="s">
        <v>2116</v>
      </c>
      <c r="C84" s="190" t="s">
        <v>2117</v>
      </c>
      <c r="D84" s="182" t="s">
        <v>473</v>
      </c>
      <c r="E84" s="183">
        <v>7.0669999999999997E-2</v>
      </c>
      <c r="F84" s="184"/>
      <c r="G84" s="185">
        <f t="shared" si="21"/>
        <v>0</v>
      </c>
      <c r="H84" s="184">
        <v>0</v>
      </c>
      <c r="I84" s="185">
        <f t="shared" si="22"/>
        <v>0</v>
      </c>
      <c r="J84" s="184">
        <v>897</v>
      </c>
      <c r="K84" s="185">
        <f t="shared" si="23"/>
        <v>63.39</v>
      </c>
      <c r="L84" s="185">
        <v>21</v>
      </c>
      <c r="M84" s="185">
        <f t="shared" si="24"/>
        <v>0</v>
      </c>
      <c r="N84" s="185">
        <v>0</v>
      </c>
      <c r="O84" s="185">
        <f t="shared" si="25"/>
        <v>0</v>
      </c>
      <c r="P84" s="185">
        <v>0</v>
      </c>
      <c r="Q84" s="185">
        <f t="shared" si="26"/>
        <v>0</v>
      </c>
      <c r="R84" s="185" t="s">
        <v>1858</v>
      </c>
      <c r="S84" s="185" t="s">
        <v>330</v>
      </c>
      <c r="T84" s="186" t="s">
        <v>330</v>
      </c>
      <c r="U84" s="162">
        <v>2.5750000000000002</v>
      </c>
      <c r="V84" s="162">
        <f t="shared" si="27"/>
        <v>0.18</v>
      </c>
      <c r="W84" s="162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816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x14ac:dyDescent="0.2">
      <c r="A85" s="167" t="s">
        <v>223</v>
      </c>
      <c r="B85" s="168" t="s">
        <v>161</v>
      </c>
      <c r="C85" s="189" t="s">
        <v>162</v>
      </c>
      <c r="D85" s="169"/>
      <c r="E85" s="170"/>
      <c r="F85" s="171"/>
      <c r="G85" s="171">
        <f>SUMIF(AG86:AG104,"&lt;&gt;NOR",G86:G104)</f>
        <v>0</v>
      </c>
      <c r="H85" s="171"/>
      <c r="I85" s="171">
        <f>SUM(I86:I104)</f>
        <v>104884.07000000002</v>
      </c>
      <c r="J85" s="171"/>
      <c r="K85" s="171">
        <f>SUM(K86:K104)</f>
        <v>25325.09</v>
      </c>
      <c r="L85" s="171"/>
      <c r="M85" s="171">
        <f>SUM(M86:M104)</f>
        <v>0</v>
      </c>
      <c r="N85" s="171"/>
      <c r="O85" s="171">
        <f>SUM(O86:O104)</f>
        <v>1.2800000000000002</v>
      </c>
      <c r="P85" s="171"/>
      <c r="Q85" s="171">
        <f>SUM(Q86:Q104)</f>
        <v>0</v>
      </c>
      <c r="R85" s="171"/>
      <c r="S85" s="171"/>
      <c r="T85" s="172"/>
      <c r="U85" s="166"/>
      <c r="V85" s="166">
        <f>SUM(V86:V104)</f>
        <v>46.63</v>
      </c>
      <c r="W85" s="166"/>
      <c r="AG85" t="s">
        <v>224</v>
      </c>
    </row>
    <row r="86" spans="1:60" ht="33.75" outlineLevel="1" x14ac:dyDescent="0.2">
      <c r="A86" s="180">
        <v>56</v>
      </c>
      <c r="B86" s="181" t="s">
        <v>2118</v>
      </c>
      <c r="C86" s="190" t="s">
        <v>2119</v>
      </c>
      <c r="D86" s="182" t="s">
        <v>227</v>
      </c>
      <c r="E86" s="183">
        <v>2</v>
      </c>
      <c r="F86" s="184"/>
      <c r="G86" s="185">
        <f t="shared" ref="G86:G104" si="28">ROUND(E86*F86,2)</f>
        <v>0</v>
      </c>
      <c r="H86" s="184">
        <v>2266.38</v>
      </c>
      <c r="I86" s="185">
        <f t="shared" ref="I86:I104" si="29">ROUND(E86*H86,2)</f>
        <v>4532.76</v>
      </c>
      <c r="J86" s="184">
        <v>283.62</v>
      </c>
      <c r="K86" s="185">
        <f t="shared" ref="K86:K104" si="30">ROUND(E86*J86,2)</f>
        <v>567.24</v>
      </c>
      <c r="L86" s="185">
        <v>21</v>
      </c>
      <c r="M86" s="185">
        <f t="shared" ref="M86:M104" si="31">G86*(1+L86/100)</f>
        <v>0</v>
      </c>
      <c r="N86" s="185">
        <v>1.0800000000000001E-2</v>
      </c>
      <c r="O86" s="185">
        <f t="shared" ref="O86:O104" si="32">ROUND(E86*N86,2)</f>
        <v>0.02</v>
      </c>
      <c r="P86" s="185">
        <v>0</v>
      </c>
      <c r="Q86" s="185">
        <f t="shared" ref="Q86:Q104" si="33">ROUND(E86*P86,2)</f>
        <v>0</v>
      </c>
      <c r="R86" s="185" t="s">
        <v>1858</v>
      </c>
      <c r="S86" s="185" t="s">
        <v>330</v>
      </c>
      <c r="T86" s="186" t="s">
        <v>330</v>
      </c>
      <c r="U86" s="162">
        <v>0.84799999999999998</v>
      </c>
      <c r="V86" s="162">
        <f t="shared" ref="V86:V104" si="34">ROUND(E86*U86,2)</f>
        <v>1.7</v>
      </c>
      <c r="W86" s="162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331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ht="33.75" outlineLevel="1" x14ac:dyDescent="0.2">
      <c r="A87" s="180">
        <v>57</v>
      </c>
      <c r="B87" s="181" t="s">
        <v>2120</v>
      </c>
      <c r="C87" s="190" t="s">
        <v>2121</v>
      </c>
      <c r="D87" s="182" t="s">
        <v>227</v>
      </c>
      <c r="E87" s="183">
        <v>2</v>
      </c>
      <c r="F87" s="184"/>
      <c r="G87" s="185">
        <f t="shared" si="28"/>
        <v>0</v>
      </c>
      <c r="H87" s="184">
        <v>2388.88</v>
      </c>
      <c r="I87" s="185">
        <f t="shared" si="29"/>
        <v>4777.76</v>
      </c>
      <c r="J87" s="184">
        <v>286.12</v>
      </c>
      <c r="K87" s="185">
        <f t="shared" si="30"/>
        <v>572.24</v>
      </c>
      <c r="L87" s="185">
        <v>21</v>
      </c>
      <c r="M87" s="185">
        <f t="shared" si="31"/>
        <v>0</v>
      </c>
      <c r="N87" s="185">
        <v>1.2959999999999999E-2</v>
      </c>
      <c r="O87" s="185">
        <f t="shared" si="32"/>
        <v>0.03</v>
      </c>
      <c r="P87" s="185">
        <v>0</v>
      </c>
      <c r="Q87" s="185">
        <f t="shared" si="33"/>
        <v>0</v>
      </c>
      <c r="R87" s="185" t="s">
        <v>1858</v>
      </c>
      <c r="S87" s="185" t="s">
        <v>330</v>
      </c>
      <c r="T87" s="186" t="s">
        <v>330</v>
      </c>
      <c r="U87" s="162">
        <v>0.85499999999999998</v>
      </c>
      <c r="V87" s="162">
        <f t="shared" si="34"/>
        <v>1.71</v>
      </c>
      <c r="W87" s="162"/>
      <c r="X87" s="151"/>
      <c r="Y87" s="151"/>
      <c r="Z87" s="151"/>
      <c r="AA87" s="151"/>
      <c r="AB87" s="151"/>
      <c r="AC87" s="151"/>
      <c r="AD87" s="151"/>
      <c r="AE87" s="151"/>
      <c r="AF87" s="151"/>
      <c r="AG87" s="151" t="s">
        <v>331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ht="33.75" outlineLevel="1" x14ac:dyDescent="0.2">
      <c r="A88" s="180">
        <v>58</v>
      </c>
      <c r="B88" s="181" t="s">
        <v>2122</v>
      </c>
      <c r="C88" s="190" t="s">
        <v>2123</v>
      </c>
      <c r="D88" s="182" t="s">
        <v>227</v>
      </c>
      <c r="E88" s="183">
        <v>2</v>
      </c>
      <c r="F88" s="184"/>
      <c r="G88" s="185">
        <f t="shared" si="28"/>
        <v>0</v>
      </c>
      <c r="H88" s="184">
        <v>2518.88</v>
      </c>
      <c r="I88" s="185">
        <f t="shared" si="29"/>
        <v>5037.76</v>
      </c>
      <c r="J88" s="184">
        <v>286.12</v>
      </c>
      <c r="K88" s="185">
        <f t="shared" si="30"/>
        <v>572.24</v>
      </c>
      <c r="L88" s="185">
        <v>21</v>
      </c>
      <c r="M88" s="185">
        <f t="shared" si="31"/>
        <v>0</v>
      </c>
      <c r="N88" s="185">
        <v>1.512E-2</v>
      </c>
      <c r="O88" s="185">
        <f t="shared" si="32"/>
        <v>0.03</v>
      </c>
      <c r="P88" s="185">
        <v>0</v>
      </c>
      <c r="Q88" s="185">
        <f t="shared" si="33"/>
        <v>0</v>
      </c>
      <c r="R88" s="185" t="s">
        <v>1858</v>
      </c>
      <c r="S88" s="185" t="s">
        <v>330</v>
      </c>
      <c r="T88" s="186" t="s">
        <v>330</v>
      </c>
      <c r="U88" s="162">
        <v>0.85499999999999998</v>
      </c>
      <c r="V88" s="162">
        <f t="shared" si="34"/>
        <v>1.71</v>
      </c>
      <c r="W88" s="162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331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ht="33.75" outlineLevel="1" x14ac:dyDescent="0.2">
      <c r="A89" s="180">
        <v>59</v>
      </c>
      <c r="B89" s="181" t="s">
        <v>2124</v>
      </c>
      <c r="C89" s="190" t="s">
        <v>2125</v>
      </c>
      <c r="D89" s="182" t="s">
        <v>227</v>
      </c>
      <c r="E89" s="183">
        <v>2</v>
      </c>
      <c r="F89" s="184"/>
      <c r="G89" s="185">
        <f t="shared" si="28"/>
        <v>0</v>
      </c>
      <c r="H89" s="184">
        <v>3389.94</v>
      </c>
      <c r="I89" s="185">
        <f t="shared" si="29"/>
        <v>6779.88</v>
      </c>
      <c r="J89" s="184">
        <v>295.06</v>
      </c>
      <c r="K89" s="185">
        <f t="shared" si="30"/>
        <v>590.12</v>
      </c>
      <c r="L89" s="185">
        <v>21</v>
      </c>
      <c r="M89" s="185">
        <f t="shared" si="31"/>
        <v>0</v>
      </c>
      <c r="N89" s="185">
        <v>3.024E-2</v>
      </c>
      <c r="O89" s="185">
        <f t="shared" si="32"/>
        <v>0.06</v>
      </c>
      <c r="P89" s="185">
        <v>0</v>
      </c>
      <c r="Q89" s="185">
        <f t="shared" si="33"/>
        <v>0</v>
      </c>
      <c r="R89" s="185" t="s">
        <v>1858</v>
      </c>
      <c r="S89" s="185" t="s">
        <v>330</v>
      </c>
      <c r="T89" s="186" t="s">
        <v>330</v>
      </c>
      <c r="U89" s="162">
        <v>0.88</v>
      </c>
      <c r="V89" s="162">
        <f t="shared" si="34"/>
        <v>1.76</v>
      </c>
      <c r="W89" s="162"/>
      <c r="X89" s="151"/>
      <c r="Y89" s="151"/>
      <c r="Z89" s="151"/>
      <c r="AA89" s="151"/>
      <c r="AB89" s="151"/>
      <c r="AC89" s="151"/>
      <c r="AD89" s="151"/>
      <c r="AE89" s="151"/>
      <c r="AF89" s="151"/>
      <c r="AG89" s="151" t="s">
        <v>331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ht="33.75" outlineLevel="1" x14ac:dyDescent="0.2">
      <c r="A90" s="180">
        <v>60</v>
      </c>
      <c r="B90" s="181" t="s">
        <v>2126</v>
      </c>
      <c r="C90" s="190" t="s">
        <v>2127</v>
      </c>
      <c r="D90" s="182" t="s">
        <v>227</v>
      </c>
      <c r="E90" s="183">
        <v>1</v>
      </c>
      <c r="F90" s="184"/>
      <c r="G90" s="185">
        <f t="shared" si="28"/>
        <v>0</v>
      </c>
      <c r="H90" s="184">
        <v>3635.21</v>
      </c>
      <c r="I90" s="185">
        <f t="shared" si="29"/>
        <v>3635.21</v>
      </c>
      <c r="J90" s="184">
        <v>334.79</v>
      </c>
      <c r="K90" s="185">
        <f t="shared" si="30"/>
        <v>334.79</v>
      </c>
      <c r="L90" s="185">
        <v>21</v>
      </c>
      <c r="M90" s="185">
        <f t="shared" si="31"/>
        <v>0</v>
      </c>
      <c r="N90" s="185">
        <v>3.456E-2</v>
      </c>
      <c r="O90" s="185">
        <f t="shared" si="32"/>
        <v>0.03</v>
      </c>
      <c r="P90" s="185">
        <v>0</v>
      </c>
      <c r="Q90" s="185">
        <f t="shared" si="33"/>
        <v>0</v>
      </c>
      <c r="R90" s="185" t="s">
        <v>1858</v>
      </c>
      <c r="S90" s="185" t="s">
        <v>330</v>
      </c>
      <c r="T90" s="186" t="s">
        <v>330</v>
      </c>
      <c r="U90" s="162">
        <v>0.99099999999999999</v>
      </c>
      <c r="V90" s="162">
        <f t="shared" si="34"/>
        <v>0.99</v>
      </c>
      <c r="W90" s="162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331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ht="33.75" outlineLevel="1" x14ac:dyDescent="0.2">
      <c r="A91" s="180">
        <v>61</v>
      </c>
      <c r="B91" s="181" t="s">
        <v>2128</v>
      </c>
      <c r="C91" s="190" t="s">
        <v>2129</v>
      </c>
      <c r="D91" s="182" t="s">
        <v>227</v>
      </c>
      <c r="E91" s="183">
        <v>5</v>
      </c>
      <c r="F91" s="184"/>
      <c r="G91" s="185">
        <f t="shared" si="28"/>
        <v>0</v>
      </c>
      <c r="H91" s="184">
        <v>4591.53</v>
      </c>
      <c r="I91" s="185">
        <f t="shared" si="29"/>
        <v>22957.65</v>
      </c>
      <c r="J91" s="184">
        <v>383.47</v>
      </c>
      <c r="K91" s="185">
        <f t="shared" si="30"/>
        <v>1917.35</v>
      </c>
      <c r="L91" s="185">
        <v>21</v>
      </c>
      <c r="M91" s="185">
        <f t="shared" si="31"/>
        <v>0</v>
      </c>
      <c r="N91" s="185">
        <v>4.8800000000000003E-2</v>
      </c>
      <c r="O91" s="185">
        <f t="shared" si="32"/>
        <v>0.24</v>
      </c>
      <c r="P91" s="185">
        <v>0</v>
      </c>
      <c r="Q91" s="185">
        <f t="shared" si="33"/>
        <v>0</v>
      </c>
      <c r="R91" s="185" t="s">
        <v>1858</v>
      </c>
      <c r="S91" s="185" t="s">
        <v>330</v>
      </c>
      <c r="T91" s="186" t="s">
        <v>330</v>
      </c>
      <c r="U91" s="162">
        <v>1.127</v>
      </c>
      <c r="V91" s="162">
        <f t="shared" si="34"/>
        <v>5.64</v>
      </c>
      <c r="W91" s="162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331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ht="33.75" outlineLevel="1" x14ac:dyDescent="0.2">
      <c r="A92" s="180">
        <v>62</v>
      </c>
      <c r="B92" s="181" t="s">
        <v>2130</v>
      </c>
      <c r="C92" s="190" t="s">
        <v>2131</v>
      </c>
      <c r="D92" s="182" t="s">
        <v>227</v>
      </c>
      <c r="E92" s="183">
        <v>3</v>
      </c>
      <c r="F92" s="184"/>
      <c r="G92" s="185">
        <f t="shared" si="28"/>
        <v>0</v>
      </c>
      <c r="H92" s="184">
        <v>4003.81</v>
      </c>
      <c r="I92" s="185">
        <f t="shared" si="29"/>
        <v>12011.43</v>
      </c>
      <c r="J92" s="184">
        <v>321.19</v>
      </c>
      <c r="K92" s="185">
        <f t="shared" si="30"/>
        <v>963.57</v>
      </c>
      <c r="L92" s="185">
        <v>21</v>
      </c>
      <c r="M92" s="185">
        <f t="shared" si="31"/>
        <v>0</v>
      </c>
      <c r="N92" s="185">
        <v>3.6299999999999999E-2</v>
      </c>
      <c r="O92" s="185">
        <f t="shared" si="32"/>
        <v>0.11</v>
      </c>
      <c r="P92" s="185">
        <v>0</v>
      </c>
      <c r="Q92" s="185">
        <f t="shared" si="33"/>
        <v>0</v>
      </c>
      <c r="R92" s="185" t="s">
        <v>1858</v>
      </c>
      <c r="S92" s="185" t="s">
        <v>330</v>
      </c>
      <c r="T92" s="186" t="s">
        <v>330</v>
      </c>
      <c r="U92" s="162">
        <v>0.95299999999999996</v>
      </c>
      <c r="V92" s="162">
        <f t="shared" si="34"/>
        <v>2.86</v>
      </c>
      <c r="W92" s="162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331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ht="33.75" outlineLevel="1" x14ac:dyDescent="0.2">
      <c r="A93" s="180">
        <v>63</v>
      </c>
      <c r="B93" s="181" t="s">
        <v>2132</v>
      </c>
      <c r="C93" s="190" t="s">
        <v>2133</v>
      </c>
      <c r="D93" s="182" t="s">
        <v>227</v>
      </c>
      <c r="E93" s="183">
        <v>1</v>
      </c>
      <c r="F93" s="184"/>
      <c r="G93" s="185">
        <f t="shared" si="28"/>
        <v>0</v>
      </c>
      <c r="H93" s="184">
        <v>5636.29</v>
      </c>
      <c r="I93" s="185">
        <f t="shared" si="29"/>
        <v>5636.29</v>
      </c>
      <c r="J93" s="184">
        <v>403.71</v>
      </c>
      <c r="K93" s="185">
        <f t="shared" si="30"/>
        <v>403.71</v>
      </c>
      <c r="L93" s="185">
        <v>21</v>
      </c>
      <c r="M93" s="185">
        <f t="shared" si="31"/>
        <v>0</v>
      </c>
      <c r="N93" s="185">
        <v>6.5339999999999995E-2</v>
      </c>
      <c r="O93" s="185">
        <f t="shared" si="32"/>
        <v>7.0000000000000007E-2</v>
      </c>
      <c r="P93" s="185">
        <v>0</v>
      </c>
      <c r="Q93" s="185">
        <f t="shared" si="33"/>
        <v>0</v>
      </c>
      <c r="R93" s="185" t="s">
        <v>1858</v>
      </c>
      <c r="S93" s="185" t="s">
        <v>330</v>
      </c>
      <c r="T93" s="186" t="s">
        <v>330</v>
      </c>
      <c r="U93" s="162">
        <v>1.1835</v>
      </c>
      <c r="V93" s="162">
        <f t="shared" si="34"/>
        <v>1.18</v>
      </c>
      <c r="W93" s="162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331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ht="33.75" outlineLevel="1" x14ac:dyDescent="0.2">
      <c r="A94" s="180">
        <v>64</v>
      </c>
      <c r="B94" s="181" t="s">
        <v>2134</v>
      </c>
      <c r="C94" s="190" t="s">
        <v>2135</v>
      </c>
      <c r="D94" s="182" t="s">
        <v>227</v>
      </c>
      <c r="E94" s="183">
        <v>1</v>
      </c>
      <c r="F94" s="184"/>
      <c r="G94" s="185">
        <f t="shared" si="28"/>
        <v>0</v>
      </c>
      <c r="H94" s="184">
        <v>6036.66</v>
      </c>
      <c r="I94" s="185">
        <f t="shared" si="29"/>
        <v>6036.66</v>
      </c>
      <c r="J94" s="184">
        <v>408.34</v>
      </c>
      <c r="K94" s="185">
        <f t="shared" si="30"/>
        <v>408.34</v>
      </c>
      <c r="L94" s="185">
        <v>21</v>
      </c>
      <c r="M94" s="185">
        <f t="shared" si="31"/>
        <v>0</v>
      </c>
      <c r="N94" s="185">
        <v>7.2599999999999998E-2</v>
      </c>
      <c r="O94" s="185">
        <f t="shared" si="32"/>
        <v>7.0000000000000007E-2</v>
      </c>
      <c r="P94" s="185">
        <v>0</v>
      </c>
      <c r="Q94" s="185">
        <f t="shared" si="33"/>
        <v>0</v>
      </c>
      <c r="R94" s="185" t="s">
        <v>1858</v>
      </c>
      <c r="S94" s="185" t="s">
        <v>330</v>
      </c>
      <c r="T94" s="186" t="s">
        <v>330</v>
      </c>
      <c r="U94" s="162">
        <v>1.1964999999999999</v>
      </c>
      <c r="V94" s="162">
        <f t="shared" si="34"/>
        <v>1.2</v>
      </c>
      <c r="W94" s="162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331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ht="33.75" outlineLevel="1" x14ac:dyDescent="0.2">
      <c r="A95" s="180">
        <v>65</v>
      </c>
      <c r="B95" s="181" t="s">
        <v>2136</v>
      </c>
      <c r="C95" s="190" t="s">
        <v>2137</v>
      </c>
      <c r="D95" s="182" t="s">
        <v>227</v>
      </c>
      <c r="E95" s="183">
        <v>1</v>
      </c>
      <c r="F95" s="184"/>
      <c r="G95" s="185">
        <f t="shared" si="28"/>
        <v>0</v>
      </c>
      <c r="H95" s="184">
        <v>8441.85</v>
      </c>
      <c r="I95" s="185">
        <f t="shared" si="29"/>
        <v>8441.85</v>
      </c>
      <c r="J95" s="184">
        <v>473.15</v>
      </c>
      <c r="K95" s="185">
        <f t="shared" si="30"/>
        <v>473.15</v>
      </c>
      <c r="L95" s="185">
        <v>21</v>
      </c>
      <c r="M95" s="185">
        <f t="shared" si="31"/>
        <v>0</v>
      </c>
      <c r="N95" s="185">
        <v>0.11020000000000001</v>
      </c>
      <c r="O95" s="185">
        <f t="shared" si="32"/>
        <v>0.11</v>
      </c>
      <c r="P95" s="185">
        <v>0</v>
      </c>
      <c r="Q95" s="185">
        <f t="shared" si="33"/>
        <v>0</v>
      </c>
      <c r="R95" s="185" t="s">
        <v>1858</v>
      </c>
      <c r="S95" s="185" t="s">
        <v>330</v>
      </c>
      <c r="T95" s="186" t="s">
        <v>330</v>
      </c>
      <c r="U95" s="162">
        <v>1.3774999999999999</v>
      </c>
      <c r="V95" s="162">
        <f t="shared" si="34"/>
        <v>1.38</v>
      </c>
      <c r="W95" s="162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331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ht="33.75" outlineLevel="1" x14ac:dyDescent="0.2">
      <c r="A96" s="180">
        <v>66</v>
      </c>
      <c r="B96" s="181" t="s">
        <v>2138</v>
      </c>
      <c r="C96" s="190" t="s">
        <v>2139</v>
      </c>
      <c r="D96" s="182" t="s">
        <v>227</v>
      </c>
      <c r="E96" s="183">
        <v>1</v>
      </c>
      <c r="F96" s="184"/>
      <c r="G96" s="185">
        <f t="shared" si="28"/>
        <v>0</v>
      </c>
      <c r="H96" s="184">
        <v>2046.27</v>
      </c>
      <c r="I96" s="185">
        <f t="shared" si="29"/>
        <v>2046.27</v>
      </c>
      <c r="J96" s="184">
        <v>333.73</v>
      </c>
      <c r="K96" s="185">
        <f t="shared" si="30"/>
        <v>333.73</v>
      </c>
      <c r="L96" s="185">
        <v>21</v>
      </c>
      <c r="M96" s="185">
        <f t="shared" si="31"/>
        <v>0</v>
      </c>
      <c r="N96" s="185">
        <v>1.66E-2</v>
      </c>
      <c r="O96" s="185">
        <f t="shared" si="32"/>
        <v>0.02</v>
      </c>
      <c r="P96" s="185">
        <v>0</v>
      </c>
      <c r="Q96" s="185">
        <f t="shared" si="33"/>
        <v>0</v>
      </c>
      <c r="R96" s="185" t="s">
        <v>1858</v>
      </c>
      <c r="S96" s="185" t="s">
        <v>330</v>
      </c>
      <c r="T96" s="186" t="s">
        <v>330</v>
      </c>
      <c r="U96" s="162">
        <v>0.98799999999999999</v>
      </c>
      <c r="V96" s="162">
        <f t="shared" si="34"/>
        <v>0.99</v>
      </c>
      <c r="W96" s="162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331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ht="33.75" outlineLevel="1" x14ac:dyDescent="0.2">
      <c r="A97" s="180">
        <v>67</v>
      </c>
      <c r="B97" s="181" t="s">
        <v>2140</v>
      </c>
      <c r="C97" s="190" t="s">
        <v>2141</v>
      </c>
      <c r="D97" s="182" t="s">
        <v>227</v>
      </c>
      <c r="E97" s="183">
        <v>5</v>
      </c>
      <c r="F97" s="184"/>
      <c r="G97" s="185">
        <f t="shared" si="28"/>
        <v>0</v>
      </c>
      <c r="H97" s="184">
        <v>2244.11</v>
      </c>
      <c r="I97" s="185">
        <f t="shared" si="29"/>
        <v>11220.55</v>
      </c>
      <c r="J97" s="184">
        <v>340.89</v>
      </c>
      <c r="K97" s="185">
        <f t="shared" si="30"/>
        <v>1704.45</v>
      </c>
      <c r="L97" s="185">
        <v>21</v>
      </c>
      <c r="M97" s="185">
        <f t="shared" si="31"/>
        <v>0</v>
      </c>
      <c r="N97" s="185">
        <v>1.9800000000000002E-2</v>
      </c>
      <c r="O97" s="185">
        <f t="shared" si="32"/>
        <v>0.1</v>
      </c>
      <c r="P97" s="185">
        <v>0</v>
      </c>
      <c r="Q97" s="185">
        <f t="shared" si="33"/>
        <v>0</v>
      </c>
      <c r="R97" s="185" t="s">
        <v>1858</v>
      </c>
      <c r="S97" s="185" t="s">
        <v>330</v>
      </c>
      <c r="T97" s="186" t="s">
        <v>330</v>
      </c>
      <c r="U97" s="162">
        <v>1.008</v>
      </c>
      <c r="V97" s="162">
        <f t="shared" si="34"/>
        <v>5.04</v>
      </c>
      <c r="W97" s="162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331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 x14ac:dyDescent="0.2">
      <c r="A98" s="180">
        <v>68</v>
      </c>
      <c r="B98" s="181" t="s">
        <v>2142</v>
      </c>
      <c r="C98" s="190" t="s">
        <v>2143</v>
      </c>
      <c r="D98" s="182" t="s">
        <v>255</v>
      </c>
      <c r="E98" s="183">
        <v>1</v>
      </c>
      <c r="F98" s="184"/>
      <c r="G98" s="185">
        <f t="shared" si="28"/>
        <v>0</v>
      </c>
      <c r="H98" s="184">
        <v>0</v>
      </c>
      <c r="I98" s="185">
        <f t="shared" si="29"/>
        <v>0</v>
      </c>
      <c r="J98" s="184">
        <v>3070</v>
      </c>
      <c r="K98" s="185">
        <f t="shared" si="30"/>
        <v>3070</v>
      </c>
      <c r="L98" s="185">
        <v>21</v>
      </c>
      <c r="M98" s="185">
        <f t="shared" si="31"/>
        <v>0</v>
      </c>
      <c r="N98" s="185">
        <v>7.059E-2</v>
      </c>
      <c r="O98" s="185">
        <f t="shared" si="32"/>
        <v>7.0000000000000007E-2</v>
      </c>
      <c r="P98" s="185">
        <v>0</v>
      </c>
      <c r="Q98" s="185">
        <f t="shared" si="33"/>
        <v>0</v>
      </c>
      <c r="R98" s="185"/>
      <c r="S98" s="185" t="s">
        <v>228</v>
      </c>
      <c r="T98" s="186" t="s">
        <v>1029</v>
      </c>
      <c r="U98" s="162">
        <v>2.7320000000000002</v>
      </c>
      <c r="V98" s="162">
        <f t="shared" si="34"/>
        <v>2.73</v>
      </c>
      <c r="W98" s="162"/>
      <c r="X98" s="151"/>
      <c r="Y98" s="151"/>
      <c r="Z98" s="151"/>
      <c r="AA98" s="151"/>
      <c r="AB98" s="151"/>
      <c r="AC98" s="151"/>
      <c r="AD98" s="151"/>
      <c r="AE98" s="151"/>
      <c r="AF98" s="151"/>
      <c r="AG98" s="151" t="s">
        <v>331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 x14ac:dyDescent="0.2">
      <c r="A99" s="180">
        <v>69</v>
      </c>
      <c r="B99" s="181" t="s">
        <v>2144</v>
      </c>
      <c r="C99" s="190" t="s">
        <v>2145</v>
      </c>
      <c r="D99" s="182" t="s">
        <v>255</v>
      </c>
      <c r="E99" s="183">
        <v>1</v>
      </c>
      <c r="F99" s="184"/>
      <c r="G99" s="185">
        <f t="shared" si="28"/>
        <v>0</v>
      </c>
      <c r="H99" s="184">
        <v>0</v>
      </c>
      <c r="I99" s="185">
        <f t="shared" si="29"/>
        <v>0</v>
      </c>
      <c r="J99" s="184">
        <v>4945</v>
      </c>
      <c r="K99" s="185">
        <f t="shared" si="30"/>
        <v>4945</v>
      </c>
      <c r="L99" s="185">
        <v>21</v>
      </c>
      <c r="M99" s="185">
        <f t="shared" si="31"/>
        <v>0</v>
      </c>
      <c r="N99" s="185">
        <v>0.1263</v>
      </c>
      <c r="O99" s="185">
        <f t="shared" si="32"/>
        <v>0.13</v>
      </c>
      <c r="P99" s="185">
        <v>0</v>
      </c>
      <c r="Q99" s="185">
        <f t="shared" si="33"/>
        <v>0</v>
      </c>
      <c r="R99" s="185"/>
      <c r="S99" s="185" t="s">
        <v>228</v>
      </c>
      <c r="T99" s="186" t="s">
        <v>1029</v>
      </c>
      <c r="U99" s="162">
        <v>3.1509999999999998</v>
      </c>
      <c r="V99" s="162">
        <f t="shared" si="34"/>
        <v>3.15</v>
      </c>
      <c r="W99" s="162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331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80">
        <v>70</v>
      </c>
      <c r="B100" s="181" t="s">
        <v>2146</v>
      </c>
      <c r="C100" s="190" t="s">
        <v>2147</v>
      </c>
      <c r="D100" s="182" t="s">
        <v>255</v>
      </c>
      <c r="E100" s="183">
        <v>2</v>
      </c>
      <c r="F100" s="184"/>
      <c r="G100" s="185">
        <f t="shared" si="28"/>
        <v>0</v>
      </c>
      <c r="H100" s="184">
        <v>0</v>
      </c>
      <c r="I100" s="185">
        <f t="shared" si="29"/>
        <v>0</v>
      </c>
      <c r="J100" s="184">
        <v>3150</v>
      </c>
      <c r="K100" s="185">
        <f t="shared" si="30"/>
        <v>6300</v>
      </c>
      <c r="L100" s="185">
        <v>21</v>
      </c>
      <c r="M100" s="185">
        <f t="shared" si="31"/>
        <v>0</v>
      </c>
      <c r="N100" s="185">
        <v>7.2539999999999993E-2</v>
      </c>
      <c r="O100" s="185">
        <f t="shared" si="32"/>
        <v>0.15</v>
      </c>
      <c r="P100" s="185">
        <v>0</v>
      </c>
      <c r="Q100" s="185">
        <f t="shared" si="33"/>
        <v>0</v>
      </c>
      <c r="R100" s="185"/>
      <c r="S100" s="185" t="s">
        <v>228</v>
      </c>
      <c r="T100" s="186" t="s">
        <v>1029</v>
      </c>
      <c r="U100" s="162">
        <v>3.5640000000000001</v>
      </c>
      <c r="V100" s="162">
        <f t="shared" si="34"/>
        <v>7.13</v>
      </c>
      <c r="W100" s="162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331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80">
        <v>71</v>
      </c>
      <c r="B101" s="181" t="s">
        <v>2148</v>
      </c>
      <c r="C101" s="190" t="s">
        <v>2149</v>
      </c>
      <c r="D101" s="182" t="s">
        <v>255</v>
      </c>
      <c r="E101" s="183">
        <v>1</v>
      </c>
      <c r="F101" s="184"/>
      <c r="G101" s="185">
        <f t="shared" si="28"/>
        <v>0</v>
      </c>
      <c r="H101" s="184">
        <v>1281</v>
      </c>
      <c r="I101" s="185">
        <f t="shared" si="29"/>
        <v>1281</v>
      </c>
      <c r="J101" s="184">
        <v>819</v>
      </c>
      <c r="K101" s="185">
        <f t="shared" si="30"/>
        <v>819</v>
      </c>
      <c r="L101" s="185">
        <v>21</v>
      </c>
      <c r="M101" s="185">
        <f t="shared" si="31"/>
        <v>0</v>
      </c>
      <c r="N101" s="185">
        <v>3.7539999999999997E-2</v>
      </c>
      <c r="O101" s="185">
        <f t="shared" si="32"/>
        <v>0.04</v>
      </c>
      <c r="P101" s="185">
        <v>0</v>
      </c>
      <c r="Q101" s="185">
        <f t="shared" si="33"/>
        <v>0</v>
      </c>
      <c r="R101" s="185"/>
      <c r="S101" s="185" t="s">
        <v>228</v>
      </c>
      <c r="T101" s="186" t="s">
        <v>229</v>
      </c>
      <c r="U101" s="162">
        <v>3.5640000000000001</v>
      </c>
      <c r="V101" s="162">
        <f t="shared" si="34"/>
        <v>3.56</v>
      </c>
      <c r="W101" s="162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331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80">
        <v>72</v>
      </c>
      <c r="B102" s="181" t="s">
        <v>2150</v>
      </c>
      <c r="C102" s="190" t="s">
        <v>2151</v>
      </c>
      <c r="D102" s="182" t="s">
        <v>227</v>
      </c>
      <c r="E102" s="183">
        <v>1</v>
      </c>
      <c r="F102" s="184"/>
      <c r="G102" s="185">
        <f t="shared" si="28"/>
        <v>0</v>
      </c>
      <c r="H102" s="184">
        <v>1629</v>
      </c>
      <c r="I102" s="185">
        <f t="shared" si="29"/>
        <v>1629</v>
      </c>
      <c r="J102" s="184">
        <v>0</v>
      </c>
      <c r="K102" s="185">
        <f t="shared" si="30"/>
        <v>0</v>
      </c>
      <c r="L102" s="185">
        <v>21</v>
      </c>
      <c r="M102" s="185">
        <f t="shared" si="31"/>
        <v>0</v>
      </c>
      <c r="N102" s="185">
        <v>0</v>
      </c>
      <c r="O102" s="185">
        <f t="shared" si="32"/>
        <v>0</v>
      </c>
      <c r="P102" s="185">
        <v>0</v>
      </c>
      <c r="Q102" s="185">
        <f t="shared" si="33"/>
        <v>0</v>
      </c>
      <c r="R102" s="185" t="s">
        <v>438</v>
      </c>
      <c r="S102" s="185" t="s">
        <v>1238</v>
      </c>
      <c r="T102" s="186" t="s">
        <v>229</v>
      </c>
      <c r="U102" s="162">
        <v>0</v>
      </c>
      <c r="V102" s="162">
        <f t="shared" si="34"/>
        <v>0</v>
      </c>
      <c r="W102" s="162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439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">
      <c r="A103" s="180">
        <v>73</v>
      </c>
      <c r="B103" s="181" t="s">
        <v>2152</v>
      </c>
      <c r="C103" s="190" t="s">
        <v>2153</v>
      </c>
      <c r="D103" s="182" t="s">
        <v>227</v>
      </c>
      <c r="E103" s="183">
        <v>5</v>
      </c>
      <c r="F103" s="184"/>
      <c r="G103" s="185">
        <f t="shared" si="28"/>
        <v>0</v>
      </c>
      <c r="H103" s="184">
        <v>1772</v>
      </c>
      <c r="I103" s="185">
        <f t="shared" si="29"/>
        <v>8860</v>
      </c>
      <c r="J103" s="184">
        <v>0</v>
      </c>
      <c r="K103" s="185">
        <f t="shared" si="30"/>
        <v>0</v>
      </c>
      <c r="L103" s="185">
        <v>21</v>
      </c>
      <c r="M103" s="185">
        <f t="shared" si="31"/>
        <v>0</v>
      </c>
      <c r="N103" s="185">
        <v>0</v>
      </c>
      <c r="O103" s="185">
        <f t="shared" si="32"/>
        <v>0</v>
      </c>
      <c r="P103" s="185">
        <v>0</v>
      </c>
      <c r="Q103" s="185">
        <f t="shared" si="33"/>
        <v>0</v>
      </c>
      <c r="R103" s="185" t="s">
        <v>438</v>
      </c>
      <c r="S103" s="185" t="s">
        <v>1238</v>
      </c>
      <c r="T103" s="186" t="s">
        <v>229</v>
      </c>
      <c r="U103" s="162">
        <v>0</v>
      </c>
      <c r="V103" s="162">
        <f t="shared" si="34"/>
        <v>0</v>
      </c>
      <c r="W103" s="162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439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80">
        <v>74</v>
      </c>
      <c r="B104" s="181" t="s">
        <v>2154</v>
      </c>
      <c r="C104" s="190" t="s">
        <v>2155</v>
      </c>
      <c r="D104" s="182" t="s">
        <v>473</v>
      </c>
      <c r="E104" s="183">
        <v>1.26895</v>
      </c>
      <c r="F104" s="184"/>
      <c r="G104" s="185">
        <f t="shared" si="28"/>
        <v>0</v>
      </c>
      <c r="H104" s="184">
        <v>0</v>
      </c>
      <c r="I104" s="185">
        <f t="shared" si="29"/>
        <v>0</v>
      </c>
      <c r="J104" s="184">
        <v>1064</v>
      </c>
      <c r="K104" s="185">
        <f t="shared" si="30"/>
        <v>1350.16</v>
      </c>
      <c r="L104" s="185">
        <v>21</v>
      </c>
      <c r="M104" s="185">
        <f t="shared" si="31"/>
        <v>0</v>
      </c>
      <c r="N104" s="185">
        <v>0</v>
      </c>
      <c r="O104" s="185">
        <f t="shared" si="32"/>
        <v>0</v>
      </c>
      <c r="P104" s="185">
        <v>0</v>
      </c>
      <c r="Q104" s="185">
        <f t="shared" si="33"/>
        <v>0</v>
      </c>
      <c r="R104" s="185" t="s">
        <v>1858</v>
      </c>
      <c r="S104" s="185" t="s">
        <v>330</v>
      </c>
      <c r="T104" s="186" t="s">
        <v>330</v>
      </c>
      <c r="U104" s="162">
        <v>3.0750000000000002</v>
      </c>
      <c r="V104" s="162">
        <f t="shared" si="34"/>
        <v>3.9</v>
      </c>
      <c r="W104" s="162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816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x14ac:dyDescent="0.2">
      <c r="A105" s="167" t="s">
        <v>223</v>
      </c>
      <c r="B105" s="168" t="s">
        <v>179</v>
      </c>
      <c r="C105" s="189" t="s">
        <v>180</v>
      </c>
      <c r="D105" s="169"/>
      <c r="E105" s="170"/>
      <c r="F105" s="171"/>
      <c r="G105" s="171">
        <f>SUMIF(AG106:AG109,"&lt;&gt;NOR",G106:G109)</f>
        <v>0</v>
      </c>
      <c r="H105" s="171"/>
      <c r="I105" s="171">
        <f>SUM(I106:I109)</f>
        <v>1660.43</v>
      </c>
      <c r="J105" s="171"/>
      <c r="K105" s="171">
        <f>SUM(K106:K109)</f>
        <v>2857.73</v>
      </c>
      <c r="L105" s="171"/>
      <c r="M105" s="171">
        <f>SUM(M106:M109)</f>
        <v>0</v>
      </c>
      <c r="N105" s="171"/>
      <c r="O105" s="171">
        <f>SUM(O106:O109)</f>
        <v>0.01</v>
      </c>
      <c r="P105" s="171"/>
      <c r="Q105" s="171">
        <f>SUM(Q106:Q109)</f>
        <v>0</v>
      </c>
      <c r="R105" s="171"/>
      <c r="S105" s="171"/>
      <c r="T105" s="172"/>
      <c r="U105" s="166"/>
      <c r="V105" s="166">
        <f>SUM(V106:V109)</f>
        <v>7.5500000000000007</v>
      </c>
      <c r="W105" s="166"/>
      <c r="AG105" t="s">
        <v>224</v>
      </c>
    </row>
    <row r="106" spans="1:60" ht="22.5" outlineLevel="1" x14ac:dyDescent="0.2">
      <c r="A106" s="173">
        <v>75</v>
      </c>
      <c r="B106" s="174" t="s">
        <v>2156</v>
      </c>
      <c r="C106" s="191" t="s">
        <v>2157</v>
      </c>
      <c r="D106" s="175" t="s">
        <v>375</v>
      </c>
      <c r="E106" s="176">
        <v>19.5</v>
      </c>
      <c r="F106" s="177"/>
      <c r="G106" s="178">
        <f>ROUND(E106*F106,2)</f>
        <v>0</v>
      </c>
      <c r="H106" s="177">
        <v>71.010000000000005</v>
      </c>
      <c r="I106" s="178">
        <f>ROUND(E106*H106,2)</f>
        <v>1384.7</v>
      </c>
      <c r="J106" s="177">
        <v>126.99</v>
      </c>
      <c r="K106" s="178">
        <f>ROUND(E106*J106,2)</f>
        <v>2476.31</v>
      </c>
      <c r="L106" s="178">
        <v>21</v>
      </c>
      <c r="M106" s="178">
        <f>G106*(1+L106/100)</f>
        <v>0</v>
      </c>
      <c r="N106" s="178">
        <v>4.0999999999999999E-4</v>
      </c>
      <c r="O106" s="178">
        <f>ROUND(E106*N106,2)</f>
        <v>0.01</v>
      </c>
      <c r="P106" s="178">
        <v>0</v>
      </c>
      <c r="Q106" s="178">
        <f>ROUND(E106*P106,2)</f>
        <v>0</v>
      </c>
      <c r="R106" s="178" t="s">
        <v>1689</v>
      </c>
      <c r="S106" s="178" t="s">
        <v>330</v>
      </c>
      <c r="T106" s="179" t="s">
        <v>330</v>
      </c>
      <c r="U106" s="162">
        <v>0.32600000000000001</v>
      </c>
      <c r="V106" s="162">
        <f>ROUND(E106*U106,2)</f>
        <v>6.36</v>
      </c>
      <c r="W106" s="162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331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 x14ac:dyDescent="0.2">
      <c r="A107" s="158"/>
      <c r="B107" s="159"/>
      <c r="C107" s="199" t="s">
        <v>2158</v>
      </c>
      <c r="D107" s="195"/>
      <c r="E107" s="196">
        <v>7.5</v>
      </c>
      <c r="F107" s="162"/>
      <c r="G107" s="162"/>
      <c r="H107" s="162"/>
      <c r="I107" s="162"/>
      <c r="J107" s="162"/>
      <c r="K107" s="162"/>
      <c r="L107" s="162"/>
      <c r="M107" s="162"/>
      <c r="N107" s="162"/>
      <c r="O107" s="162"/>
      <c r="P107" s="162"/>
      <c r="Q107" s="162"/>
      <c r="R107" s="162"/>
      <c r="S107" s="162"/>
      <c r="T107" s="162"/>
      <c r="U107" s="162"/>
      <c r="V107" s="162"/>
      <c r="W107" s="162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 t="s">
        <v>346</v>
      </c>
      <c r="AH107" s="151">
        <v>0</v>
      </c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 x14ac:dyDescent="0.2">
      <c r="A108" s="158"/>
      <c r="B108" s="159"/>
      <c r="C108" s="199" t="s">
        <v>2159</v>
      </c>
      <c r="D108" s="195"/>
      <c r="E108" s="196">
        <v>12</v>
      </c>
      <c r="F108" s="162"/>
      <c r="G108" s="162"/>
      <c r="H108" s="162"/>
      <c r="I108" s="162"/>
      <c r="J108" s="162"/>
      <c r="K108" s="162"/>
      <c r="L108" s="162"/>
      <c r="M108" s="162"/>
      <c r="N108" s="162"/>
      <c r="O108" s="162"/>
      <c r="P108" s="162"/>
      <c r="Q108" s="162"/>
      <c r="R108" s="162"/>
      <c r="S108" s="162"/>
      <c r="T108" s="162"/>
      <c r="U108" s="162"/>
      <c r="V108" s="162"/>
      <c r="W108" s="162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346</v>
      </c>
      <c r="AH108" s="151">
        <v>0</v>
      </c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73">
        <v>76</v>
      </c>
      <c r="B109" s="174" t="s">
        <v>2160</v>
      </c>
      <c r="C109" s="191" t="s">
        <v>2161</v>
      </c>
      <c r="D109" s="175" t="s">
        <v>375</v>
      </c>
      <c r="E109" s="176">
        <v>19.5</v>
      </c>
      <c r="F109" s="177"/>
      <c r="G109" s="178">
        <f>ROUND(E109*F109,2)</f>
        <v>0</v>
      </c>
      <c r="H109" s="177">
        <v>14.14</v>
      </c>
      <c r="I109" s="178">
        <f>ROUND(E109*H109,2)</f>
        <v>275.73</v>
      </c>
      <c r="J109" s="177">
        <v>19.559999999999999</v>
      </c>
      <c r="K109" s="178">
        <f>ROUND(E109*J109,2)</f>
        <v>381.42</v>
      </c>
      <c r="L109" s="178">
        <v>21</v>
      </c>
      <c r="M109" s="178">
        <f>G109*(1+L109/100)</f>
        <v>0</v>
      </c>
      <c r="N109" s="178">
        <v>1.3999999999999999E-4</v>
      </c>
      <c r="O109" s="178">
        <f>ROUND(E109*N109,2)</f>
        <v>0</v>
      </c>
      <c r="P109" s="178">
        <v>0</v>
      </c>
      <c r="Q109" s="178">
        <f>ROUND(E109*P109,2)</f>
        <v>0</v>
      </c>
      <c r="R109" s="178" t="s">
        <v>1689</v>
      </c>
      <c r="S109" s="178" t="s">
        <v>330</v>
      </c>
      <c r="T109" s="179" t="s">
        <v>330</v>
      </c>
      <c r="U109" s="162">
        <v>6.0999999999999999E-2</v>
      </c>
      <c r="V109" s="162">
        <f>ROUND(E109*U109,2)</f>
        <v>1.19</v>
      </c>
      <c r="W109" s="162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331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x14ac:dyDescent="0.2">
      <c r="A110" s="5"/>
      <c r="B110" s="6"/>
      <c r="C110" s="192"/>
      <c r="D110" s="8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AE110">
        <v>15</v>
      </c>
      <c r="AF110">
        <v>21</v>
      </c>
    </row>
    <row r="111" spans="1:60" x14ac:dyDescent="0.2">
      <c r="A111" s="154"/>
      <c r="B111" s="155" t="s">
        <v>30</v>
      </c>
      <c r="C111" s="193"/>
      <c r="D111" s="156"/>
      <c r="E111" s="157"/>
      <c r="F111" s="157"/>
      <c r="G111" s="188">
        <f>G8+G19+G29+G60+G85+G105</f>
        <v>0</v>
      </c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AE111">
        <f>SUMIF(L7:L109,AE110,G7:G109)</f>
        <v>0</v>
      </c>
      <c r="AF111">
        <f>SUMIF(L7:L109,AF110,G7:G109)</f>
        <v>0</v>
      </c>
      <c r="AG111" t="s">
        <v>323</v>
      </c>
    </row>
    <row r="112" spans="1:60" x14ac:dyDescent="0.2">
      <c r="A112" s="379" t="s">
        <v>1698</v>
      </c>
      <c r="B112" s="379"/>
      <c r="C112" s="192"/>
      <c r="D112" s="8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33" x14ac:dyDescent="0.2">
      <c r="A113" s="5"/>
      <c r="B113" s="6" t="s">
        <v>1699</v>
      </c>
      <c r="C113" s="192" t="s">
        <v>1700</v>
      </c>
      <c r="D113" s="8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AG113" t="s">
        <v>1701</v>
      </c>
    </row>
    <row r="114" spans="1:33" x14ac:dyDescent="0.2">
      <c r="A114" s="5"/>
      <c r="B114" s="6" t="s">
        <v>1702</v>
      </c>
      <c r="C114" s="192" t="s">
        <v>1703</v>
      </c>
      <c r="D114" s="8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AG114" t="s">
        <v>1704</v>
      </c>
    </row>
    <row r="115" spans="1:33" x14ac:dyDescent="0.2">
      <c r="A115" s="5"/>
      <c r="B115" s="6"/>
      <c r="C115" s="192" t="s">
        <v>1138</v>
      </c>
      <c r="D115" s="8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AG115" t="s">
        <v>1705</v>
      </c>
    </row>
    <row r="116" spans="1:33" x14ac:dyDescent="0.2">
      <c r="A116" s="5"/>
      <c r="B116" s="6"/>
      <c r="C116" s="192"/>
      <c r="D116" s="8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33" x14ac:dyDescent="0.2">
      <c r="C117" s="194"/>
      <c r="D117" s="142"/>
      <c r="AG117" t="s">
        <v>324</v>
      </c>
    </row>
    <row r="118" spans="1:33" x14ac:dyDescent="0.2">
      <c r="D118" s="142"/>
    </row>
    <row r="119" spans="1:33" x14ac:dyDescent="0.2">
      <c r="D119" s="142"/>
    </row>
    <row r="120" spans="1:33" x14ac:dyDescent="0.2">
      <c r="D120" s="142"/>
    </row>
    <row r="121" spans="1:33" x14ac:dyDescent="0.2">
      <c r="D121" s="142"/>
    </row>
    <row r="122" spans="1:33" x14ac:dyDescent="0.2">
      <c r="D122" s="142"/>
    </row>
    <row r="123" spans="1:33" x14ac:dyDescent="0.2">
      <c r="D123" s="142"/>
    </row>
    <row r="124" spans="1:33" x14ac:dyDescent="0.2">
      <c r="D124" s="142"/>
    </row>
    <row r="125" spans="1:33" x14ac:dyDescent="0.2">
      <c r="D125" s="142"/>
    </row>
    <row r="126" spans="1:33" x14ac:dyDescent="0.2">
      <c r="D126" s="142"/>
    </row>
    <row r="127" spans="1:33" x14ac:dyDescent="0.2">
      <c r="D127" s="142"/>
    </row>
    <row r="128" spans="1:33" x14ac:dyDescent="0.2">
      <c r="D128" s="142"/>
    </row>
    <row r="129" spans="4:4" x14ac:dyDescent="0.2">
      <c r="D129" s="142"/>
    </row>
    <row r="130" spans="4:4" x14ac:dyDescent="0.2">
      <c r="D130" s="142"/>
    </row>
    <row r="131" spans="4:4" x14ac:dyDescent="0.2">
      <c r="D131" s="142"/>
    </row>
    <row r="132" spans="4:4" x14ac:dyDescent="0.2">
      <c r="D132" s="142"/>
    </row>
    <row r="133" spans="4:4" x14ac:dyDescent="0.2">
      <c r="D133" s="142"/>
    </row>
    <row r="134" spans="4:4" x14ac:dyDescent="0.2">
      <c r="D134" s="142"/>
    </row>
    <row r="135" spans="4:4" x14ac:dyDescent="0.2">
      <c r="D135" s="142"/>
    </row>
    <row r="136" spans="4:4" x14ac:dyDescent="0.2">
      <c r="D136" s="142"/>
    </row>
    <row r="137" spans="4:4" x14ac:dyDescent="0.2">
      <c r="D137" s="142"/>
    </row>
    <row r="138" spans="4:4" x14ac:dyDescent="0.2">
      <c r="D138" s="142"/>
    </row>
    <row r="139" spans="4:4" x14ac:dyDescent="0.2">
      <c r="D139" s="142"/>
    </row>
    <row r="140" spans="4:4" x14ac:dyDescent="0.2">
      <c r="D140" s="142"/>
    </row>
    <row r="141" spans="4:4" x14ac:dyDescent="0.2">
      <c r="D141" s="142"/>
    </row>
    <row r="142" spans="4:4" x14ac:dyDescent="0.2">
      <c r="D142" s="142"/>
    </row>
    <row r="143" spans="4:4" x14ac:dyDescent="0.2">
      <c r="D143" s="142"/>
    </row>
    <row r="144" spans="4:4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sheetProtection password="C613" sheet="1"/>
  <mergeCells count="21">
    <mergeCell ref="A112:B112"/>
    <mergeCell ref="C31:G31"/>
    <mergeCell ref="C33:G33"/>
    <mergeCell ref="C35:G35"/>
    <mergeCell ref="C37:G37"/>
    <mergeCell ref="C40:G40"/>
    <mergeCell ref="C49:G49"/>
    <mergeCell ref="C43:G43"/>
    <mergeCell ref="C44:G44"/>
    <mergeCell ref="C46:G46"/>
    <mergeCell ref="C47:G47"/>
    <mergeCell ref="C50:G50"/>
    <mergeCell ref="C52:G52"/>
    <mergeCell ref="C53:G53"/>
    <mergeCell ref="C55:G55"/>
    <mergeCell ref="C72:G72"/>
    <mergeCell ref="A1:G1"/>
    <mergeCell ref="C2:G2"/>
    <mergeCell ref="C3:G3"/>
    <mergeCell ref="C4:G4"/>
    <mergeCell ref="C41:G41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F9" sqref="F9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63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368" t="s">
        <v>325</v>
      </c>
      <c r="B1" s="368"/>
      <c r="C1" s="368"/>
      <c r="D1" s="368"/>
      <c r="E1" s="368"/>
      <c r="F1" s="368"/>
      <c r="G1" s="368"/>
      <c r="AG1" t="s">
        <v>198</v>
      </c>
    </row>
    <row r="2" spans="1:60" ht="24.95" customHeight="1" x14ac:dyDescent="0.2">
      <c r="A2" s="143" t="s">
        <v>7</v>
      </c>
      <c r="B2" s="72" t="s">
        <v>42</v>
      </c>
      <c r="C2" s="369" t="s">
        <v>43</v>
      </c>
      <c r="D2" s="370"/>
      <c r="E2" s="370"/>
      <c r="F2" s="370"/>
      <c r="G2" s="371"/>
      <c r="AG2" t="s">
        <v>199</v>
      </c>
    </row>
    <row r="3" spans="1:60" ht="24.95" customHeight="1" x14ac:dyDescent="0.2">
      <c r="A3" s="143" t="s">
        <v>8</v>
      </c>
      <c r="B3" s="72" t="s">
        <v>60</v>
      </c>
      <c r="C3" s="369" t="s">
        <v>61</v>
      </c>
      <c r="D3" s="370"/>
      <c r="E3" s="370"/>
      <c r="F3" s="370"/>
      <c r="G3" s="371"/>
      <c r="AC3" s="90" t="s">
        <v>199</v>
      </c>
      <c r="AG3" t="s">
        <v>201</v>
      </c>
    </row>
    <row r="4" spans="1:60" ht="24.95" customHeight="1" x14ac:dyDescent="0.2">
      <c r="A4" s="144" t="s">
        <v>9</v>
      </c>
      <c r="B4" s="145" t="s">
        <v>67</v>
      </c>
      <c r="C4" s="372" t="s">
        <v>68</v>
      </c>
      <c r="D4" s="373"/>
      <c r="E4" s="373"/>
      <c r="F4" s="373"/>
      <c r="G4" s="374"/>
      <c r="AG4" t="s">
        <v>202</v>
      </c>
    </row>
    <row r="5" spans="1:60" x14ac:dyDescent="0.2">
      <c r="D5" s="142"/>
    </row>
    <row r="6" spans="1:60" ht="38.25" x14ac:dyDescent="0.2">
      <c r="A6" s="147" t="s">
        <v>203</v>
      </c>
      <c r="B6" s="149" t="s">
        <v>204</v>
      </c>
      <c r="C6" s="149" t="s">
        <v>205</v>
      </c>
      <c r="D6" s="148" t="s">
        <v>206</v>
      </c>
      <c r="E6" s="147" t="s">
        <v>207</v>
      </c>
      <c r="F6" s="146" t="s">
        <v>208</v>
      </c>
      <c r="G6" s="147" t="s">
        <v>30</v>
      </c>
      <c r="H6" s="150" t="s">
        <v>31</v>
      </c>
      <c r="I6" s="150" t="s">
        <v>209</v>
      </c>
      <c r="J6" s="150" t="s">
        <v>32</v>
      </c>
      <c r="K6" s="150" t="s">
        <v>210</v>
      </c>
      <c r="L6" s="150" t="s">
        <v>211</v>
      </c>
      <c r="M6" s="150" t="s">
        <v>212</v>
      </c>
      <c r="N6" s="150" t="s">
        <v>213</v>
      </c>
      <c r="O6" s="150" t="s">
        <v>214</v>
      </c>
      <c r="P6" s="150" t="s">
        <v>215</v>
      </c>
      <c r="Q6" s="150" t="s">
        <v>216</v>
      </c>
      <c r="R6" s="150" t="s">
        <v>217</v>
      </c>
      <c r="S6" s="150" t="s">
        <v>218</v>
      </c>
      <c r="T6" s="150" t="s">
        <v>219</v>
      </c>
      <c r="U6" s="150" t="s">
        <v>220</v>
      </c>
      <c r="V6" s="150" t="s">
        <v>221</v>
      </c>
      <c r="W6" s="150" t="s">
        <v>222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7" t="s">
        <v>223</v>
      </c>
      <c r="B8" s="168" t="s">
        <v>185</v>
      </c>
      <c r="C8" s="189" t="s">
        <v>186</v>
      </c>
      <c r="D8" s="169"/>
      <c r="E8" s="170"/>
      <c r="F8" s="171"/>
      <c r="G8" s="171">
        <f>SUMIF(AG9:AG9,"&lt;&gt;NOR",G9:G9)</f>
        <v>0</v>
      </c>
      <c r="H8" s="171"/>
      <c r="I8" s="171">
        <f>SUM(I9:I9)</f>
        <v>0</v>
      </c>
      <c r="J8" s="171"/>
      <c r="K8" s="171">
        <f>SUM(K9:K9)</f>
        <v>1728872.6</v>
      </c>
      <c r="L8" s="171"/>
      <c r="M8" s="171">
        <f>SUM(M9:M9)</f>
        <v>0</v>
      </c>
      <c r="N8" s="171"/>
      <c r="O8" s="171">
        <f>SUM(O9:O9)</f>
        <v>0</v>
      </c>
      <c r="P8" s="171"/>
      <c r="Q8" s="171">
        <f>SUM(Q9:Q9)</f>
        <v>0</v>
      </c>
      <c r="R8" s="171"/>
      <c r="S8" s="171"/>
      <c r="T8" s="172"/>
      <c r="U8" s="166"/>
      <c r="V8" s="166">
        <f>SUM(V9:V9)</f>
        <v>0</v>
      </c>
      <c r="W8" s="166"/>
      <c r="AG8" t="s">
        <v>224</v>
      </c>
    </row>
    <row r="9" spans="1:60" ht="22.5" outlineLevel="1" x14ac:dyDescent="0.2">
      <c r="A9" s="173">
        <v>1</v>
      </c>
      <c r="B9" s="174" t="s">
        <v>58</v>
      </c>
      <c r="C9" s="191" t="s">
        <v>2162</v>
      </c>
      <c r="D9" s="175" t="s">
        <v>1000</v>
      </c>
      <c r="E9" s="176">
        <v>1</v>
      </c>
      <c r="F9" s="177">
        <f>SUM('SO 01 05 EI Pol'!M31:P31)</f>
        <v>0</v>
      </c>
      <c r="G9" s="178">
        <f>ROUND(E9*F9,2)</f>
        <v>0</v>
      </c>
      <c r="H9" s="177">
        <v>0</v>
      </c>
      <c r="I9" s="178">
        <f>ROUND(E9*H9,2)</f>
        <v>0</v>
      </c>
      <c r="J9" s="177">
        <v>1728872.6</v>
      </c>
      <c r="K9" s="178">
        <f>ROUND(E9*J9,2)</f>
        <v>1728872.6</v>
      </c>
      <c r="L9" s="178">
        <v>15</v>
      </c>
      <c r="M9" s="178">
        <f>G9*(1+L9/100)</f>
        <v>0</v>
      </c>
      <c r="N9" s="178">
        <v>0</v>
      </c>
      <c r="O9" s="178">
        <f>ROUND(E9*N9,2)</f>
        <v>0</v>
      </c>
      <c r="P9" s="178">
        <v>0</v>
      </c>
      <c r="Q9" s="178">
        <f>ROUND(E9*P9,2)</f>
        <v>0</v>
      </c>
      <c r="R9" s="178"/>
      <c r="S9" s="178" t="s">
        <v>228</v>
      </c>
      <c r="T9" s="179" t="s">
        <v>229</v>
      </c>
      <c r="U9" s="162">
        <v>0</v>
      </c>
      <c r="V9" s="162">
        <f>ROUND(E9*U9,2)</f>
        <v>0</v>
      </c>
      <c r="W9" s="162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331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x14ac:dyDescent="0.2">
      <c r="A10" s="5"/>
      <c r="B10" s="6"/>
      <c r="C10" s="192"/>
      <c r="D10" s="8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AE10">
        <v>15</v>
      </c>
      <c r="AF10">
        <v>21</v>
      </c>
    </row>
    <row r="11" spans="1:60" x14ac:dyDescent="0.2">
      <c r="A11" s="154"/>
      <c r="B11" s="155" t="s">
        <v>30</v>
      </c>
      <c r="C11" s="193"/>
      <c r="D11" s="156"/>
      <c r="E11" s="157"/>
      <c r="F11" s="157"/>
      <c r="G11" s="188">
        <f>G8</f>
        <v>0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AE11">
        <f>SUMIF(L7:L9,AE10,G7:G9)</f>
        <v>0</v>
      </c>
      <c r="AF11">
        <f>SUMIF(L7:L9,AF10,G7:G9)</f>
        <v>0</v>
      </c>
      <c r="AG11" t="s">
        <v>323</v>
      </c>
    </row>
    <row r="12" spans="1:60" x14ac:dyDescent="0.2">
      <c r="A12" s="379" t="s">
        <v>1698</v>
      </c>
      <c r="B12" s="379"/>
      <c r="C12" s="192"/>
      <c r="D12" s="8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60" x14ac:dyDescent="0.2">
      <c r="A13" s="5"/>
      <c r="B13" s="6" t="s">
        <v>1699</v>
      </c>
      <c r="C13" s="192" t="s">
        <v>1700</v>
      </c>
      <c r="D13" s="8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AG13" t="s">
        <v>1701</v>
      </c>
    </row>
    <row r="14" spans="1:60" x14ac:dyDescent="0.2">
      <c r="A14" s="5"/>
      <c r="B14" s="6" t="s">
        <v>1702</v>
      </c>
      <c r="C14" s="192" t="s">
        <v>1703</v>
      </c>
      <c r="D14" s="8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AG14" t="s">
        <v>1704</v>
      </c>
    </row>
    <row r="15" spans="1:60" x14ac:dyDescent="0.2">
      <c r="A15" s="5"/>
      <c r="B15" s="6"/>
      <c r="C15" s="192" t="s">
        <v>1138</v>
      </c>
      <c r="D15" s="8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AG15" t="s">
        <v>1705</v>
      </c>
    </row>
    <row r="16" spans="1:60" x14ac:dyDescent="0.2">
      <c r="A16" s="5"/>
      <c r="B16" s="6"/>
      <c r="C16" s="192"/>
      <c r="D16" s="8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3:33" x14ac:dyDescent="0.2">
      <c r="C17" s="194"/>
      <c r="D17" s="142"/>
      <c r="AG17" t="s">
        <v>324</v>
      </c>
    </row>
    <row r="18" spans="3:33" x14ac:dyDescent="0.2">
      <c r="D18" s="142"/>
    </row>
    <row r="19" spans="3:33" x14ac:dyDescent="0.2">
      <c r="D19" s="142"/>
    </row>
    <row r="20" spans="3:33" x14ac:dyDescent="0.2">
      <c r="D20" s="142"/>
    </row>
    <row r="21" spans="3:33" x14ac:dyDescent="0.2">
      <c r="D21" s="142"/>
    </row>
    <row r="22" spans="3:33" x14ac:dyDescent="0.2">
      <c r="D22" s="142"/>
    </row>
    <row r="23" spans="3:33" x14ac:dyDescent="0.2">
      <c r="D23" s="142"/>
    </row>
    <row r="24" spans="3:33" x14ac:dyDescent="0.2">
      <c r="D24" s="142"/>
    </row>
    <row r="25" spans="3:33" x14ac:dyDescent="0.2">
      <c r="D25" s="142"/>
    </row>
    <row r="26" spans="3:33" x14ac:dyDescent="0.2">
      <c r="D26" s="142"/>
    </row>
    <row r="27" spans="3:33" x14ac:dyDescent="0.2">
      <c r="D27" s="142"/>
    </row>
    <row r="28" spans="3:33" x14ac:dyDescent="0.2">
      <c r="D28" s="142"/>
    </row>
    <row r="29" spans="3:33" x14ac:dyDescent="0.2">
      <c r="D29" s="142"/>
    </row>
    <row r="30" spans="3:33" x14ac:dyDescent="0.2">
      <c r="D30" s="142"/>
    </row>
    <row r="31" spans="3:33" x14ac:dyDescent="0.2">
      <c r="D31" s="142"/>
    </row>
    <row r="32" spans="3:33" x14ac:dyDescent="0.2">
      <c r="D32" s="142"/>
    </row>
    <row r="33" spans="4:4" x14ac:dyDescent="0.2">
      <c r="D33" s="142"/>
    </row>
    <row r="34" spans="4:4" x14ac:dyDescent="0.2">
      <c r="D34" s="142"/>
    </row>
    <row r="35" spans="4:4" x14ac:dyDescent="0.2">
      <c r="D35" s="142"/>
    </row>
    <row r="36" spans="4:4" x14ac:dyDescent="0.2">
      <c r="D36" s="142"/>
    </row>
    <row r="37" spans="4:4" x14ac:dyDescent="0.2">
      <c r="D37" s="142"/>
    </row>
    <row r="38" spans="4:4" x14ac:dyDescent="0.2">
      <c r="D38" s="142"/>
    </row>
    <row r="39" spans="4:4" x14ac:dyDescent="0.2">
      <c r="D39" s="142"/>
    </row>
    <row r="40" spans="4:4" x14ac:dyDescent="0.2">
      <c r="D40" s="142"/>
    </row>
    <row r="41" spans="4:4" x14ac:dyDescent="0.2">
      <c r="D41" s="142"/>
    </row>
    <row r="42" spans="4:4" x14ac:dyDescent="0.2">
      <c r="D42" s="142"/>
    </row>
    <row r="43" spans="4:4" x14ac:dyDescent="0.2">
      <c r="D43" s="142"/>
    </row>
    <row r="44" spans="4:4" x14ac:dyDescent="0.2">
      <c r="D44" s="142"/>
    </row>
    <row r="45" spans="4:4" x14ac:dyDescent="0.2">
      <c r="D45" s="142"/>
    </row>
    <row r="46" spans="4:4" x14ac:dyDescent="0.2">
      <c r="D46" s="142"/>
    </row>
    <row r="47" spans="4:4" x14ac:dyDescent="0.2">
      <c r="D47" s="142"/>
    </row>
    <row r="48" spans="4:4" x14ac:dyDescent="0.2">
      <c r="D48" s="142"/>
    </row>
    <row r="49" spans="4:4" x14ac:dyDescent="0.2">
      <c r="D49" s="142"/>
    </row>
    <row r="50" spans="4:4" x14ac:dyDescent="0.2">
      <c r="D50" s="142"/>
    </row>
    <row r="51" spans="4:4" x14ac:dyDescent="0.2">
      <c r="D51" s="142"/>
    </row>
    <row r="52" spans="4:4" x14ac:dyDescent="0.2">
      <c r="D52" s="142"/>
    </row>
    <row r="53" spans="4:4" x14ac:dyDescent="0.2">
      <c r="D53" s="142"/>
    </row>
    <row r="54" spans="4:4" x14ac:dyDescent="0.2">
      <c r="D54" s="142"/>
    </row>
    <row r="55" spans="4:4" x14ac:dyDescent="0.2">
      <c r="D55" s="142"/>
    </row>
    <row r="56" spans="4:4" x14ac:dyDescent="0.2">
      <c r="D56" s="142"/>
    </row>
    <row r="57" spans="4:4" x14ac:dyDescent="0.2">
      <c r="D57" s="142"/>
    </row>
    <row r="58" spans="4:4" x14ac:dyDescent="0.2">
      <c r="D58" s="142"/>
    </row>
    <row r="59" spans="4:4" x14ac:dyDescent="0.2">
      <c r="D59" s="142"/>
    </row>
    <row r="60" spans="4:4" x14ac:dyDescent="0.2">
      <c r="D60" s="142"/>
    </row>
    <row r="61" spans="4:4" x14ac:dyDescent="0.2">
      <c r="D61" s="142"/>
    </row>
    <row r="62" spans="4:4" x14ac:dyDescent="0.2">
      <c r="D62" s="142"/>
    </row>
    <row r="63" spans="4:4" x14ac:dyDescent="0.2">
      <c r="D63" s="142"/>
    </row>
    <row r="64" spans="4:4" x14ac:dyDescent="0.2">
      <c r="D64" s="142"/>
    </row>
    <row r="65" spans="4:4" x14ac:dyDescent="0.2">
      <c r="D65" s="142"/>
    </row>
    <row r="66" spans="4:4" x14ac:dyDescent="0.2">
      <c r="D66" s="142"/>
    </row>
    <row r="67" spans="4:4" x14ac:dyDescent="0.2">
      <c r="D67" s="142"/>
    </row>
    <row r="68" spans="4:4" x14ac:dyDescent="0.2">
      <c r="D68" s="142"/>
    </row>
    <row r="69" spans="4:4" x14ac:dyDescent="0.2">
      <c r="D69" s="142"/>
    </row>
    <row r="70" spans="4:4" x14ac:dyDescent="0.2">
      <c r="D70" s="142"/>
    </row>
    <row r="71" spans="4:4" x14ac:dyDescent="0.2">
      <c r="D71" s="142"/>
    </row>
    <row r="72" spans="4:4" x14ac:dyDescent="0.2">
      <c r="D72" s="142"/>
    </row>
    <row r="73" spans="4:4" x14ac:dyDescent="0.2">
      <c r="D73" s="142"/>
    </row>
    <row r="74" spans="4:4" x14ac:dyDescent="0.2">
      <c r="D74" s="142"/>
    </row>
    <row r="75" spans="4:4" x14ac:dyDescent="0.2">
      <c r="D75" s="142"/>
    </row>
    <row r="76" spans="4:4" x14ac:dyDescent="0.2">
      <c r="D76" s="142"/>
    </row>
    <row r="77" spans="4:4" x14ac:dyDescent="0.2">
      <c r="D77" s="142"/>
    </row>
    <row r="78" spans="4:4" x14ac:dyDescent="0.2">
      <c r="D78" s="142"/>
    </row>
    <row r="79" spans="4:4" x14ac:dyDescent="0.2">
      <c r="D79" s="142"/>
    </row>
    <row r="80" spans="4:4" x14ac:dyDescent="0.2">
      <c r="D80" s="142"/>
    </row>
    <row r="81" spans="4:4" x14ac:dyDescent="0.2">
      <c r="D81" s="142"/>
    </row>
    <row r="82" spans="4:4" x14ac:dyDescent="0.2">
      <c r="D82" s="142"/>
    </row>
    <row r="83" spans="4:4" x14ac:dyDescent="0.2">
      <c r="D83" s="142"/>
    </row>
    <row r="84" spans="4:4" x14ac:dyDescent="0.2">
      <c r="D84" s="142"/>
    </row>
    <row r="85" spans="4:4" x14ac:dyDescent="0.2">
      <c r="D85" s="142"/>
    </row>
    <row r="86" spans="4:4" x14ac:dyDescent="0.2">
      <c r="D86" s="142"/>
    </row>
    <row r="87" spans="4:4" x14ac:dyDescent="0.2">
      <c r="D87" s="142"/>
    </row>
    <row r="88" spans="4:4" x14ac:dyDescent="0.2">
      <c r="D88" s="142"/>
    </row>
    <row r="89" spans="4:4" x14ac:dyDescent="0.2">
      <c r="D89" s="142"/>
    </row>
    <row r="90" spans="4:4" x14ac:dyDescent="0.2">
      <c r="D90" s="142"/>
    </row>
    <row r="91" spans="4:4" x14ac:dyDescent="0.2">
      <c r="D91" s="142"/>
    </row>
    <row r="92" spans="4:4" x14ac:dyDescent="0.2">
      <c r="D92" s="142"/>
    </row>
    <row r="93" spans="4:4" x14ac:dyDescent="0.2">
      <c r="D93" s="142"/>
    </row>
    <row r="94" spans="4:4" x14ac:dyDescent="0.2">
      <c r="D94" s="142"/>
    </row>
    <row r="95" spans="4:4" x14ac:dyDescent="0.2">
      <c r="D95" s="142"/>
    </row>
    <row r="96" spans="4:4" x14ac:dyDescent="0.2">
      <c r="D96" s="142"/>
    </row>
    <row r="97" spans="4:4" x14ac:dyDescent="0.2">
      <c r="D97" s="142"/>
    </row>
    <row r="98" spans="4:4" x14ac:dyDescent="0.2">
      <c r="D98" s="142"/>
    </row>
    <row r="99" spans="4:4" x14ac:dyDescent="0.2">
      <c r="D99" s="142"/>
    </row>
    <row r="100" spans="4:4" x14ac:dyDescent="0.2">
      <c r="D100" s="142"/>
    </row>
    <row r="101" spans="4:4" x14ac:dyDescent="0.2">
      <c r="D101" s="142"/>
    </row>
    <row r="102" spans="4:4" x14ac:dyDescent="0.2">
      <c r="D102" s="142"/>
    </row>
    <row r="103" spans="4:4" x14ac:dyDescent="0.2">
      <c r="D103" s="142"/>
    </row>
    <row r="104" spans="4:4" x14ac:dyDescent="0.2">
      <c r="D104" s="142"/>
    </row>
    <row r="105" spans="4:4" x14ac:dyDescent="0.2">
      <c r="D105" s="142"/>
    </row>
    <row r="106" spans="4:4" x14ac:dyDescent="0.2">
      <c r="D106" s="142"/>
    </row>
    <row r="107" spans="4:4" x14ac:dyDescent="0.2">
      <c r="D107" s="142"/>
    </row>
    <row r="108" spans="4:4" x14ac:dyDescent="0.2">
      <c r="D108" s="142"/>
    </row>
    <row r="109" spans="4:4" x14ac:dyDescent="0.2">
      <c r="D109" s="142"/>
    </row>
    <row r="110" spans="4:4" x14ac:dyDescent="0.2">
      <c r="D110" s="142"/>
    </row>
    <row r="111" spans="4:4" x14ac:dyDescent="0.2">
      <c r="D111" s="142"/>
    </row>
    <row r="112" spans="4:4" x14ac:dyDescent="0.2">
      <c r="D112" s="142"/>
    </row>
    <row r="113" spans="4:4" x14ac:dyDescent="0.2">
      <c r="D113" s="142"/>
    </row>
    <row r="114" spans="4:4" x14ac:dyDescent="0.2">
      <c r="D114" s="142"/>
    </row>
    <row r="115" spans="4:4" x14ac:dyDescent="0.2">
      <c r="D115" s="142"/>
    </row>
    <row r="116" spans="4:4" x14ac:dyDescent="0.2">
      <c r="D116" s="142"/>
    </row>
    <row r="117" spans="4:4" x14ac:dyDescent="0.2">
      <c r="D117" s="142"/>
    </row>
    <row r="118" spans="4:4" x14ac:dyDescent="0.2">
      <c r="D118" s="142"/>
    </row>
    <row r="119" spans="4:4" x14ac:dyDescent="0.2">
      <c r="D119" s="142"/>
    </row>
    <row r="120" spans="4:4" x14ac:dyDescent="0.2">
      <c r="D120" s="142"/>
    </row>
    <row r="121" spans="4:4" x14ac:dyDescent="0.2">
      <c r="D121" s="142"/>
    </row>
    <row r="122" spans="4:4" x14ac:dyDescent="0.2">
      <c r="D122" s="142"/>
    </row>
    <row r="123" spans="4:4" x14ac:dyDescent="0.2">
      <c r="D123" s="142"/>
    </row>
    <row r="124" spans="4:4" x14ac:dyDescent="0.2">
      <c r="D124" s="142"/>
    </row>
    <row r="125" spans="4:4" x14ac:dyDescent="0.2">
      <c r="D125" s="142"/>
    </row>
    <row r="126" spans="4:4" x14ac:dyDescent="0.2">
      <c r="D126" s="142"/>
    </row>
    <row r="127" spans="4:4" x14ac:dyDescent="0.2">
      <c r="D127" s="142"/>
    </row>
    <row r="128" spans="4:4" x14ac:dyDescent="0.2">
      <c r="D128" s="142"/>
    </row>
    <row r="129" spans="4:4" x14ac:dyDescent="0.2">
      <c r="D129" s="142"/>
    </row>
    <row r="130" spans="4:4" x14ac:dyDescent="0.2">
      <c r="D130" s="142"/>
    </row>
    <row r="131" spans="4:4" x14ac:dyDescent="0.2">
      <c r="D131" s="142"/>
    </row>
    <row r="132" spans="4:4" x14ac:dyDescent="0.2">
      <c r="D132" s="142"/>
    </row>
    <row r="133" spans="4:4" x14ac:dyDescent="0.2">
      <c r="D133" s="142"/>
    </row>
    <row r="134" spans="4:4" x14ac:dyDescent="0.2">
      <c r="D134" s="142"/>
    </row>
    <row r="135" spans="4:4" x14ac:dyDescent="0.2">
      <c r="D135" s="142"/>
    </row>
    <row r="136" spans="4:4" x14ac:dyDescent="0.2">
      <c r="D136" s="142"/>
    </row>
    <row r="137" spans="4:4" x14ac:dyDescent="0.2">
      <c r="D137" s="142"/>
    </row>
    <row r="138" spans="4:4" x14ac:dyDescent="0.2">
      <c r="D138" s="142"/>
    </row>
    <row r="139" spans="4:4" x14ac:dyDescent="0.2">
      <c r="D139" s="142"/>
    </row>
    <row r="140" spans="4:4" x14ac:dyDescent="0.2">
      <c r="D140" s="142"/>
    </row>
    <row r="141" spans="4:4" x14ac:dyDescent="0.2">
      <c r="D141" s="142"/>
    </row>
    <row r="142" spans="4:4" x14ac:dyDescent="0.2">
      <c r="D142" s="142"/>
    </row>
    <row r="143" spans="4:4" x14ac:dyDescent="0.2">
      <c r="D143" s="142"/>
    </row>
    <row r="144" spans="4:4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sheetProtection password="C613" sheet="1"/>
  <mergeCells count="5">
    <mergeCell ref="A1:G1"/>
    <mergeCell ref="C2:G2"/>
    <mergeCell ref="C3:G3"/>
    <mergeCell ref="C4:G4"/>
    <mergeCell ref="A12:B12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380"/>
  <sheetViews>
    <sheetView showGridLines="0" workbookViewId="0">
      <pane ySplit="1" topLeftCell="A341" activePane="bottomLeft" state="frozen"/>
      <selection pane="bottomLeft" activeCell="L351" sqref="L351:O358"/>
    </sheetView>
  </sheetViews>
  <sheetFormatPr defaultRowHeight="13.5" x14ac:dyDescent="0.3"/>
  <cols>
    <col min="1" max="1" width="7.140625" style="208" customWidth="1"/>
    <col min="2" max="2" width="1.42578125" style="208" customWidth="1"/>
    <col min="3" max="3" width="3.5703125" style="208" customWidth="1"/>
    <col min="4" max="4" width="3.7109375" style="208" customWidth="1"/>
    <col min="5" max="5" width="14.7109375" style="208" customWidth="1"/>
    <col min="6" max="7" width="9.5703125" style="208" customWidth="1"/>
    <col min="8" max="8" width="10.7109375" style="208" customWidth="1"/>
    <col min="9" max="9" width="6" style="208" customWidth="1"/>
    <col min="10" max="10" width="4.42578125" style="208" customWidth="1"/>
    <col min="11" max="11" width="9.85546875" style="208" customWidth="1"/>
    <col min="12" max="12" width="10.28515625" style="208" customWidth="1"/>
    <col min="13" max="14" width="5.140625" style="208" customWidth="1"/>
    <col min="15" max="15" width="1.7109375" style="208" customWidth="1"/>
    <col min="16" max="16" width="10.7109375" style="208" customWidth="1"/>
    <col min="17" max="17" width="3.5703125" style="208" customWidth="1"/>
    <col min="18" max="18" width="1.42578125" style="208" customWidth="1"/>
    <col min="19" max="19" width="12.5703125" style="208" customWidth="1"/>
    <col min="20" max="20" width="25.42578125" style="208" hidden="1" customWidth="1"/>
    <col min="21" max="21" width="14" style="208" hidden="1" customWidth="1"/>
    <col min="22" max="24" width="17.140625" style="208" hidden="1" customWidth="1"/>
    <col min="25" max="25" width="10.5703125" style="208" hidden="1" customWidth="1"/>
    <col min="26" max="26" width="14" style="208" hidden="1" customWidth="1"/>
    <col min="27" max="27" width="10.5703125" style="208" hidden="1" customWidth="1"/>
    <col min="28" max="28" width="12.85546875" style="208" hidden="1" customWidth="1"/>
    <col min="29" max="29" width="9.42578125" style="208" hidden="1" customWidth="1"/>
    <col min="30" max="30" width="12.85546875" style="208" hidden="1" customWidth="1"/>
    <col min="31" max="31" width="14" style="208" hidden="1" customWidth="1"/>
    <col min="32" max="16384" width="9.140625" style="208"/>
  </cols>
  <sheetData>
    <row r="1" spans="1:66" ht="21.75" customHeight="1" x14ac:dyDescent="0.3">
      <c r="A1" s="203"/>
      <c r="B1" s="204"/>
      <c r="C1" s="204"/>
      <c r="D1" s="205" t="s">
        <v>2767</v>
      </c>
      <c r="E1" s="204"/>
      <c r="F1" s="206" t="s">
        <v>2768</v>
      </c>
      <c r="G1" s="206"/>
      <c r="H1" s="419" t="s">
        <v>2769</v>
      </c>
      <c r="I1" s="419"/>
      <c r="J1" s="419"/>
      <c r="K1" s="419"/>
      <c r="L1" s="206" t="s">
        <v>2770</v>
      </c>
      <c r="M1" s="204"/>
      <c r="N1" s="204"/>
      <c r="O1" s="205" t="s">
        <v>2771</v>
      </c>
      <c r="P1" s="204"/>
      <c r="Q1" s="204"/>
      <c r="R1" s="204"/>
      <c r="S1" s="206" t="s">
        <v>2772</v>
      </c>
      <c r="T1" s="206"/>
      <c r="U1" s="203"/>
      <c r="V1" s="203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7"/>
      <c r="AQ1" s="207"/>
      <c r="AR1" s="207"/>
      <c r="AS1" s="207"/>
      <c r="AT1" s="207"/>
      <c r="AU1" s="207"/>
      <c r="AV1" s="207"/>
      <c r="AW1" s="207"/>
      <c r="AX1" s="207"/>
      <c r="AY1" s="207"/>
      <c r="AZ1" s="207"/>
      <c r="BA1" s="207"/>
      <c r="BB1" s="207"/>
      <c r="BC1" s="207"/>
      <c r="BD1" s="207"/>
      <c r="BE1" s="207"/>
      <c r="BF1" s="207"/>
      <c r="BG1" s="207"/>
      <c r="BH1" s="207"/>
      <c r="BI1" s="207"/>
      <c r="BJ1" s="207"/>
      <c r="BK1" s="207"/>
      <c r="BL1" s="207"/>
      <c r="BM1" s="207"/>
      <c r="BN1" s="207"/>
    </row>
    <row r="2" spans="1:66" ht="36.950000000000003" customHeight="1" x14ac:dyDescent="0.3">
      <c r="C2" s="420" t="s">
        <v>2773</v>
      </c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  <c r="S2" s="422" t="s">
        <v>2774</v>
      </c>
      <c r="T2" s="423"/>
      <c r="U2" s="423"/>
      <c r="V2" s="423"/>
      <c r="W2" s="423"/>
      <c r="X2" s="423"/>
      <c r="Y2" s="423"/>
      <c r="Z2" s="423"/>
      <c r="AA2" s="423"/>
      <c r="AB2" s="423"/>
      <c r="AC2" s="423"/>
      <c r="AD2" s="423"/>
      <c r="AE2" s="423"/>
      <c r="AF2" s="423"/>
      <c r="AT2" s="209" t="s">
        <v>2775</v>
      </c>
    </row>
    <row r="3" spans="1:66" ht="6.95" customHeight="1" x14ac:dyDescent="0.3">
      <c r="B3" s="210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2"/>
      <c r="AT3" s="209" t="s">
        <v>87</v>
      </c>
    </row>
    <row r="4" spans="1:66" ht="36.950000000000003" customHeight="1" x14ac:dyDescent="0.3">
      <c r="B4" s="213"/>
      <c r="C4" s="401" t="s">
        <v>2776</v>
      </c>
      <c r="D4" s="414"/>
      <c r="E4" s="414"/>
      <c r="F4" s="414"/>
      <c r="G4" s="414"/>
      <c r="H4" s="414"/>
      <c r="I4" s="414"/>
      <c r="J4" s="414"/>
      <c r="K4" s="414"/>
      <c r="L4" s="414"/>
      <c r="M4" s="414"/>
      <c r="N4" s="414"/>
      <c r="O4" s="414"/>
      <c r="P4" s="414"/>
      <c r="Q4" s="414"/>
      <c r="R4" s="214"/>
      <c r="T4" s="215" t="s">
        <v>2777</v>
      </c>
      <c r="AT4" s="209" t="s">
        <v>2778</v>
      </c>
    </row>
    <row r="5" spans="1:66" ht="6.95" customHeight="1" x14ac:dyDescent="0.3">
      <c r="B5" s="213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6"/>
      <c r="R5" s="214"/>
    </row>
    <row r="6" spans="1:66" s="217" customFormat="1" ht="32.85" customHeight="1" x14ac:dyDescent="0.2">
      <c r="B6" s="218"/>
      <c r="C6" s="219"/>
      <c r="D6" s="220" t="s">
        <v>23</v>
      </c>
      <c r="E6" s="219"/>
      <c r="F6" s="424" t="s">
        <v>2779</v>
      </c>
      <c r="G6" s="402"/>
      <c r="H6" s="402"/>
      <c r="I6" s="402"/>
      <c r="J6" s="402"/>
      <c r="K6" s="402"/>
      <c r="L6" s="402"/>
      <c r="M6" s="402"/>
      <c r="N6" s="402"/>
      <c r="O6" s="402"/>
      <c r="P6" s="402"/>
      <c r="Q6" s="219"/>
      <c r="R6" s="221"/>
    </row>
    <row r="7" spans="1:66" s="217" customFormat="1" ht="14.45" customHeight="1" x14ac:dyDescent="0.2">
      <c r="B7" s="218"/>
      <c r="C7" s="219"/>
      <c r="D7" s="222" t="s">
        <v>1698</v>
      </c>
      <c r="E7" s="219"/>
      <c r="F7" s="223" t="s">
        <v>1138</v>
      </c>
      <c r="G7" s="219"/>
      <c r="H7" s="219"/>
      <c r="I7" s="219"/>
      <c r="J7" s="219"/>
      <c r="K7" s="219"/>
      <c r="L7" s="219"/>
      <c r="M7" s="222" t="s">
        <v>2780</v>
      </c>
      <c r="N7" s="219"/>
      <c r="O7" s="223" t="s">
        <v>1138</v>
      </c>
      <c r="P7" s="219"/>
      <c r="Q7" s="219"/>
      <c r="R7" s="221"/>
    </row>
    <row r="8" spans="1:66" s="217" customFormat="1" ht="14.45" customHeight="1" x14ac:dyDescent="0.2">
      <c r="B8" s="218"/>
      <c r="C8" s="219"/>
      <c r="D8" s="222" t="s">
        <v>2781</v>
      </c>
      <c r="E8" s="219"/>
      <c r="F8" s="223" t="s">
        <v>2782</v>
      </c>
      <c r="G8" s="219"/>
      <c r="H8" s="219"/>
      <c r="I8" s="219"/>
      <c r="J8" s="219"/>
      <c r="K8" s="219"/>
      <c r="L8" s="219"/>
      <c r="M8" s="222" t="s">
        <v>2783</v>
      </c>
      <c r="N8" s="219"/>
      <c r="O8" s="404" t="str">
        <f>'[2]Rekapitulace stavby'!AN8</f>
        <v>17. 11. 2016</v>
      </c>
      <c r="P8" s="404"/>
      <c r="Q8" s="219"/>
      <c r="R8" s="221"/>
    </row>
    <row r="9" spans="1:66" s="217" customFormat="1" ht="10.9" customHeight="1" x14ac:dyDescent="0.2">
      <c r="B9" s="218"/>
      <c r="C9" s="219"/>
      <c r="D9" s="219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21"/>
    </row>
    <row r="10" spans="1:66" s="217" customFormat="1" ht="14.45" customHeight="1" x14ac:dyDescent="0.2">
      <c r="B10" s="218"/>
      <c r="C10" s="219"/>
      <c r="D10" s="222" t="s">
        <v>22</v>
      </c>
      <c r="E10" s="219"/>
      <c r="F10" s="219"/>
      <c r="G10" s="219"/>
      <c r="H10" s="219"/>
      <c r="I10" s="219"/>
      <c r="J10" s="219"/>
      <c r="K10" s="219"/>
      <c r="L10" s="219"/>
      <c r="M10" s="222" t="s">
        <v>2784</v>
      </c>
      <c r="N10" s="219"/>
      <c r="O10" s="391" t="str">
        <f>IF('[2]Rekapitulace stavby'!AN10="","",'[2]Rekapitulace stavby'!AN10)</f>
        <v/>
      </c>
      <c r="P10" s="391"/>
      <c r="Q10" s="219"/>
      <c r="R10" s="221"/>
    </row>
    <row r="11" spans="1:66" s="217" customFormat="1" ht="18" customHeight="1" x14ac:dyDescent="0.2">
      <c r="B11" s="218"/>
      <c r="C11" s="219"/>
      <c r="D11" s="219"/>
      <c r="E11" s="223" t="str">
        <f>IF('[2]Rekapitulace stavby'!E11="","",'[2]Rekapitulace stavby'!E11)</f>
        <v xml:space="preserve"> </v>
      </c>
      <c r="F11" s="219"/>
      <c r="G11" s="219"/>
      <c r="H11" s="219"/>
      <c r="I11" s="219"/>
      <c r="J11" s="219"/>
      <c r="K11" s="219"/>
      <c r="L11" s="219"/>
      <c r="M11" s="222" t="s">
        <v>35</v>
      </c>
      <c r="N11" s="219"/>
      <c r="O11" s="391" t="str">
        <f>IF('[2]Rekapitulace stavby'!AN11="","",'[2]Rekapitulace stavby'!AN11)</f>
        <v/>
      </c>
      <c r="P11" s="391"/>
      <c r="Q11" s="219"/>
      <c r="R11" s="221"/>
    </row>
    <row r="12" spans="1:66" s="217" customFormat="1" ht="6.95" customHeight="1" x14ac:dyDescent="0.2">
      <c r="B12" s="218"/>
      <c r="C12" s="219"/>
      <c r="D12" s="219"/>
      <c r="E12" s="219"/>
      <c r="F12" s="219"/>
      <c r="G12" s="219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221"/>
    </row>
    <row r="13" spans="1:66" s="217" customFormat="1" ht="14.45" customHeight="1" x14ac:dyDescent="0.2">
      <c r="B13" s="218"/>
      <c r="C13" s="219"/>
      <c r="D13" s="222" t="s">
        <v>19</v>
      </c>
      <c r="E13" s="219"/>
      <c r="F13" s="219"/>
      <c r="G13" s="219"/>
      <c r="H13" s="219"/>
      <c r="I13" s="219"/>
      <c r="J13" s="219"/>
      <c r="K13" s="219"/>
      <c r="L13" s="219"/>
      <c r="M13" s="222" t="s">
        <v>2784</v>
      </c>
      <c r="N13" s="219"/>
      <c r="O13" s="391" t="str">
        <f>IF('[2]Rekapitulace stavby'!AN13="","",'[2]Rekapitulace stavby'!AN13)</f>
        <v/>
      </c>
      <c r="P13" s="391"/>
      <c r="Q13" s="219"/>
      <c r="R13" s="221"/>
    </row>
    <row r="14" spans="1:66" s="217" customFormat="1" ht="18" customHeight="1" x14ac:dyDescent="0.2">
      <c r="B14" s="218"/>
      <c r="C14" s="219"/>
      <c r="D14" s="219"/>
      <c r="E14" s="223" t="str">
        <f>IF('[2]Rekapitulace stavby'!E14="","",'[2]Rekapitulace stavby'!E14)</f>
        <v xml:space="preserve"> </v>
      </c>
      <c r="F14" s="219"/>
      <c r="G14" s="219"/>
      <c r="H14" s="219"/>
      <c r="I14" s="219"/>
      <c r="J14" s="219"/>
      <c r="K14" s="219"/>
      <c r="L14" s="219"/>
      <c r="M14" s="222" t="s">
        <v>35</v>
      </c>
      <c r="N14" s="219"/>
      <c r="O14" s="391" t="str">
        <f>IF('[2]Rekapitulace stavby'!AN14="","",'[2]Rekapitulace stavby'!AN14)</f>
        <v/>
      </c>
      <c r="P14" s="391"/>
      <c r="Q14" s="219"/>
      <c r="R14" s="221"/>
    </row>
    <row r="15" spans="1:66" s="217" customFormat="1" ht="6.95" customHeight="1" x14ac:dyDescent="0.2">
      <c r="B15" s="218"/>
      <c r="C15" s="219"/>
      <c r="D15" s="219"/>
      <c r="E15" s="219"/>
      <c r="F15" s="219"/>
      <c r="G15" s="219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221"/>
    </row>
    <row r="16" spans="1:66" s="217" customFormat="1" ht="14.45" customHeight="1" x14ac:dyDescent="0.2">
      <c r="B16" s="218"/>
      <c r="C16" s="219"/>
      <c r="D16" s="222" t="s">
        <v>20</v>
      </c>
      <c r="E16" s="219"/>
      <c r="F16" s="219"/>
      <c r="G16" s="219"/>
      <c r="H16" s="219"/>
      <c r="I16" s="219"/>
      <c r="J16" s="219"/>
      <c r="K16" s="219"/>
      <c r="L16" s="219"/>
      <c r="M16" s="222" t="s">
        <v>2784</v>
      </c>
      <c r="N16" s="219"/>
      <c r="O16" s="391" t="str">
        <f>IF('[2]Rekapitulace stavby'!AN16="","",'[2]Rekapitulace stavby'!AN16)</f>
        <v/>
      </c>
      <c r="P16" s="391"/>
      <c r="Q16" s="219"/>
      <c r="R16" s="221"/>
    </row>
    <row r="17" spans="2:18" s="217" customFormat="1" ht="18" customHeight="1" x14ac:dyDescent="0.2">
      <c r="B17" s="218"/>
      <c r="C17" s="219"/>
      <c r="D17" s="219"/>
      <c r="E17" s="223" t="str">
        <f>IF('[2]Rekapitulace stavby'!E17="","",'[2]Rekapitulace stavby'!E17)</f>
        <v xml:space="preserve"> </v>
      </c>
      <c r="F17" s="219"/>
      <c r="G17" s="219"/>
      <c r="H17" s="219"/>
      <c r="I17" s="219"/>
      <c r="J17" s="219"/>
      <c r="K17" s="219"/>
      <c r="L17" s="219"/>
      <c r="M17" s="222" t="s">
        <v>35</v>
      </c>
      <c r="N17" s="219"/>
      <c r="O17" s="391" t="str">
        <f>IF('[2]Rekapitulace stavby'!AN17="","",'[2]Rekapitulace stavby'!AN17)</f>
        <v/>
      </c>
      <c r="P17" s="391"/>
      <c r="Q17" s="219"/>
      <c r="R17" s="221"/>
    </row>
    <row r="18" spans="2:18" s="217" customFormat="1" ht="6.95" customHeight="1" x14ac:dyDescent="0.2">
      <c r="B18" s="218"/>
      <c r="C18" s="219"/>
      <c r="D18" s="219"/>
      <c r="E18" s="219"/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21"/>
    </row>
    <row r="19" spans="2:18" s="217" customFormat="1" ht="14.45" customHeight="1" x14ac:dyDescent="0.2">
      <c r="B19" s="218"/>
      <c r="C19" s="219"/>
      <c r="D19" s="222" t="s">
        <v>2785</v>
      </c>
      <c r="E19" s="219"/>
      <c r="F19" s="219"/>
      <c r="G19" s="219"/>
      <c r="H19" s="219"/>
      <c r="I19" s="219"/>
      <c r="J19" s="219"/>
      <c r="K19" s="219"/>
      <c r="L19" s="219"/>
      <c r="M19" s="222" t="s">
        <v>2784</v>
      </c>
      <c r="N19" s="219"/>
      <c r="O19" s="391" t="str">
        <f>IF('[2]Rekapitulace stavby'!AN19="","",'[2]Rekapitulace stavby'!AN19)</f>
        <v/>
      </c>
      <c r="P19" s="391"/>
      <c r="Q19" s="219"/>
      <c r="R19" s="221"/>
    </row>
    <row r="20" spans="2:18" s="217" customFormat="1" ht="18" customHeight="1" x14ac:dyDescent="0.2">
      <c r="B20" s="218"/>
      <c r="C20" s="219"/>
      <c r="D20" s="219"/>
      <c r="E20" s="223" t="str">
        <f>IF('[2]Rekapitulace stavby'!E20="","",'[2]Rekapitulace stavby'!E20)</f>
        <v xml:space="preserve"> </v>
      </c>
      <c r="F20" s="219"/>
      <c r="G20" s="219"/>
      <c r="H20" s="219"/>
      <c r="I20" s="219"/>
      <c r="J20" s="219"/>
      <c r="K20" s="219"/>
      <c r="L20" s="219"/>
      <c r="M20" s="222" t="s">
        <v>35</v>
      </c>
      <c r="N20" s="219"/>
      <c r="O20" s="391" t="str">
        <f>IF('[2]Rekapitulace stavby'!AN20="","",'[2]Rekapitulace stavby'!AN20)</f>
        <v/>
      </c>
      <c r="P20" s="391"/>
      <c r="Q20" s="219"/>
      <c r="R20" s="221"/>
    </row>
    <row r="21" spans="2:18" s="217" customFormat="1" ht="6.95" customHeight="1" x14ac:dyDescent="0.2">
      <c r="B21" s="218"/>
      <c r="C21" s="219"/>
      <c r="D21" s="219"/>
      <c r="E21" s="219"/>
      <c r="F21" s="219"/>
      <c r="G21" s="219"/>
      <c r="H21" s="219"/>
      <c r="I21" s="219"/>
      <c r="J21" s="219"/>
      <c r="K21" s="219"/>
      <c r="L21" s="219"/>
      <c r="M21" s="219"/>
      <c r="N21" s="219"/>
      <c r="O21" s="219"/>
      <c r="P21" s="219"/>
      <c r="Q21" s="219"/>
      <c r="R21" s="221"/>
    </row>
    <row r="22" spans="2:18" s="217" customFormat="1" ht="14.45" customHeight="1" x14ac:dyDescent="0.2">
      <c r="B22" s="218"/>
      <c r="C22" s="219"/>
      <c r="D22" s="222" t="s">
        <v>2786</v>
      </c>
      <c r="E22" s="219"/>
      <c r="F22" s="219"/>
      <c r="G22" s="219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21"/>
    </row>
    <row r="23" spans="2:18" s="217" customFormat="1" ht="22.5" customHeight="1" x14ac:dyDescent="0.2">
      <c r="B23" s="218"/>
      <c r="C23" s="219"/>
      <c r="D23" s="219"/>
      <c r="E23" s="425" t="s">
        <v>1138</v>
      </c>
      <c r="F23" s="425"/>
      <c r="G23" s="425"/>
      <c r="H23" s="425"/>
      <c r="I23" s="425"/>
      <c r="J23" s="425"/>
      <c r="K23" s="425"/>
      <c r="L23" s="425"/>
      <c r="M23" s="219"/>
      <c r="N23" s="219"/>
      <c r="O23" s="219"/>
      <c r="P23" s="219"/>
      <c r="Q23" s="219"/>
      <c r="R23" s="221"/>
    </row>
    <row r="24" spans="2:18" s="217" customFormat="1" ht="6.95" customHeight="1" x14ac:dyDescent="0.2">
      <c r="B24" s="218"/>
      <c r="C24" s="219"/>
      <c r="D24" s="219"/>
      <c r="E24" s="219"/>
      <c r="F24" s="219"/>
      <c r="G24" s="219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21"/>
    </row>
    <row r="25" spans="2:18" s="217" customFormat="1" ht="6.95" customHeight="1" x14ac:dyDescent="0.2">
      <c r="B25" s="218"/>
      <c r="C25" s="219"/>
      <c r="D25" s="224"/>
      <c r="E25" s="224"/>
      <c r="F25" s="224"/>
      <c r="G25" s="224"/>
      <c r="H25" s="224"/>
      <c r="I25" s="224"/>
      <c r="J25" s="224"/>
      <c r="K25" s="224"/>
      <c r="L25" s="224"/>
      <c r="M25" s="224"/>
      <c r="N25" s="224"/>
      <c r="O25" s="224"/>
      <c r="P25" s="224"/>
      <c r="Q25" s="219"/>
      <c r="R25" s="221"/>
    </row>
    <row r="26" spans="2:18" s="217" customFormat="1" ht="14.45" customHeight="1" x14ac:dyDescent="0.2">
      <c r="B26" s="218"/>
      <c r="C26" s="219"/>
      <c r="D26" s="225" t="s">
        <v>2787</v>
      </c>
      <c r="E26" s="219"/>
      <c r="F26" s="219"/>
      <c r="G26" s="219"/>
      <c r="H26" s="219"/>
      <c r="I26" s="219"/>
      <c r="J26" s="219"/>
      <c r="K26" s="219"/>
      <c r="L26" s="219"/>
      <c r="M26" s="416">
        <f>M87</f>
        <v>0</v>
      </c>
      <c r="N26" s="416"/>
      <c r="O26" s="416"/>
      <c r="P26" s="416"/>
      <c r="Q26" s="219"/>
      <c r="R26" s="221"/>
    </row>
    <row r="27" spans="2:18" s="217" customFormat="1" ht="15" x14ac:dyDescent="0.2">
      <c r="B27" s="218"/>
      <c r="C27" s="219"/>
      <c r="D27" s="219"/>
      <c r="E27" s="222" t="s">
        <v>2788</v>
      </c>
      <c r="F27" s="219"/>
      <c r="G27" s="219"/>
      <c r="H27" s="219"/>
      <c r="I27" s="219"/>
      <c r="J27" s="219"/>
      <c r="K27" s="219"/>
      <c r="L27" s="219"/>
      <c r="M27" s="418">
        <f>H87</f>
        <v>0</v>
      </c>
      <c r="N27" s="418"/>
      <c r="O27" s="418"/>
      <c r="P27" s="418"/>
      <c r="Q27" s="219"/>
      <c r="R27" s="221"/>
    </row>
    <row r="28" spans="2:18" s="217" customFormat="1" ht="15" x14ac:dyDescent="0.2">
      <c r="B28" s="218"/>
      <c r="C28" s="219"/>
      <c r="D28" s="219"/>
      <c r="E28" s="222" t="s">
        <v>32</v>
      </c>
      <c r="F28" s="219"/>
      <c r="G28" s="219"/>
      <c r="H28" s="219"/>
      <c r="I28" s="219"/>
      <c r="J28" s="219"/>
      <c r="K28" s="219"/>
      <c r="L28" s="219"/>
      <c r="M28" s="418">
        <f>K87</f>
        <v>0</v>
      </c>
      <c r="N28" s="418"/>
      <c r="O28" s="418"/>
      <c r="P28" s="418"/>
      <c r="Q28" s="219"/>
      <c r="R28" s="221"/>
    </row>
    <row r="29" spans="2:18" s="217" customFormat="1" ht="14.45" customHeight="1" x14ac:dyDescent="0.2">
      <c r="B29" s="218"/>
      <c r="C29" s="219"/>
      <c r="D29" s="226" t="s">
        <v>29</v>
      </c>
      <c r="E29" s="219"/>
      <c r="F29" s="219"/>
      <c r="G29" s="219"/>
      <c r="H29" s="219"/>
      <c r="I29" s="219"/>
      <c r="J29" s="219"/>
      <c r="K29" s="219"/>
      <c r="L29" s="219"/>
      <c r="M29" s="416">
        <f>M101</f>
        <v>0</v>
      </c>
      <c r="N29" s="416"/>
      <c r="O29" s="416"/>
      <c r="P29" s="416"/>
      <c r="Q29" s="219"/>
      <c r="R29" s="221"/>
    </row>
    <row r="30" spans="2:18" s="217" customFormat="1" ht="6.95" customHeight="1" x14ac:dyDescent="0.2">
      <c r="B30" s="218"/>
      <c r="C30" s="219"/>
      <c r="D30" s="219"/>
      <c r="E30" s="219"/>
      <c r="F30" s="219"/>
      <c r="G30" s="219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21"/>
    </row>
    <row r="31" spans="2:18" s="217" customFormat="1" ht="25.35" customHeight="1" x14ac:dyDescent="0.2">
      <c r="B31" s="218"/>
      <c r="C31" s="219"/>
      <c r="D31" s="227" t="s">
        <v>2789</v>
      </c>
      <c r="E31" s="219"/>
      <c r="F31" s="219"/>
      <c r="G31" s="219"/>
      <c r="H31" s="219"/>
      <c r="I31" s="219"/>
      <c r="J31" s="219"/>
      <c r="K31" s="219"/>
      <c r="L31" s="219"/>
      <c r="M31" s="417">
        <f>ROUND(M26+M29,2)</f>
        <v>0</v>
      </c>
      <c r="N31" s="402"/>
      <c r="O31" s="402"/>
      <c r="P31" s="402"/>
      <c r="Q31" s="219"/>
      <c r="R31" s="221"/>
    </row>
    <row r="32" spans="2:18" s="217" customFormat="1" ht="6.95" customHeight="1" x14ac:dyDescent="0.2">
      <c r="B32" s="218"/>
      <c r="C32" s="219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19"/>
      <c r="R32" s="221"/>
    </row>
    <row r="33" spans="2:18" s="217" customFormat="1" ht="14.45" customHeight="1" x14ac:dyDescent="0.2">
      <c r="B33" s="218"/>
      <c r="C33" s="219"/>
      <c r="D33" s="228" t="s">
        <v>211</v>
      </c>
      <c r="E33" s="228" t="s">
        <v>2790</v>
      </c>
      <c r="F33" s="229">
        <v>0.21</v>
      </c>
      <c r="G33" s="230" t="s">
        <v>2791</v>
      </c>
      <c r="H33" s="415">
        <f>ROUND((SUM(BE101:BE102)+SUM(BE119:BE358)), 2)</f>
        <v>0</v>
      </c>
      <c r="I33" s="402"/>
      <c r="J33" s="402"/>
      <c r="K33" s="219"/>
      <c r="L33" s="219"/>
      <c r="M33" s="415">
        <f>ROUND(ROUND((SUM(BE101:BE102)+SUM(BE119:BE358)), 2)*F33, 2)</f>
        <v>0</v>
      </c>
      <c r="N33" s="402"/>
      <c r="O33" s="402"/>
      <c r="P33" s="402"/>
      <c r="Q33" s="219"/>
      <c r="R33" s="221"/>
    </row>
    <row r="34" spans="2:18" s="217" customFormat="1" ht="14.45" customHeight="1" x14ac:dyDescent="0.2">
      <c r="B34" s="218"/>
      <c r="C34" s="219"/>
      <c r="D34" s="219"/>
      <c r="E34" s="228" t="s">
        <v>2792</v>
      </c>
      <c r="F34" s="229">
        <v>0.15</v>
      </c>
      <c r="G34" s="230" t="s">
        <v>2791</v>
      </c>
      <c r="H34" s="415">
        <f>ROUND((SUM(BF101:BF102)+SUM(BF119:BF358)), 2)</f>
        <v>0</v>
      </c>
      <c r="I34" s="402"/>
      <c r="J34" s="402"/>
      <c r="K34" s="219"/>
      <c r="L34" s="219"/>
      <c r="M34" s="415">
        <f>ROUND(ROUND((SUM(BF101:BF102)+SUM(BF119:BF358)), 2)*F34, 2)</f>
        <v>0</v>
      </c>
      <c r="N34" s="402"/>
      <c r="O34" s="402"/>
      <c r="P34" s="402"/>
      <c r="Q34" s="219"/>
      <c r="R34" s="221"/>
    </row>
    <row r="35" spans="2:18" s="217" customFormat="1" ht="14.45" hidden="1" customHeight="1" x14ac:dyDescent="0.2">
      <c r="B35" s="218"/>
      <c r="C35" s="219"/>
      <c r="D35" s="219"/>
      <c r="E35" s="228" t="s">
        <v>2793</v>
      </c>
      <c r="F35" s="229">
        <v>0.21</v>
      </c>
      <c r="G35" s="230" t="s">
        <v>2791</v>
      </c>
      <c r="H35" s="415">
        <f>ROUND((SUM(BG101:BG102)+SUM(BG119:BG358)), 2)</f>
        <v>0</v>
      </c>
      <c r="I35" s="402"/>
      <c r="J35" s="402"/>
      <c r="K35" s="219"/>
      <c r="L35" s="219"/>
      <c r="M35" s="415">
        <v>0</v>
      </c>
      <c r="N35" s="402"/>
      <c r="O35" s="402"/>
      <c r="P35" s="402"/>
      <c r="Q35" s="219"/>
      <c r="R35" s="221"/>
    </row>
    <row r="36" spans="2:18" s="217" customFormat="1" ht="14.45" hidden="1" customHeight="1" x14ac:dyDescent="0.2">
      <c r="B36" s="218"/>
      <c r="C36" s="219"/>
      <c r="D36" s="219"/>
      <c r="E36" s="228" t="s">
        <v>2794</v>
      </c>
      <c r="F36" s="229">
        <v>0.15</v>
      </c>
      <c r="G36" s="230" t="s">
        <v>2791</v>
      </c>
      <c r="H36" s="415">
        <f>ROUND((SUM(BH101:BH102)+SUM(BH119:BH358)), 2)</f>
        <v>0</v>
      </c>
      <c r="I36" s="402"/>
      <c r="J36" s="402"/>
      <c r="K36" s="219"/>
      <c r="L36" s="219"/>
      <c r="M36" s="415">
        <v>0</v>
      </c>
      <c r="N36" s="402"/>
      <c r="O36" s="402"/>
      <c r="P36" s="402"/>
      <c r="Q36" s="219"/>
      <c r="R36" s="221"/>
    </row>
    <row r="37" spans="2:18" s="217" customFormat="1" ht="14.45" hidden="1" customHeight="1" x14ac:dyDescent="0.2">
      <c r="B37" s="218"/>
      <c r="C37" s="219"/>
      <c r="D37" s="219"/>
      <c r="E37" s="228" t="s">
        <v>2795</v>
      </c>
      <c r="F37" s="229">
        <v>0</v>
      </c>
      <c r="G37" s="230" t="s">
        <v>2791</v>
      </c>
      <c r="H37" s="415">
        <f>ROUND((SUM(BI101:BI102)+SUM(BI119:BI358)), 2)</f>
        <v>0</v>
      </c>
      <c r="I37" s="402"/>
      <c r="J37" s="402"/>
      <c r="K37" s="219"/>
      <c r="L37" s="219"/>
      <c r="M37" s="415">
        <v>0</v>
      </c>
      <c r="N37" s="402"/>
      <c r="O37" s="402"/>
      <c r="P37" s="402"/>
      <c r="Q37" s="219"/>
      <c r="R37" s="221"/>
    </row>
    <row r="38" spans="2:18" s="217" customFormat="1" ht="6.95" customHeight="1" x14ac:dyDescent="0.2">
      <c r="B38" s="218"/>
      <c r="C38" s="219"/>
      <c r="D38" s="219"/>
      <c r="E38" s="219"/>
      <c r="F38" s="219"/>
      <c r="G38" s="219"/>
      <c r="H38" s="219"/>
      <c r="I38" s="219"/>
      <c r="J38" s="219"/>
      <c r="K38" s="219"/>
      <c r="L38" s="219"/>
      <c r="M38" s="219"/>
      <c r="N38" s="219"/>
      <c r="O38" s="219"/>
      <c r="P38" s="219"/>
      <c r="Q38" s="219"/>
      <c r="R38" s="221"/>
    </row>
    <row r="39" spans="2:18" s="217" customFormat="1" ht="25.35" customHeight="1" x14ac:dyDescent="0.2">
      <c r="B39" s="218"/>
      <c r="C39" s="231"/>
      <c r="D39" s="232" t="s">
        <v>2796</v>
      </c>
      <c r="E39" s="233"/>
      <c r="F39" s="233"/>
      <c r="G39" s="234" t="s">
        <v>11</v>
      </c>
      <c r="H39" s="235" t="s">
        <v>76</v>
      </c>
      <c r="I39" s="233"/>
      <c r="J39" s="233"/>
      <c r="K39" s="233"/>
      <c r="L39" s="412">
        <f>SUM(M31:M37)</f>
        <v>0</v>
      </c>
      <c r="M39" s="412"/>
      <c r="N39" s="412"/>
      <c r="O39" s="412"/>
      <c r="P39" s="413"/>
      <c r="Q39" s="231"/>
      <c r="R39" s="221"/>
    </row>
    <row r="40" spans="2:18" s="217" customFormat="1" ht="14.45" customHeight="1" x14ac:dyDescent="0.2">
      <c r="B40" s="218"/>
      <c r="C40" s="219"/>
      <c r="D40" s="219"/>
      <c r="E40" s="219"/>
      <c r="F40" s="219"/>
      <c r="G40" s="219"/>
      <c r="H40" s="219"/>
      <c r="I40" s="219"/>
      <c r="J40" s="219"/>
      <c r="K40" s="219"/>
      <c r="L40" s="219"/>
      <c r="M40" s="219"/>
      <c r="N40" s="219"/>
      <c r="O40" s="219"/>
      <c r="P40" s="219"/>
      <c r="Q40" s="219"/>
      <c r="R40" s="221"/>
    </row>
    <row r="41" spans="2:18" s="217" customFormat="1" ht="14.45" customHeight="1" x14ac:dyDescent="0.2">
      <c r="B41" s="218"/>
      <c r="C41" s="219"/>
      <c r="D41" s="219"/>
      <c r="E41" s="219"/>
      <c r="F41" s="219"/>
      <c r="G41" s="219"/>
      <c r="H41" s="219"/>
      <c r="I41" s="219"/>
      <c r="J41" s="219"/>
      <c r="K41" s="219"/>
      <c r="L41" s="219"/>
      <c r="M41" s="219"/>
      <c r="N41" s="219"/>
      <c r="O41" s="219"/>
      <c r="P41" s="219"/>
      <c r="Q41" s="219"/>
      <c r="R41" s="221"/>
    </row>
    <row r="42" spans="2:18" x14ac:dyDescent="0.3">
      <c r="B42" s="213"/>
      <c r="C42" s="216"/>
      <c r="D42" s="216"/>
      <c r="E42" s="216"/>
      <c r="F42" s="216"/>
      <c r="G42" s="216"/>
      <c r="H42" s="216"/>
      <c r="I42" s="216"/>
      <c r="J42" s="216"/>
      <c r="K42" s="216"/>
      <c r="L42" s="216"/>
      <c r="M42" s="216"/>
      <c r="N42" s="216"/>
      <c r="O42" s="216"/>
      <c r="P42" s="216"/>
      <c r="Q42" s="216"/>
      <c r="R42" s="214"/>
    </row>
    <row r="43" spans="2:18" x14ac:dyDescent="0.3">
      <c r="B43" s="213"/>
      <c r="C43" s="216"/>
      <c r="D43" s="216"/>
      <c r="E43" s="216"/>
      <c r="F43" s="216"/>
      <c r="G43" s="216"/>
      <c r="H43" s="216"/>
      <c r="I43" s="216"/>
      <c r="J43" s="216"/>
      <c r="K43" s="216"/>
      <c r="L43" s="216"/>
      <c r="M43" s="216"/>
      <c r="N43" s="216"/>
      <c r="O43" s="216"/>
      <c r="P43" s="216"/>
      <c r="Q43" s="216"/>
      <c r="R43" s="214"/>
    </row>
    <row r="44" spans="2:18" x14ac:dyDescent="0.3">
      <c r="B44" s="213"/>
      <c r="C44" s="216"/>
      <c r="D44" s="216"/>
      <c r="E44" s="216"/>
      <c r="F44" s="216"/>
      <c r="G44" s="216"/>
      <c r="H44" s="216"/>
      <c r="I44" s="216"/>
      <c r="J44" s="216"/>
      <c r="K44" s="216"/>
      <c r="L44" s="216"/>
      <c r="M44" s="216"/>
      <c r="N44" s="216"/>
      <c r="O44" s="216"/>
      <c r="P44" s="216"/>
      <c r="Q44" s="216"/>
      <c r="R44" s="214"/>
    </row>
    <row r="45" spans="2:18" x14ac:dyDescent="0.3">
      <c r="B45" s="213"/>
      <c r="C45" s="216"/>
      <c r="D45" s="216"/>
      <c r="E45" s="216"/>
      <c r="F45" s="216"/>
      <c r="G45" s="216"/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4"/>
    </row>
    <row r="46" spans="2:18" x14ac:dyDescent="0.3">
      <c r="B46" s="213"/>
      <c r="C46" s="216"/>
      <c r="D46" s="216"/>
      <c r="E46" s="216"/>
      <c r="F46" s="216"/>
      <c r="G46" s="216"/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4"/>
    </row>
    <row r="47" spans="2:18" x14ac:dyDescent="0.3">
      <c r="B47" s="213"/>
      <c r="C47" s="216"/>
      <c r="D47" s="216"/>
      <c r="E47" s="216"/>
      <c r="F47" s="216"/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4"/>
    </row>
    <row r="48" spans="2:18" x14ac:dyDescent="0.3">
      <c r="B48" s="213"/>
      <c r="C48" s="216"/>
      <c r="D48" s="216"/>
      <c r="E48" s="216"/>
      <c r="F48" s="216"/>
      <c r="G48" s="216"/>
      <c r="H48" s="216"/>
      <c r="I48" s="216"/>
      <c r="J48" s="216"/>
      <c r="K48" s="216"/>
      <c r="L48" s="216"/>
      <c r="M48" s="216"/>
      <c r="N48" s="216"/>
      <c r="O48" s="216"/>
      <c r="P48" s="216"/>
      <c r="Q48" s="216"/>
      <c r="R48" s="214"/>
    </row>
    <row r="49" spans="2:18" x14ac:dyDescent="0.3">
      <c r="B49" s="213"/>
      <c r="C49" s="216"/>
      <c r="D49" s="216"/>
      <c r="E49" s="216"/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4"/>
    </row>
    <row r="50" spans="2:18" s="217" customFormat="1" ht="15" x14ac:dyDescent="0.2">
      <c r="B50" s="218"/>
      <c r="C50" s="219"/>
      <c r="D50" s="236" t="s">
        <v>2797</v>
      </c>
      <c r="E50" s="224"/>
      <c r="F50" s="224"/>
      <c r="G50" s="224"/>
      <c r="H50" s="237"/>
      <c r="I50" s="219"/>
      <c r="J50" s="236" t="s">
        <v>2798</v>
      </c>
      <c r="K50" s="224"/>
      <c r="L50" s="224"/>
      <c r="M50" s="224"/>
      <c r="N50" s="224"/>
      <c r="O50" s="224"/>
      <c r="P50" s="237"/>
      <c r="Q50" s="219"/>
      <c r="R50" s="221"/>
    </row>
    <row r="51" spans="2:18" x14ac:dyDescent="0.3">
      <c r="B51" s="213"/>
      <c r="C51" s="216"/>
      <c r="D51" s="238"/>
      <c r="E51" s="216"/>
      <c r="F51" s="216"/>
      <c r="G51" s="216"/>
      <c r="H51" s="239"/>
      <c r="I51" s="216"/>
      <c r="J51" s="238"/>
      <c r="K51" s="216"/>
      <c r="L51" s="216"/>
      <c r="M51" s="216"/>
      <c r="N51" s="216"/>
      <c r="O51" s="216"/>
      <c r="P51" s="239"/>
      <c r="Q51" s="216"/>
      <c r="R51" s="214"/>
    </row>
    <row r="52" spans="2:18" x14ac:dyDescent="0.3">
      <c r="B52" s="213"/>
      <c r="C52" s="216"/>
      <c r="D52" s="238"/>
      <c r="E52" s="216"/>
      <c r="F52" s="216"/>
      <c r="G52" s="216"/>
      <c r="H52" s="239"/>
      <c r="I52" s="216"/>
      <c r="J52" s="238"/>
      <c r="K52" s="216"/>
      <c r="L52" s="216"/>
      <c r="M52" s="216"/>
      <c r="N52" s="216"/>
      <c r="O52" s="216"/>
      <c r="P52" s="239"/>
      <c r="Q52" s="216"/>
      <c r="R52" s="214"/>
    </row>
    <row r="53" spans="2:18" x14ac:dyDescent="0.3">
      <c r="B53" s="213"/>
      <c r="C53" s="216"/>
      <c r="D53" s="238"/>
      <c r="E53" s="216"/>
      <c r="F53" s="216"/>
      <c r="G53" s="216"/>
      <c r="H53" s="239"/>
      <c r="I53" s="216"/>
      <c r="J53" s="238"/>
      <c r="K53" s="216"/>
      <c r="L53" s="216"/>
      <c r="M53" s="216"/>
      <c r="N53" s="216"/>
      <c r="O53" s="216"/>
      <c r="P53" s="239"/>
      <c r="Q53" s="216"/>
      <c r="R53" s="214"/>
    </row>
    <row r="54" spans="2:18" x14ac:dyDescent="0.3">
      <c r="B54" s="213"/>
      <c r="C54" s="216"/>
      <c r="D54" s="238"/>
      <c r="E54" s="216"/>
      <c r="F54" s="216"/>
      <c r="G54" s="216"/>
      <c r="H54" s="239"/>
      <c r="I54" s="216"/>
      <c r="J54" s="238"/>
      <c r="K54" s="216"/>
      <c r="L54" s="216"/>
      <c r="M54" s="216"/>
      <c r="N54" s="216"/>
      <c r="O54" s="216"/>
      <c r="P54" s="239"/>
      <c r="Q54" s="216"/>
      <c r="R54" s="214"/>
    </row>
    <row r="55" spans="2:18" x14ac:dyDescent="0.3">
      <c r="B55" s="213"/>
      <c r="C55" s="216"/>
      <c r="D55" s="238"/>
      <c r="E55" s="216"/>
      <c r="F55" s="216"/>
      <c r="G55" s="216"/>
      <c r="H55" s="239"/>
      <c r="I55" s="216"/>
      <c r="J55" s="238"/>
      <c r="K55" s="216"/>
      <c r="L55" s="216"/>
      <c r="M55" s="216"/>
      <c r="N55" s="216"/>
      <c r="O55" s="216"/>
      <c r="P55" s="239"/>
      <c r="Q55" s="216"/>
      <c r="R55" s="214"/>
    </row>
    <row r="56" spans="2:18" x14ac:dyDescent="0.3">
      <c r="B56" s="213"/>
      <c r="C56" s="216"/>
      <c r="D56" s="238"/>
      <c r="E56" s="216"/>
      <c r="F56" s="216"/>
      <c r="G56" s="216"/>
      <c r="H56" s="239"/>
      <c r="I56" s="216"/>
      <c r="J56" s="238"/>
      <c r="K56" s="216"/>
      <c r="L56" s="216"/>
      <c r="M56" s="216"/>
      <c r="N56" s="216"/>
      <c r="O56" s="216"/>
      <c r="P56" s="239"/>
      <c r="Q56" s="216"/>
      <c r="R56" s="214"/>
    </row>
    <row r="57" spans="2:18" x14ac:dyDescent="0.3">
      <c r="B57" s="213"/>
      <c r="C57" s="216"/>
      <c r="D57" s="238"/>
      <c r="E57" s="216"/>
      <c r="F57" s="216"/>
      <c r="G57" s="216"/>
      <c r="H57" s="239"/>
      <c r="I57" s="216"/>
      <c r="J57" s="238"/>
      <c r="K57" s="216"/>
      <c r="L57" s="216"/>
      <c r="M57" s="216"/>
      <c r="N57" s="216"/>
      <c r="O57" s="216"/>
      <c r="P57" s="239"/>
      <c r="Q57" s="216"/>
      <c r="R57" s="214"/>
    </row>
    <row r="58" spans="2:18" x14ac:dyDescent="0.3">
      <c r="B58" s="213"/>
      <c r="C58" s="216"/>
      <c r="D58" s="238"/>
      <c r="E58" s="216"/>
      <c r="F58" s="216"/>
      <c r="G58" s="216"/>
      <c r="H58" s="239"/>
      <c r="I58" s="216"/>
      <c r="J58" s="238"/>
      <c r="K58" s="216"/>
      <c r="L58" s="216"/>
      <c r="M58" s="216"/>
      <c r="N58" s="216"/>
      <c r="O58" s="216"/>
      <c r="P58" s="239"/>
      <c r="Q58" s="216"/>
      <c r="R58" s="214"/>
    </row>
    <row r="59" spans="2:18" s="217" customFormat="1" ht="15" x14ac:dyDescent="0.2">
      <c r="B59" s="218"/>
      <c r="C59" s="219"/>
      <c r="D59" s="240" t="s">
        <v>2799</v>
      </c>
      <c r="E59" s="241"/>
      <c r="F59" s="241"/>
      <c r="G59" s="242" t="s">
        <v>2800</v>
      </c>
      <c r="H59" s="243"/>
      <c r="I59" s="219"/>
      <c r="J59" s="240" t="s">
        <v>2799</v>
      </c>
      <c r="K59" s="241"/>
      <c r="L59" s="241"/>
      <c r="M59" s="241"/>
      <c r="N59" s="242" t="s">
        <v>2800</v>
      </c>
      <c r="O59" s="241"/>
      <c r="P59" s="243"/>
      <c r="Q59" s="219"/>
      <c r="R59" s="221"/>
    </row>
    <row r="60" spans="2:18" x14ac:dyDescent="0.3">
      <c r="B60" s="213"/>
      <c r="C60" s="216"/>
      <c r="D60" s="216"/>
      <c r="E60" s="216"/>
      <c r="F60" s="216"/>
      <c r="G60" s="216"/>
      <c r="H60" s="216"/>
      <c r="I60" s="216"/>
      <c r="J60" s="216"/>
      <c r="K60" s="216"/>
      <c r="L60" s="216"/>
      <c r="M60" s="216"/>
      <c r="N60" s="216"/>
      <c r="O60" s="216"/>
      <c r="P60" s="216"/>
      <c r="Q60" s="216"/>
      <c r="R60" s="214"/>
    </row>
    <row r="61" spans="2:18" s="217" customFormat="1" ht="15" x14ac:dyDescent="0.2">
      <c r="B61" s="218"/>
      <c r="C61" s="219"/>
      <c r="D61" s="236" t="s">
        <v>2801</v>
      </c>
      <c r="E61" s="224"/>
      <c r="F61" s="224"/>
      <c r="G61" s="224"/>
      <c r="H61" s="237"/>
      <c r="I61" s="219"/>
      <c r="J61" s="236" t="s">
        <v>54</v>
      </c>
      <c r="K61" s="224"/>
      <c r="L61" s="224"/>
      <c r="M61" s="224"/>
      <c r="N61" s="224"/>
      <c r="O61" s="224"/>
      <c r="P61" s="237"/>
      <c r="Q61" s="219"/>
      <c r="R61" s="221"/>
    </row>
    <row r="62" spans="2:18" x14ac:dyDescent="0.3">
      <c r="B62" s="213"/>
      <c r="C62" s="216"/>
      <c r="D62" s="238"/>
      <c r="E62" s="216"/>
      <c r="F62" s="216"/>
      <c r="G62" s="216"/>
      <c r="H62" s="239"/>
      <c r="I62" s="216"/>
      <c r="J62" s="238"/>
      <c r="K62" s="216"/>
      <c r="L62" s="216"/>
      <c r="M62" s="216"/>
      <c r="N62" s="216"/>
      <c r="O62" s="216"/>
      <c r="P62" s="239"/>
      <c r="Q62" s="216"/>
      <c r="R62" s="214"/>
    </row>
    <row r="63" spans="2:18" x14ac:dyDescent="0.3">
      <c r="B63" s="213"/>
      <c r="C63" s="216"/>
      <c r="D63" s="238"/>
      <c r="E63" s="216"/>
      <c r="F63" s="216"/>
      <c r="G63" s="216"/>
      <c r="H63" s="239"/>
      <c r="I63" s="216"/>
      <c r="J63" s="238"/>
      <c r="K63" s="216"/>
      <c r="L63" s="216"/>
      <c r="M63" s="216"/>
      <c r="N63" s="216"/>
      <c r="O63" s="216"/>
      <c r="P63" s="239"/>
      <c r="Q63" s="216"/>
      <c r="R63" s="214"/>
    </row>
    <row r="64" spans="2:18" x14ac:dyDescent="0.3">
      <c r="B64" s="213"/>
      <c r="C64" s="216"/>
      <c r="D64" s="238"/>
      <c r="E64" s="216"/>
      <c r="F64" s="216"/>
      <c r="G64" s="216"/>
      <c r="H64" s="239"/>
      <c r="I64" s="216"/>
      <c r="J64" s="238"/>
      <c r="K64" s="216"/>
      <c r="L64" s="216"/>
      <c r="M64" s="216"/>
      <c r="N64" s="216"/>
      <c r="O64" s="216"/>
      <c r="P64" s="239"/>
      <c r="Q64" s="216"/>
      <c r="R64" s="214"/>
    </row>
    <row r="65" spans="2:18" x14ac:dyDescent="0.3">
      <c r="B65" s="213"/>
      <c r="C65" s="216"/>
      <c r="D65" s="238"/>
      <c r="E65" s="216"/>
      <c r="F65" s="216"/>
      <c r="G65" s="216"/>
      <c r="H65" s="239"/>
      <c r="I65" s="216"/>
      <c r="J65" s="238"/>
      <c r="K65" s="216"/>
      <c r="L65" s="216"/>
      <c r="M65" s="216"/>
      <c r="N65" s="216"/>
      <c r="O65" s="216"/>
      <c r="P65" s="239"/>
      <c r="Q65" s="216"/>
      <c r="R65" s="214"/>
    </row>
    <row r="66" spans="2:18" x14ac:dyDescent="0.3">
      <c r="B66" s="213"/>
      <c r="C66" s="216"/>
      <c r="D66" s="238"/>
      <c r="E66" s="216"/>
      <c r="F66" s="216"/>
      <c r="G66" s="216"/>
      <c r="H66" s="239"/>
      <c r="I66" s="216"/>
      <c r="J66" s="238"/>
      <c r="K66" s="216"/>
      <c r="L66" s="216"/>
      <c r="M66" s="216"/>
      <c r="N66" s="216"/>
      <c r="O66" s="216"/>
      <c r="P66" s="239"/>
      <c r="Q66" s="216"/>
      <c r="R66" s="214"/>
    </row>
    <row r="67" spans="2:18" x14ac:dyDescent="0.3">
      <c r="B67" s="213"/>
      <c r="C67" s="216"/>
      <c r="D67" s="238"/>
      <c r="E67" s="216"/>
      <c r="F67" s="216"/>
      <c r="G67" s="216"/>
      <c r="H67" s="239"/>
      <c r="I67" s="216"/>
      <c r="J67" s="238"/>
      <c r="K67" s="216"/>
      <c r="L67" s="216"/>
      <c r="M67" s="216"/>
      <c r="N67" s="216"/>
      <c r="O67" s="216"/>
      <c r="P67" s="239"/>
      <c r="Q67" s="216"/>
      <c r="R67" s="214"/>
    </row>
    <row r="68" spans="2:18" x14ac:dyDescent="0.3">
      <c r="B68" s="213"/>
      <c r="C68" s="216"/>
      <c r="D68" s="238"/>
      <c r="E68" s="216"/>
      <c r="F68" s="216"/>
      <c r="G68" s="216"/>
      <c r="H68" s="239"/>
      <c r="I68" s="216"/>
      <c r="J68" s="238"/>
      <c r="K68" s="216"/>
      <c r="L68" s="216"/>
      <c r="M68" s="216"/>
      <c r="N68" s="216"/>
      <c r="O68" s="216"/>
      <c r="P68" s="239"/>
      <c r="Q68" s="216"/>
      <c r="R68" s="214"/>
    </row>
    <row r="69" spans="2:18" x14ac:dyDescent="0.3">
      <c r="B69" s="213"/>
      <c r="C69" s="216"/>
      <c r="D69" s="238"/>
      <c r="E69" s="216"/>
      <c r="F69" s="216"/>
      <c r="G69" s="216"/>
      <c r="H69" s="239"/>
      <c r="I69" s="216"/>
      <c r="J69" s="238"/>
      <c r="K69" s="216"/>
      <c r="L69" s="216"/>
      <c r="M69" s="216"/>
      <c r="N69" s="216"/>
      <c r="O69" s="216"/>
      <c r="P69" s="239"/>
      <c r="Q69" s="216"/>
      <c r="R69" s="214"/>
    </row>
    <row r="70" spans="2:18" s="217" customFormat="1" ht="15" x14ac:dyDescent="0.2">
      <c r="B70" s="218"/>
      <c r="C70" s="219"/>
      <c r="D70" s="240" t="s">
        <v>2799</v>
      </c>
      <c r="E70" s="241"/>
      <c r="F70" s="241"/>
      <c r="G70" s="242" t="s">
        <v>2800</v>
      </c>
      <c r="H70" s="243"/>
      <c r="I70" s="219"/>
      <c r="J70" s="240" t="s">
        <v>2799</v>
      </c>
      <c r="K70" s="241"/>
      <c r="L70" s="241"/>
      <c r="M70" s="241"/>
      <c r="N70" s="242" t="s">
        <v>2800</v>
      </c>
      <c r="O70" s="241"/>
      <c r="P70" s="243"/>
      <c r="Q70" s="219"/>
      <c r="R70" s="221"/>
    </row>
    <row r="71" spans="2:18" s="217" customFormat="1" ht="14.45" customHeight="1" x14ac:dyDescent="0.2">
      <c r="B71" s="244"/>
      <c r="C71" s="245"/>
      <c r="D71" s="245"/>
      <c r="E71" s="245"/>
      <c r="F71" s="245"/>
      <c r="G71" s="245"/>
      <c r="H71" s="245"/>
      <c r="I71" s="245"/>
      <c r="J71" s="245"/>
      <c r="K71" s="245"/>
      <c r="L71" s="245"/>
      <c r="M71" s="245"/>
      <c r="N71" s="245"/>
      <c r="O71" s="245"/>
      <c r="P71" s="245"/>
      <c r="Q71" s="245"/>
      <c r="R71" s="246"/>
    </row>
    <row r="75" spans="2:18" s="217" customFormat="1" ht="6.95" customHeight="1" x14ac:dyDescent="0.2">
      <c r="B75" s="247"/>
      <c r="C75" s="248"/>
      <c r="D75" s="248"/>
      <c r="E75" s="248"/>
      <c r="F75" s="248"/>
      <c r="G75" s="248"/>
      <c r="H75" s="248"/>
      <c r="I75" s="248"/>
      <c r="J75" s="248"/>
      <c r="K75" s="248"/>
      <c r="L75" s="248"/>
      <c r="M75" s="248"/>
      <c r="N75" s="248"/>
      <c r="O75" s="248"/>
      <c r="P75" s="248"/>
      <c r="Q75" s="248"/>
      <c r="R75" s="249"/>
    </row>
    <row r="76" spans="2:18" s="217" customFormat="1" ht="36.950000000000003" customHeight="1" x14ac:dyDescent="0.2">
      <c r="B76" s="218"/>
      <c r="C76" s="401" t="s">
        <v>2802</v>
      </c>
      <c r="D76" s="414"/>
      <c r="E76" s="414"/>
      <c r="F76" s="414"/>
      <c r="G76" s="414"/>
      <c r="H76" s="414"/>
      <c r="I76" s="414"/>
      <c r="J76" s="414"/>
      <c r="K76" s="414"/>
      <c r="L76" s="414"/>
      <c r="M76" s="414"/>
      <c r="N76" s="414"/>
      <c r="O76" s="414"/>
      <c r="P76" s="414"/>
      <c r="Q76" s="414"/>
      <c r="R76" s="221"/>
    </row>
    <row r="77" spans="2:18" s="217" customFormat="1" ht="6.95" customHeight="1" x14ac:dyDescent="0.2">
      <c r="B77" s="218"/>
      <c r="C77" s="219"/>
      <c r="D77" s="219"/>
      <c r="E77" s="219"/>
      <c r="F77" s="219"/>
      <c r="G77" s="219"/>
      <c r="H77" s="219"/>
      <c r="I77" s="219"/>
      <c r="J77" s="219"/>
      <c r="K77" s="219"/>
      <c r="L77" s="219"/>
      <c r="M77" s="219"/>
      <c r="N77" s="219"/>
      <c r="O77" s="219"/>
      <c r="P77" s="219"/>
      <c r="Q77" s="219"/>
      <c r="R77" s="221"/>
    </row>
    <row r="78" spans="2:18" s="217" customFormat="1" ht="36.950000000000003" customHeight="1" x14ac:dyDescent="0.2">
      <c r="B78" s="218"/>
      <c r="C78" s="250" t="s">
        <v>23</v>
      </c>
      <c r="D78" s="219"/>
      <c r="E78" s="219"/>
      <c r="F78" s="403" t="str">
        <f>F6</f>
        <v>Novostavba správního objektu lesa Pacov - elektroinstalace</v>
      </c>
      <c r="G78" s="402"/>
      <c r="H78" s="402"/>
      <c r="I78" s="402"/>
      <c r="J78" s="402"/>
      <c r="K78" s="402"/>
      <c r="L78" s="402"/>
      <c r="M78" s="402"/>
      <c r="N78" s="402"/>
      <c r="O78" s="402"/>
      <c r="P78" s="402"/>
      <c r="Q78" s="219"/>
      <c r="R78" s="221"/>
    </row>
    <row r="79" spans="2:18" s="217" customFormat="1" ht="6.95" customHeight="1" x14ac:dyDescent="0.2">
      <c r="B79" s="218"/>
      <c r="C79" s="219"/>
      <c r="D79" s="219"/>
      <c r="E79" s="219"/>
      <c r="F79" s="219"/>
      <c r="G79" s="219"/>
      <c r="H79" s="219"/>
      <c r="I79" s="219"/>
      <c r="J79" s="219"/>
      <c r="K79" s="219"/>
      <c r="L79" s="219"/>
      <c r="M79" s="219"/>
      <c r="N79" s="219"/>
      <c r="O79" s="219"/>
      <c r="P79" s="219"/>
      <c r="Q79" s="219"/>
      <c r="R79" s="221"/>
    </row>
    <row r="80" spans="2:18" s="217" customFormat="1" ht="18" customHeight="1" x14ac:dyDescent="0.2">
      <c r="B80" s="218"/>
      <c r="C80" s="222" t="s">
        <v>2781</v>
      </c>
      <c r="D80" s="219"/>
      <c r="E80" s="219"/>
      <c r="F80" s="223" t="str">
        <f>F8</f>
        <v xml:space="preserve"> </v>
      </c>
      <c r="G80" s="219"/>
      <c r="H80" s="219"/>
      <c r="I80" s="219"/>
      <c r="J80" s="219"/>
      <c r="K80" s="222" t="s">
        <v>2783</v>
      </c>
      <c r="L80" s="219"/>
      <c r="M80" s="404" t="str">
        <f>IF(O8="","",O8)</f>
        <v>17. 11. 2016</v>
      </c>
      <c r="N80" s="404"/>
      <c r="O80" s="404"/>
      <c r="P80" s="404"/>
      <c r="Q80" s="219"/>
      <c r="R80" s="221"/>
    </row>
    <row r="81" spans="2:47" s="217" customFormat="1" ht="6.95" customHeight="1" x14ac:dyDescent="0.2">
      <c r="B81" s="218"/>
      <c r="C81" s="219"/>
      <c r="D81" s="219"/>
      <c r="E81" s="219"/>
      <c r="F81" s="219"/>
      <c r="G81" s="219"/>
      <c r="H81" s="219"/>
      <c r="I81" s="219"/>
      <c r="J81" s="219"/>
      <c r="K81" s="219"/>
      <c r="L81" s="219"/>
      <c r="M81" s="219"/>
      <c r="N81" s="219"/>
      <c r="O81" s="219"/>
      <c r="P81" s="219"/>
      <c r="Q81" s="219"/>
      <c r="R81" s="221"/>
    </row>
    <row r="82" spans="2:47" s="217" customFormat="1" ht="15" x14ac:dyDescent="0.2">
      <c r="B82" s="218"/>
      <c r="C82" s="222" t="s">
        <v>22</v>
      </c>
      <c r="D82" s="219"/>
      <c r="E82" s="219"/>
      <c r="F82" s="223" t="str">
        <f>E11</f>
        <v xml:space="preserve"> </v>
      </c>
      <c r="G82" s="219"/>
      <c r="H82" s="219"/>
      <c r="I82" s="219"/>
      <c r="J82" s="219"/>
      <c r="K82" s="222" t="s">
        <v>20</v>
      </c>
      <c r="L82" s="219"/>
      <c r="M82" s="391" t="str">
        <f>E17</f>
        <v xml:space="preserve"> </v>
      </c>
      <c r="N82" s="391"/>
      <c r="O82" s="391"/>
      <c r="P82" s="391"/>
      <c r="Q82" s="391"/>
      <c r="R82" s="221"/>
    </row>
    <row r="83" spans="2:47" s="217" customFormat="1" ht="14.45" customHeight="1" x14ac:dyDescent="0.2">
      <c r="B83" s="218"/>
      <c r="C83" s="222" t="s">
        <v>19</v>
      </c>
      <c r="D83" s="219"/>
      <c r="E83" s="219"/>
      <c r="F83" s="223" t="str">
        <f>IF(E14="","",E14)</f>
        <v xml:space="preserve"> </v>
      </c>
      <c r="G83" s="219"/>
      <c r="H83" s="219"/>
      <c r="I83" s="219"/>
      <c r="J83" s="219"/>
      <c r="K83" s="222" t="s">
        <v>2785</v>
      </c>
      <c r="L83" s="219"/>
      <c r="M83" s="391" t="str">
        <f>E20</f>
        <v xml:space="preserve"> </v>
      </c>
      <c r="N83" s="391"/>
      <c r="O83" s="391"/>
      <c r="P83" s="391"/>
      <c r="Q83" s="391"/>
      <c r="R83" s="221"/>
    </row>
    <row r="84" spans="2:47" s="217" customFormat="1" ht="10.35" customHeight="1" x14ac:dyDescent="0.2">
      <c r="B84" s="218"/>
      <c r="C84" s="219"/>
      <c r="D84" s="219"/>
      <c r="E84" s="219"/>
      <c r="F84" s="219"/>
      <c r="G84" s="219"/>
      <c r="H84" s="219"/>
      <c r="I84" s="219"/>
      <c r="J84" s="219"/>
      <c r="K84" s="219"/>
      <c r="L84" s="219"/>
      <c r="M84" s="219"/>
      <c r="N84" s="219"/>
      <c r="O84" s="219"/>
      <c r="P84" s="219"/>
      <c r="Q84" s="219"/>
      <c r="R84" s="221"/>
    </row>
    <row r="85" spans="2:47" s="217" customFormat="1" ht="29.25" customHeight="1" x14ac:dyDescent="0.2">
      <c r="B85" s="218"/>
      <c r="C85" s="408" t="s">
        <v>2803</v>
      </c>
      <c r="D85" s="409"/>
      <c r="E85" s="409"/>
      <c r="F85" s="409"/>
      <c r="G85" s="409"/>
      <c r="H85" s="408" t="s">
        <v>2804</v>
      </c>
      <c r="I85" s="410"/>
      <c r="J85" s="410"/>
      <c r="K85" s="408" t="s">
        <v>2805</v>
      </c>
      <c r="L85" s="409"/>
      <c r="M85" s="408" t="s">
        <v>2806</v>
      </c>
      <c r="N85" s="409"/>
      <c r="O85" s="409"/>
      <c r="P85" s="409"/>
      <c r="Q85" s="409"/>
      <c r="R85" s="221"/>
    </row>
    <row r="86" spans="2:47" s="217" customFormat="1" ht="10.35" customHeight="1" x14ac:dyDescent="0.2">
      <c r="B86" s="218"/>
      <c r="C86" s="219"/>
      <c r="D86" s="219"/>
      <c r="E86" s="219"/>
      <c r="F86" s="219"/>
      <c r="G86" s="219"/>
      <c r="H86" s="219"/>
      <c r="I86" s="219"/>
      <c r="J86" s="219"/>
      <c r="K86" s="219"/>
      <c r="L86" s="219"/>
      <c r="M86" s="219"/>
      <c r="N86" s="219"/>
      <c r="O86" s="219"/>
      <c r="P86" s="219"/>
      <c r="Q86" s="219"/>
      <c r="R86" s="221"/>
    </row>
    <row r="87" spans="2:47" s="217" customFormat="1" ht="29.25" customHeight="1" x14ac:dyDescent="0.2">
      <c r="B87" s="218"/>
      <c r="C87" s="251" t="s">
        <v>2807</v>
      </c>
      <c r="D87" s="219"/>
      <c r="E87" s="219"/>
      <c r="F87" s="219"/>
      <c r="G87" s="219"/>
      <c r="H87" s="411">
        <f>W119</f>
        <v>0</v>
      </c>
      <c r="I87" s="402"/>
      <c r="J87" s="402"/>
      <c r="K87" s="411">
        <f>X119</f>
        <v>0</v>
      </c>
      <c r="L87" s="402"/>
      <c r="M87" s="411">
        <f>M119</f>
        <v>0</v>
      </c>
      <c r="N87" s="398"/>
      <c r="O87" s="398"/>
      <c r="P87" s="398"/>
      <c r="Q87" s="398"/>
      <c r="R87" s="221"/>
      <c r="AU87" s="209" t="s">
        <v>2808</v>
      </c>
    </row>
    <row r="88" spans="2:47" s="256" customFormat="1" ht="24.95" customHeight="1" x14ac:dyDescent="0.2">
      <c r="B88" s="252"/>
      <c r="C88" s="253"/>
      <c r="D88" s="254" t="s">
        <v>2809</v>
      </c>
      <c r="E88" s="253"/>
      <c r="F88" s="253"/>
      <c r="G88" s="253"/>
      <c r="H88" s="397">
        <f>W120</f>
        <v>0</v>
      </c>
      <c r="I88" s="407"/>
      <c r="J88" s="407"/>
      <c r="K88" s="397">
        <f>X120</f>
        <v>0</v>
      </c>
      <c r="L88" s="407"/>
      <c r="M88" s="397">
        <f>M120</f>
        <v>0</v>
      </c>
      <c r="N88" s="407"/>
      <c r="O88" s="407"/>
      <c r="P88" s="407"/>
      <c r="Q88" s="407"/>
      <c r="R88" s="255"/>
    </row>
    <row r="89" spans="2:47" s="261" customFormat="1" ht="19.899999999999999" customHeight="1" x14ac:dyDescent="0.2">
      <c r="B89" s="257"/>
      <c r="C89" s="258"/>
      <c r="D89" s="259" t="s">
        <v>2810</v>
      </c>
      <c r="E89" s="258"/>
      <c r="F89" s="258"/>
      <c r="G89" s="258"/>
      <c r="H89" s="405">
        <f>W121</f>
        <v>0</v>
      </c>
      <c r="I89" s="406"/>
      <c r="J89" s="406"/>
      <c r="K89" s="405">
        <f>X121</f>
        <v>0</v>
      </c>
      <c r="L89" s="406"/>
      <c r="M89" s="405">
        <f>M121</f>
        <v>0</v>
      </c>
      <c r="N89" s="406"/>
      <c r="O89" s="406"/>
      <c r="P89" s="406"/>
      <c r="Q89" s="406"/>
      <c r="R89" s="260"/>
    </row>
    <row r="90" spans="2:47" s="261" customFormat="1" ht="19.899999999999999" customHeight="1" x14ac:dyDescent="0.2">
      <c r="B90" s="257"/>
      <c r="C90" s="258"/>
      <c r="D90" s="259" t="s">
        <v>2811</v>
      </c>
      <c r="E90" s="258"/>
      <c r="F90" s="258"/>
      <c r="G90" s="258"/>
      <c r="H90" s="405">
        <f>W124</f>
        <v>0</v>
      </c>
      <c r="I90" s="406"/>
      <c r="J90" s="406"/>
      <c r="K90" s="405">
        <f>X124</f>
        <v>0</v>
      </c>
      <c r="L90" s="406"/>
      <c r="M90" s="405">
        <f>M124</f>
        <v>0</v>
      </c>
      <c r="N90" s="406"/>
      <c r="O90" s="406"/>
      <c r="P90" s="406"/>
      <c r="Q90" s="406"/>
      <c r="R90" s="260"/>
    </row>
    <row r="91" spans="2:47" s="261" customFormat="1" ht="19.899999999999999" customHeight="1" x14ac:dyDescent="0.2">
      <c r="B91" s="257"/>
      <c r="C91" s="258"/>
      <c r="D91" s="259" t="s">
        <v>2812</v>
      </c>
      <c r="E91" s="258"/>
      <c r="F91" s="258"/>
      <c r="G91" s="258"/>
      <c r="H91" s="405">
        <f>W132</f>
        <v>0</v>
      </c>
      <c r="I91" s="406"/>
      <c r="J91" s="406"/>
      <c r="K91" s="405">
        <f>X132</f>
        <v>0</v>
      </c>
      <c r="L91" s="406"/>
      <c r="M91" s="405">
        <f>M132</f>
        <v>0</v>
      </c>
      <c r="N91" s="406"/>
      <c r="O91" s="406"/>
      <c r="P91" s="406"/>
      <c r="Q91" s="406"/>
      <c r="R91" s="260"/>
    </row>
    <row r="92" spans="2:47" s="261" customFormat="1" ht="19.899999999999999" customHeight="1" x14ac:dyDescent="0.2">
      <c r="B92" s="257"/>
      <c r="C92" s="258"/>
      <c r="D92" s="259" t="s">
        <v>2813</v>
      </c>
      <c r="E92" s="258"/>
      <c r="F92" s="258"/>
      <c r="G92" s="258"/>
      <c r="H92" s="405">
        <f>W153</f>
        <v>0</v>
      </c>
      <c r="I92" s="406"/>
      <c r="J92" s="406"/>
      <c r="K92" s="405">
        <f>X153</f>
        <v>0</v>
      </c>
      <c r="L92" s="406"/>
      <c r="M92" s="405">
        <f>M153</f>
        <v>0</v>
      </c>
      <c r="N92" s="406"/>
      <c r="O92" s="406"/>
      <c r="P92" s="406"/>
      <c r="Q92" s="406"/>
      <c r="R92" s="260"/>
    </row>
    <row r="93" spans="2:47" s="261" customFormat="1" ht="19.899999999999999" customHeight="1" x14ac:dyDescent="0.2">
      <c r="B93" s="257"/>
      <c r="C93" s="258"/>
      <c r="D93" s="259" t="s">
        <v>2814</v>
      </c>
      <c r="E93" s="258"/>
      <c r="F93" s="258"/>
      <c r="G93" s="258"/>
      <c r="H93" s="405">
        <f>W156</f>
        <v>0</v>
      </c>
      <c r="I93" s="406"/>
      <c r="J93" s="406"/>
      <c r="K93" s="405">
        <f>X156</f>
        <v>0</v>
      </c>
      <c r="L93" s="406"/>
      <c r="M93" s="405">
        <f>M156</f>
        <v>0</v>
      </c>
      <c r="N93" s="406"/>
      <c r="O93" s="406"/>
      <c r="P93" s="406"/>
      <c r="Q93" s="406"/>
      <c r="R93" s="260"/>
    </row>
    <row r="94" spans="2:47" s="261" customFormat="1" ht="19.899999999999999" customHeight="1" x14ac:dyDescent="0.2">
      <c r="B94" s="257"/>
      <c r="C94" s="258"/>
      <c r="D94" s="259" t="s">
        <v>2815</v>
      </c>
      <c r="E94" s="258"/>
      <c r="F94" s="258"/>
      <c r="G94" s="258"/>
      <c r="H94" s="405">
        <f>W160</f>
        <v>0</v>
      </c>
      <c r="I94" s="406"/>
      <c r="J94" s="406"/>
      <c r="K94" s="405">
        <f>X160</f>
        <v>0</v>
      </c>
      <c r="L94" s="406"/>
      <c r="M94" s="405">
        <f>M160</f>
        <v>0</v>
      </c>
      <c r="N94" s="406"/>
      <c r="O94" s="406"/>
      <c r="P94" s="406"/>
      <c r="Q94" s="406"/>
      <c r="R94" s="260"/>
    </row>
    <row r="95" spans="2:47" s="261" customFormat="1" ht="19.899999999999999" customHeight="1" x14ac:dyDescent="0.2">
      <c r="B95" s="257"/>
      <c r="C95" s="258"/>
      <c r="D95" s="259" t="s">
        <v>2816</v>
      </c>
      <c r="E95" s="258"/>
      <c r="F95" s="258"/>
      <c r="G95" s="258"/>
      <c r="H95" s="405">
        <f>W163</f>
        <v>0</v>
      </c>
      <c r="I95" s="406"/>
      <c r="J95" s="406"/>
      <c r="K95" s="405">
        <f>X163</f>
        <v>0</v>
      </c>
      <c r="L95" s="406"/>
      <c r="M95" s="405">
        <f>M163</f>
        <v>0</v>
      </c>
      <c r="N95" s="406"/>
      <c r="O95" s="406"/>
      <c r="P95" s="406"/>
      <c r="Q95" s="406"/>
      <c r="R95" s="260"/>
    </row>
    <row r="96" spans="2:47" s="256" customFormat="1" ht="24.95" customHeight="1" x14ac:dyDescent="0.2">
      <c r="B96" s="252"/>
      <c r="C96" s="253"/>
      <c r="D96" s="254" t="s">
        <v>2817</v>
      </c>
      <c r="E96" s="253"/>
      <c r="F96" s="253"/>
      <c r="G96" s="253"/>
      <c r="H96" s="397">
        <f>W190</f>
        <v>0</v>
      </c>
      <c r="I96" s="407"/>
      <c r="J96" s="407"/>
      <c r="K96" s="397">
        <f>X190</f>
        <v>0</v>
      </c>
      <c r="L96" s="407"/>
      <c r="M96" s="397">
        <f>M190</f>
        <v>0</v>
      </c>
      <c r="N96" s="407"/>
      <c r="O96" s="407"/>
      <c r="P96" s="407"/>
      <c r="Q96" s="407"/>
      <c r="R96" s="255"/>
    </row>
    <row r="97" spans="2:21" s="261" customFormat="1" ht="19.899999999999999" customHeight="1" x14ac:dyDescent="0.2">
      <c r="B97" s="257"/>
      <c r="C97" s="258"/>
      <c r="D97" s="259" t="s">
        <v>2818</v>
      </c>
      <c r="E97" s="258"/>
      <c r="F97" s="258"/>
      <c r="G97" s="258"/>
      <c r="H97" s="405">
        <f>W191</f>
        <v>0</v>
      </c>
      <c r="I97" s="406"/>
      <c r="J97" s="406"/>
      <c r="K97" s="405">
        <f>X191</f>
        <v>0</v>
      </c>
      <c r="L97" s="406"/>
      <c r="M97" s="405">
        <f>M191</f>
        <v>0</v>
      </c>
      <c r="N97" s="406"/>
      <c r="O97" s="406"/>
      <c r="P97" s="406"/>
      <c r="Q97" s="406"/>
      <c r="R97" s="260"/>
    </row>
    <row r="98" spans="2:21" s="261" customFormat="1" ht="19.899999999999999" customHeight="1" x14ac:dyDescent="0.2">
      <c r="B98" s="257"/>
      <c r="C98" s="258"/>
      <c r="D98" s="259" t="s">
        <v>2819</v>
      </c>
      <c r="E98" s="258"/>
      <c r="F98" s="258"/>
      <c r="G98" s="258"/>
      <c r="H98" s="405">
        <f>W293</f>
        <v>0</v>
      </c>
      <c r="I98" s="406"/>
      <c r="J98" s="406"/>
      <c r="K98" s="405">
        <f>X293</f>
        <v>0</v>
      </c>
      <c r="L98" s="406"/>
      <c r="M98" s="405">
        <f>M293</f>
        <v>0</v>
      </c>
      <c r="N98" s="406"/>
      <c r="O98" s="406"/>
      <c r="P98" s="406"/>
      <c r="Q98" s="406"/>
      <c r="R98" s="260"/>
    </row>
    <row r="99" spans="2:21" s="261" customFormat="1" ht="19.899999999999999" customHeight="1" x14ac:dyDescent="0.2">
      <c r="B99" s="257"/>
      <c r="C99" s="258"/>
      <c r="D99" s="259" t="s">
        <v>2820</v>
      </c>
      <c r="E99" s="258"/>
      <c r="F99" s="258"/>
      <c r="G99" s="258"/>
      <c r="H99" s="405">
        <f>W350</f>
        <v>0</v>
      </c>
      <c r="I99" s="406"/>
      <c r="J99" s="406"/>
      <c r="K99" s="405">
        <f>X350</f>
        <v>0</v>
      </c>
      <c r="L99" s="406"/>
      <c r="M99" s="405">
        <f>M350</f>
        <v>0</v>
      </c>
      <c r="N99" s="406"/>
      <c r="O99" s="406"/>
      <c r="P99" s="406"/>
      <c r="Q99" s="406"/>
      <c r="R99" s="260"/>
    </row>
    <row r="100" spans="2:21" s="217" customFormat="1" ht="21.75" customHeight="1" x14ac:dyDescent="0.2">
      <c r="B100" s="218"/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21"/>
    </row>
    <row r="101" spans="2:21" s="217" customFormat="1" ht="29.25" customHeight="1" x14ac:dyDescent="0.2">
      <c r="B101" s="218"/>
      <c r="C101" s="251" t="s">
        <v>2821</v>
      </c>
      <c r="D101" s="219"/>
      <c r="E101" s="219"/>
      <c r="F101" s="219"/>
      <c r="G101" s="219"/>
      <c r="H101" s="219"/>
      <c r="I101" s="219"/>
      <c r="J101" s="219"/>
      <c r="K101" s="219"/>
      <c r="L101" s="219"/>
      <c r="M101" s="398">
        <v>0</v>
      </c>
      <c r="N101" s="399"/>
      <c r="O101" s="399"/>
      <c r="P101" s="399"/>
      <c r="Q101" s="399"/>
      <c r="R101" s="221"/>
      <c r="T101" s="262"/>
      <c r="U101" s="263" t="s">
        <v>211</v>
      </c>
    </row>
    <row r="102" spans="2:21" s="217" customFormat="1" ht="18" customHeight="1" x14ac:dyDescent="0.2">
      <c r="B102" s="218"/>
      <c r="C102" s="219"/>
      <c r="D102" s="219"/>
      <c r="E102" s="219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21"/>
    </row>
    <row r="103" spans="2:21" s="217" customFormat="1" ht="29.25" customHeight="1" x14ac:dyDescent="0.2">
      <c r="B103" s="218"/>
      <c r="C103" s="264" t="s">
        <v>2822</v>
      </c>
      <c r="D103" s="231"/>
      <c r="E103" s="231"/>
      <c r="F103" s="231"/>
      <c r="G103" s="231"/>
      <c r="H103" s="231"/>
      <c r="I103" s="231"/>
      <c r="J103" s="231"/>
      <c r="K103" s="231"/>
      <c r="L103" s="400">
        <f>ROUND(SUM(M87+M101),2)</f>
        <v>0</v>
      </c>
      <c r="M103" s="400"/>
      <c r="N103" s="400"/>
      <c r="O103" s="400"/>
      <c r="P103" s="400"/>
      <c r="Q103" s="400"/>
      <c r="R103" s="221"/>
    </row>
    <row r="104" spans="2:21" s="217" customFormat="1" ht="6.95" customHeight="1" x14ac:dyDescent="0.2">
      <c r="B104" s="244"/>
      <c r="C104" s="245"/>
      <c r="D104" s="245"/>
      <c r="E104" s="245"/>
      <c r="F104" s="245"/>
      <c r="G104" s="245"/>
      <c r="H104" s="245"/>
      <c r="I104" s="245"/>
      <c r="J104" s="245"/>
      <c r="K104" s="245"/>
      <c r="L104" s="245"/>
      <c r="M104" s="245"/>
      <c r="N104" s="245"/>
      <c r="O104" s="245"/>
      <c r="P104" s="245"/>
      <c r="Q104" s="245"/>
      <c r="R104" s="246"/>
    </row>
    <row r="108" spans="2:21" s="217" customFormat="1" ht="6.95" customHeight="1" x14ac:dyDescent="0.2">
      <c r="B108" s="247"/>
      <c r="C108" s="248"/>
      <c r="D108" s="248"/>
      <c r="E108" s="248"/>
      <c r="F108" s="248"/>
      <c r="G108" s="248"/>
      <c r="H108" s="248"/>
      <c r="I108" s="248"/>
      <c r="J108" s="248"/>
      <c r="K108" s="248"/>
      <c r="L108" s="248"/>
      <c r="M108" s="248"/>
      <c r="N108" s="248"/>
      <c r="O108" s="248"/>
      <c r="P108" s="248"/>
      <c r="Q108" s="248"/>
      <c r="R108" s="249"/>
    </row>
    <row r="109" spans="2:21" s="217" customFormat="1" ht="36.950000000000003" customHeight="1" x14ac:dyDescent="0.2">
      <c r="B109" s="218"/>
      <c r="C109" s="401" t="s">
        <v>2823</v>
      </c>
      <c r="D109" s="402"/>
      <c r="E109" s="402"/>
      <c r="F109" s="402"/>
      <c r="G109" s="402"/>
      <c r="H109" s="402"/>
      <c r="I109" s="402"/>
      <c r="J109" s="402"/>
      <c r="K109" s="402"/>
      <c r="L109" s="402"/>
      <c r="M109" s="402"/>
      <c r="N109" s="402"/>
      <c r="O109" s="402"/>
      <c r="P109" s="402"/>
      <c r="Q109" s="402"/>
      <c r="R109" s="221"/>
    </row>
    <row r="110" spans="2:21" s="217" customFormat="1" ht="6.95" customHeight="1" x14ac:dyDescent="0.2">
      <c r="B110" s="218"/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21"/>
    </row>
    <row r="111" spans="2:21" s="217" customFormat="1" ht="36.950000000000003" customHeight="1" x14ac:dyDescent="0.2">
      <c r="B111" s="218"/>
      <c r="C111" s="250" t="s">
        <v>23</v>
      </c>
      <c r="D111" s="219"/>
      <c r="E111" s="219"/>
      <c r="F111" s="403" t="str">
        <f>F6</f>
        <v>Novostavba správního objektu lesa Pacov - elektroinstalace</v>
      </c>
      <c r="G111" s="402"/>
      <c r="H111" s="402"/>
      <c r="I111" s="402"/>
      <c r="J111" s="402"/>
      <c r="K111" s="402"/>
      <c r="L111" s="402"/>
      <c r="M111" s="402"/>
      <c r="N111" s="402"/>
      <c r="O111" s="402"/>
      <c r="P111" s="402"/>
      <c r="Q111" s="219"/>
      <c r="R111" s="221"/>
    </row>
    <row r="112" spans="2:21" s="217" customFormat="1" ht="6.95" customHeight="1" x14ac:dyDescent="0.2">
      <c r="B112" s="218"/>
      <c r="C112" s="219"/>
      <c r="D112" s="219"/>
      <c r="E112" s="219"/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21"/>
    </row>
    <row r="113" spans="2:65" s="217" customFormat="1" ht="18" customHeight="1" x14ac:dyDescent="0.2">
      <c r="B113" s="218"/>
      <c r="C113" s="222" t="s">
        <v>2781</v>
      </c>
      <c r="D113" s="219"/>
      <c r="E113" s="219"/>
      <c r="F113" s="223" t="str">
        <f>F8</f>
        <v xml:space="preserve"> </v>
      </c>
      <c r="G113" s="219"/>
      <c r="H113" s="219"/>
      <c r="I113" s="219"/>
      <c r="J113" s="219"/>
      <c r="K113" s="222" t="s">
        <v>2783</v>
      </c>
      <c r="L113" s="219"/>
      <c r="M113" s="404" t="str">
        <f>IF(O8="","",O8)</f>
        <v>17. 11. 2016</v>
      </c>
      <c r="N113" s="404"/>
      <c r="O113" s="404"/>
      <c r="P113" s="404"/>
      <c r="Q113" s="219"/>
      <c r="R113" s="221"/>
    </row>
    <row r="114" spans="2:65" s="217" customFormat="1" ht="6.95" customHeight="1" x14ac:dyDescent="0.2">
      <c r="B114" s="218"/>
      <c r="C114" s="219"/>
      <c r="D114" s="219"/>
      <c r="E114" s="219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21"/>
    </row>
    <row r="115" spans="2:65" s="217" customFormat="1" ht="15" x14ac:dyDescent="0.2">
      <c r="B115" s="218"/>
      <c r="C115" s="222" t="s">
        <v>22</v>
      </c>
      <c r="D115" s="219"/>
      <c r="E115" s="219"/>
      <c r="F115" s="223" t="str">
        <f>E11</f>
        <v xml:space="preserve"> </v>
      </c>
      <c r="G115" s="219"/>
      <c r="H115" s="219"/>
      <c r="I115" s="219"/>
      <c r="J115" s="219"/>
      <c r="K115" s="222" t="s">
        <v>20</v>
      </c>
      <c r="L115" s="219"/>
      <c r="M115" s="391" t="str">
        <f>E17</f>
        <v xml:space="preserve"> </v>
      </c>
      <c r="N115" s="391"/>
      <c r="O115" s="391"/>
      <c r="P115" s="391"/>
      <c r="Q115" s="391"/>
      <c r="R115" s="221"/>
    </row>
    <row r="116" spans="2:65" s="217" customFormat="1" ht="14.45" customHeight="1" x14ac:dyDescent="0.2">
      <c r="B116" s="218"/>
      <c r="C116" s="222" t="s">
        <v>19</v>
      </c>
      <c r="D116" s="219"/>
      <c r="E116" s="219"/>
      <c r="F116" s="223" t="str">
        <f>IF(E14="","",E14)</f>
        <v xml:space="preserve"> </v>
      </c>
      <c r="G116" s="219"/>
      <c r="H116" s="219"/>
      <c r="I116" s="219"/>
      <c r="J116" s="219"/>
      <c r="K116" s="222" t="s">
        <v>2785</v>
      </c>
      <c r="L116" s="219"/>
      <c r="M116" s="391" t="str">
        <f>E20</f>
        <v xml:space="preserve"> </v>
      </c>
      <c r="N116" s="391"/>
      <c r="O116" s="391"/>
      <c r="P116" s="391"/>
      <c r="Q116" s="391"/>
      <c r="R116" s="221"/>
    </row>
    <row r="117" spans="2:65" s="217" customFormat="1" ht="10.35" customHeight="1" x14ac:dyDescent="0.2">
      <c r="B117" s="218"/>
      <c r="C117" s="219"/>
      <c r="D117" s="219"/>
      <c r="E117" s="219"/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21"/>
    </row>
    <row r="118" spans="2:65" s="269" customFormat="1" ht="29.25" customHeight="1" x14ac:dyDescent="0.2">
      <c r="B118" s="265"/>
      <c r="C118" s="266" t="s">
        <v>2824</v>
      </c>
      <c r="D118" s="267" t="s">
        <v>2825</v>
      </c>
      <c r="E118" s="267" t="s">
        <v>2826</v>
      </c>
      <c r="F118" s="392" t="s">
        <v>2827</v>
      </c>
      <c r="G118" s="392"/>
      <c r="H118" s="392"/>
      <c r="I118" s="392"/>
      <c r="J118" s="267" t="s">
        <v>206</v>
      </c>
      <c r="K118" s="267" t="s">
        <v>2828</v>
      </c>
      <c r="L118" s="267" t="s">
        <v>2829</v>
      </c>
      <c r="M118" s="392" t="s">
        <v>2830</v>
      </c>
      <c r="N118" s="392"/>
      <c r="O118" s="392"/>
      <c r="P118" s="392" t="s">
        <v>2806</v>
      </c>
      <c r="Q118" s="393"/>
      <c r="R118" s="268"/>
      <c r="T118" s="270" t="s">
        <v>2831</v>
      </c>
      <c r="U118" s="271" t="s">
        <v>211</v>
      </c>
      <c r="V118" s="271" t="s">
        <v>2832</v>
      </c>
      <c r="W118" s="271" t="s">
        <v>2833</v>
      </c>
      <c r="X118" s="271" t="s">
        <v>2834</v>
      </c>
      <c r="Y118" s="271" t="s">
        <v>2835</v>
      </c>
      <c r="Z118" s="271" t="s">
        <v>2836</v>
      </c>
      <c r="AA118" s="271" t="s">
        <v>2837</v>
      </c>
      <c r="AB118" s="271" t="s">
        <v>2838</v>
      </c>
      <c r="AC118" s="271" t="s">
        <v>2839</v>
      </c>
      <c r="AD118" s="272" t="s">
        <v>2840</v>
      </c>
    </row>
    <row r="119" spans="2:65" s="217" customFormat="1" ht="29.25" customHeight="1" x14ac:dyDescent="0.35">
      <c r="B119" s="218"/>
      <c r="C119" s="273" t="s">
        <v>2787</v>
      </c>
      <c r="D119" s="219"/>
      <c r="E119" s="219"/>
      <c r="F119" s="219"/>
      <c r="G119" s="219"/>
      <c r="H119" s="219"/>
      <c r="I119" s="219"/>
      <c r="J119" s="219"/>
      <c r="K119" s="219"/>
      <c r="L119" s="219"/>
      <c r="M119" s="394">
        <f>BK119</f>
        <v>0</v>
      </c>
      <c r="N119" s="395"/>
      <c r="O119" s="395"/>
      <c r="P119" s="395"/>
      <c r="Q119" s="395"/>
      <c r="R119" s="221"/>
      <c r="T119" s="274"/>
      <c r="U119" s="224"/>
      <c r="V119" s="224"/>
      <c r="W119" s="275">
        <f>W120+W190</f>
        <v>0</v>
      </c>
      <c r="X119" s="275">
        <f>X120+X190</f>
        <v>0</v>
      </c>
      <c r="Y119" s="224"/>
      <c r="Z119" s="276">
        <f>Z120+Z190</f>
        <v>1266.0170000000001</v>
      </c>
      <c r="AA119" s="224"/>
      <c r="AB119" s="276">
        <f>AB120+AB190</f>
        <v>1.4124949999999996</v>
      </c>
      <c r="AC119" s="224"/>
      <c r="AD119" s="277">
        <f>AD120+AD190</f>
        <v>0</v>
      </c>
      <c r="AT119" s="209" t="s">
        <v>2841</v>
      </c>
      <c r="AU119" s="209" t="s">
        <v>2808</v>
      </c>
      <c r="BK119" s="278">
        <f>BK120+BK190</f>
        <v>0</v>
      </c>
    </row>
    <row r="120" spans="2:65" s="283" customFormat="1" ht="37.35" customHeight="1" x14ac:dyDescent="0.35">
      <c r="B120" s="279"/>
      <c r="C120" s="280"/>
      <c r="D120" s="281" t="s">
        <v>2809</v>
      </c>
      <c r="E120" s="281"/>
      <c r="F120" s="281"/>
      <c r="G120" s="281"/>
      <c r="H120" s="281"/>
      <c r="I120" s="281"/>
      <c r="J120" s="281"/>
      <c r="K120" s="281"/>
      <c r="L120" s="281"/>
      <c r="M120" s="396">
        <f>BK120</f>
        <v>0</v>
      </c>
      <c r="N120" s="397"/>
      <c r="O120" s="397"/>
      <c r="P120" s="397"/>
      <c r="Q120" s="397"/>
      <c r="R120" s="282"/>
      <c r="T120" s="284"/>
      <c r="U120" s="280"/>
      <c r="V120" s="280"/>
      <c r="W120" s="285">
        <f>W121+W124+W132+W153+W156+W160+W163</f>
        <v>0</v>
      </c>
      <c r="X120" s="285">
        <f>X121+X124+X132+X153+X156+X160+X163</f>
        <v>0</v>
      </c>
      <c r="Y120" s="280"/>
      <c r="Z120" s="286">
        <f>Z121+Z124+Z132+Z153+Z156+Z160+Z163</f>
        <v>430.56599999999997</v>
      </c>
      <c r="AA120" s="280"/>
      <c r="AB120" s="286">
        <f>AB121+AB124+AB132+AB153+AB156+AB160+AB163</f>
        <v>0.39994499999999999</v>
      </c>
      <c r="AC120" s="280"/>
      <c r="AD120" s="287">
        <f>AD121+AD124+AD132+AD153+AD156+AD160+AD163</f>
        <v>0</v>
      </c>
      <c r="AR120" s="288" t="s">
        <v>87</v>
      </c>
      <c r="AT120" s="289" t="s">
        <v>2841</v>
      </c>
      <c r="AU120" s="289" t="s">
        <v>2842</v>
      </c>
      <c r="AY120" s="288" t="s">
        <v>2843</v>
      </c>
      <c r="BK120" s="290">
        <f>BK121+BK124+BK132+BK153+BK156+BK160+BK163</f>
        <v>0</v>
      </c>
    </row>
    <row r="121" spans="2:65" s="283" customFormat="1" ht="19.899999999999999" customHeight="1" x14ac:dyDescent="0.3">
      <c r="B121" s="279"/>
      <c r="C121" s="280"/>
      <c r="D121" s="291" t="s">
        <v>2810</v>
      </c>
      <c r="E121" s="291"/>
      <c r="F121" s="291"/>
      <c r="G121" s="291"/>
      <c r="H121" s="291"/>
      <c r="I121" s="291"/>
      <c r="J121" s="291"/>
      <c r="K121" s="291"/>
      <c r="L121" s="291"/>
      <c r="M121" s="389">
        <f>BK121</f>
        <v>0</v>
      </c>
      <c r="N121" s="390"/>
      <c r="O121" s="390"/>
      <c r="P121" s="390"/>
      <c r="Q121" s="390"/>
      <c r="R121" s="282"/>
      <c r="T121" s="284"/>
      <c r="U121" s="280"/>
      <c r="V121" s="280"/>
      <c r="W121" s="285">
        <f>SUM(W122:W123)</f>
        <v>0</v>
      </c>
      <c r="X121" s="285">
        <f>SUM(X122:X123)</f>
        <v>0</v>
      </c>
      <c r="Y121" s="280"/>
      <c r="Z121" s="286">
        <f>SUM(Z122:Z123)</f>
        <v>43.569000000000003</v>
      </c>
      <c r="AA121" s="280"/>
      <c r="AB121" s="286">
        <f>SUM(AB122:AB123)</f>
        <v>0</v>
      </c>
      <c r="AC121" s="280"/>
      <c r="AD121" s="287">
        <f>SUM(AD122:AD123)</f>
        <v>0</v>
      </c>
      <c r="AR121" s="288" t="s">
        <v>87</v>
      </c>
      <c r="AT121" s="289" t="s">
        <v>2841</v>
      </c>
      <c r="AU121" s="289" t="s">
        <v>79</v>
      </c>
      <c r="AY121" s="288" t="s">
        <v>2843</v>
      </c>
      <c r="BK121" s="290">
        <f>SUM(BK122:BK123)</f>
        <v>0</v>
      </c>
    </row>
    <row r="122" spans="2:65" s="217" customFormat="1" ht="31.5" customHeight="1" x14ac:dyDescent="0.2">
      <c r="B122" s="292"/>
      <c r="C122" s="293" t="s">
        <v>79</v>
      </c>
      <c r="D122" s="293" t="s">
        <v>2844</v>
      </c>
      <c r="E122" s="294" t="s">
        <v>2845</v>
      </c>
      <c r="F122" s="384" t="s">
        <v>2846</v>
      </c>
      <c r="G122" s="384"/>
      <c r="H122" s="384"/>
      <c r="I122" s="384"/>
      <c r="J122" s="295" t="s">
        <v>227</v>
      </c>
      <c r="K122" s="296">
        <v>1</v>
      </c>
      <c r="L122" s="297"/>
      <c r="M122" s="383"/>
      <c r="N122" s="383"/>
      <c r="O122" s="383"/>
      <c r="P122" s="383">
        <f>ROUND(V122*K122,2)</f>
        <v>0</v>
      </c>
      <c r="Q122" s="383"/>
      <c r="R122" s="298"/>
      <c r="S122" s="299" t="s">
        <v>2847</v>
      </c>
      <c r="T122" s="300" t="s">
        <v>1138</v>
      </c>
      <c r="U122" s="301" t="s">
        <v>2790</v>
      </c>
      <c r="V122" s="302">
        <f>L122+M122</f>
        <v>0</v>
      </c>
      <c r="W122" s="302">
        <f>ROUND(L122*K122,2)</f>
        <v>0</v>
      </c>
      <c r="X122" s="302">
        <f>ROUND(M122*K122,2)</f>
        <v>0</v>
      </c>
      <c r="Y122" s="303">
        <v>31.841999999999999</v>
      </c>
      <c r="Z122" s="303">
        <f>Y122*K122</f>
        <v>31.841999999999999</v>
      </c>
      <c r="AA122" s="303">
        <v>0</v>
      </c>
      <c r="AB122" s="303">
        <f>AA122*K122</f>
        <v>0</v>
      </c>
      <c r="AC122" s="303">
        <v>0</v>
      </c>
      <c r="AD122" s="304">
        <f>AC122*K122</f>
        <v>0</v>
      </c>
      <c r="AR122" s="209" t="s">
        <v>2848</v>
      </c>
      <c r="AT122" s="209" t="s">
        <v>2844</v>
      </c>
      <c r="AU122" s="209" t="s">
        <v>87</v>
      </c>
      <c r="AY122" s="209" t="s">
        <v>2843</v>
      </c>
      <c r="BE122" s="305">
        <f>IF(U122="základní",P122,0)</f>
        <v>0</v>
      </c>
      <c r="BF122" s="305">
        <f>IF(U122="snížená",P122,0)</f>
        <v>0</v>
      </c>
      <c r="BG122" s="305">
        <f>IF(U122="zákl. přenesená",P122,0)</f>
        <v>0</v>
      </c>
      <c r="BH122" s="305">
        <f>IF(U122="sníž. přenesená",P122,0)</f>
        <v>0</v>
      </c>
      <c r="BI122" s="305">
        <f>IF(U122="nulová",P122,0)</f>
        <v>0</v>
      </c>
      <c r="BJ122" s="209" t="s">
        <v>79</v>
      </c>
      <c r="BK122" s="305">
        <f>ROUND(V122*K122,2)</f>
        <v>0</v>
      </c>
      <c r="BL122" s="209" t="s">
        <v>2848</v>
      </c>
      <c r="BM122" s="209" t="s">
        <v>2849</v>
      </c>
    </row>
    <row r="123" spans="2:65" s="217" customFormat="1" ht="31.5" customHeight="1" x14ac:dyDescent="0.2">
      <c r="B123" s="292"/>
      <c r="C123" s="293" t="s">
        <v>87</v>
      </c>
      <c r="D123" s="293" t="s">
        <v>2844</v>
      </c>
      <c r="E123" s="294" t="s">
        <v>2850</v>
      </c>
      <c r="F123" s="384" t="s">
        <v>2851</v>
      </c>
      <c r="G123" s="384"/>
      <c r="H123" s="384"/>
      <c r="I123" s="384"/>
      <c r="J123" s="295" t="s">
        <v>227</v>
      </c>
      <c r="K123" s="296">
        <v>1</v>
      </c>
      <c r="L123" s="297"/>
      <c r="M123" s="383"/>
      <c r="N123" s="383"/>
      <c r="O123" s="383"/>
      <c r="P123" s="383">
        <f>ROUND(V123*K123,2)</f>
        <v>0</v>
      </c>
      <c r="Q123" s="383"/>
      <c r="R123" s="298"/>
      <c r="S123" s="299" t="s">
        <v>2852</v>
      </c>
      <c r="T123" s="300" t="s">
        <v>1138</v>
      </c>
      <c r="U123" s="301" t="s">
        <v>2790</v>
      </c>
      <c r="V123" s="302">
        <f>L123+M123</f>
        <v>0</v>
      </c>
      <c r="W123" s="302">
        <f>ROUND(L123*K123,2)</f>
        <v>0</v>
      </c>
      <c r="X123" s="302">
        <f>ROUND(M123*K123,2)</f>
        <v>0</v>
      </c>
      <c r="Y123" s="303">
        <v>11.727</v>
      </c>
      <c r="Z123" s="303">
        <f>Y123*K123</f>
        <v>11.727</v>
      </c>
      <c r="AA123" s="303">
        <v>0</v>
      </c>
      <c r="AB123" s="303">
        <f>AA123*K123</f>
        <v>0</v>
      </c>
      <c r="AC123" s="303">
        <v>0</v>
      </c>
      <c r="AD123" s="304">
        <f>AC123*K123</f>
        <v>0</v>
      </c>
      <c r="AR123" s="209" t="s">
        <v>2848</v>
      </c>
      <c r="AT123" s="209" t="s">
        <v>2844</v>
      </c>
      <c r="AU123" s="209" t="s">
        <v>87</v>
      </c>
      <c r="AY123" s="209" t="s">
        <v>2843</v>
      </c>
      <c r="BE123" s="305">
        <f>IF(U123="základní",P123,0)</f>
        <v>0</v>
      </c>
      <c r="BF123" s="305">
        <f>IF(U123="snížená",P123,0)</f>
        <v>0</v>
      </c>
      <c r="BG123" s="305">
        <f>IF(U123="zákl. přenesená",P123,0)</f>
        <v>0</v>
      </c>
      <c r="BH123" s="305">
        <f>IF(U123="sníž. přenesená",P123,0)</f>
        <v>0</v>
      </c>
      <c r="BI123" s="305">
        <f>IF(U123="nulová",P123,0)</f>
        <v>0</v>
      </c>
      <c r="BJ123" s="209" t="s">
        <v>79</v>
      </c>
      <c r="BK123" s="305">
        <f>ROUND(V123*K123,2)</f>
        <v>0</v>
      </c>
      <c r="BL123" s="209" t="s">
        <v>2848</v>
      </c>
      <c r="BM123" s="209" t="s">
        <v>2853</v>
      </c>
    </row>
    <row r="124" spans="2:65" s="283" customFormat="1" ht="29.85" customHeight="1" x14ac:dyDescent="0.3">
      <c r="B124" s="279"/>
      <c r="C124" s="280"/>
      <c r="D124" s="291" t="s">
        <v>2811</v>
      </c>
      <c r="E124" s="291"/>
      <c r="F124" s="291"/>
      <c r="G124" s="291"/>
      <c r="H124" s="291"/>
      <c r="I124" s="291"/>
      <c r="J124" s="291"/>
      <c r="K124" s="291"/>
      <c r="L124" s="291"/>
      <c r="M124" s="385">
        <f>BK124</f>
        <v>0</v>
      </c>
      <c r="N124" s="386"/>
      <c r="O124" s="386"/>
      <c r="P124" s="386"/>
      <c r="Q124" s="386"/>
      <c r="R124" s="282"/>
      <c r="T124" s="284"/>
      <c r="U124" s="280"/>
      <c r="V124" s="280"/>
      <c r="W124" s="285">
        <f>SUM(W125:W131)</f>
        <v>0</v>
      </c>
      <c r="X124" s="285">
        <f>SUM(X125:X131)</f>
        <v>0</v>
      </c>
      <c r="Y124" s="280"/>
      <c r="Z124" s="286">
        <f>SUM(Z125:Z131)</f>
        <v>2.024</v>
      </c>
      <c r="AA124" s="280"/>
      <c r="AB124" s="286">
        <f>SUM(AB125:AB131)</f>
        <v>0.01</v>
      </c>
      <c r="AC124" s="280"/>
      <c r="AD124" s="287">
        <f>SUM(AD125:AD131)</f>
        <v>0</v>
      </c>
      <c r="AR124" s="288" t="s">
        <v>87</v>
      </c>
      <c r="AT124" s="289" t="s">
        <v>2841</v>
      </c>
      <c r="AU124" s="289" t="s">
        <v>79</v>
      </c>
      <c r="AY124" s="288" t="s">
        <v>2843</v>
      </c>
      <c r="BK124" s="290">
        <f>SUM(BK125:BK131)</f>
        <v>0</v>
      </c>
    </row>
    <row r="125" spans="2:65" s="217" customFormat="1" ht="31.5" customHeight="1" x14ac:dyDescent="0.2">
      <c r="B125" s="292"/>
      <c r="C125" s="306" t="s">
        <v>93</v>
      </c>
      <c r="D125" s="306" t="s">
        <v>2854</v>
      </c>
      <c r="E125" s="307" t="s">
        <v>2855</v>
      </c>
      <c r="F125" s="380" t="s">
        <v>2856</v>
      </c>
      <c r="G125" s="380"/>
      <c r="H125" s="380"/>
      <c r="I125" s="380"/>
      <c r="J125" s="308" t="s">
        <v>2857</v>
      </c>
      <c r="K125" s="309">
        <v>1</v>
      </c>
      <c r="L125" s="310"/>
      <c r="M125" s="381"/>
      <c r="N125" s="381"/>
      <c r="O125" s="382"/>
      <c r="P125" s="383">
        <f t="shared" ref="P125:P131" si="0">ROUND(V125*K125,2)</f>
        <v>0</v>
      </c>
      <c r="Q125" s="383"/>
      <c r="R125" s="298"/>
      <c r="S125" s="311" t="s">
        <v>1138</v>
      </c>
      <c r="T125" s="300" t="s">
        <v>1138</v>
      </c>
      <c r="U125" s="301" t="s">
        <v>2790</v>
      </c>
      <c r="V125" s="302">
        <f t="shared" ref="V125:V131" si="1">L125+M125</f>
        <v>0</v>
      </c>
      <c r="W125" s="302">
        <f t="shared" ref="W125:W131" si="2">ROUND(L125*K125,2)</f>
        <v>0</v>
      </c>
      <c r="X125" s="302">
        <f t="shared" ref="X125:X131" si="3">ROUND(M125*K125,2)</f>
        <v>0</v>
      </c>
      <c r="Y125" s="303">
        <v>0</v>
      </c>
      <c r="Z125" s="303">
        <f t="shared" ref="Z125:Z131" si="4">Y125*K125</f>
        <v>0</v>
      </c>
      <c r="AA125" s="303">
        <v>0</v>
      </c>
      <c r="AB125" s="303">
        <f t="shared" ref="AB125:AB131" si="5">AA125*K125</f>
        <v>0</v>
      </c>
      <c r="AC125" s="303">
        <v>0</v>
      </c>
      <c r="AD125" s="304">
        <f t="shared" ref="AD125:AD131" si="6">AC125*K125</f>
        <v>0</v>
      </c>
      <c r="AR125" s="209" t="s">
        <v>2858</v>
      </c>
      <c r="AT125" s="209" t="s">
        <v>2854</v>
      </c>
      <c r="AU125" s="209" t="s">
        <v>87</v>
      </c>
      <c r="AY125" s="209" t="s">
        <v>2843</v>
      </c>
      <c r="BE125" s="305">
        <f t="shared" ref="BE125:BE131" si="7">IF(U125="základní",P125,0)</f>
        <v>0</v>
      </c>
      <c r="BF125" s="305">
        <f t="shared" ref="BF125:BF131" si="8">IF(U125="snížená",P125,0)</f>
        <v>0</v>
      </c>
      <c r="BG125" s="305">
        <f t="shared" ref="BG125:BG131" si="9">IF(U125="zákl. přenesená",P125,0)</f>
        <v>0</v>
      </c>
      <c r="BH125" s="305">
        <f t="shared" ref="BH125:BH131" si="10">IF(U125="sníž. přenesená",P125,0)</f>
        <v>0</v>
      </c>
      <c r="BI125" s="305">
        <f t="shared" ref="BI125:BI131" si="11">IF(U125="nulová",P125,0)</f>
        <v>0</v>
      </c>
      <c r="BJ125" s="209" t="s">
        <v>79</v>
      </c>
      <c r="BK125" s="305">
        <f t="shared" ref="BK125:BK131" si="12">ROUND(V125*K125,2)</f>
        <v>0</v>
      </c>
      <c r="BL125" s="209" t="s">
        <v>2848</v>
      </c>
      <c r="BM125" s="209" t="s">
        <v>2859</v>
      </c>
    </row>
    <row r="126" spans="2:65" s="217" customFormat="1" ht="31.5" customHeight="1" x14ac:dyDescent="0.2">
      <c r="B126" s="292"/>
      <c r="C126" s="293" t="s">
        <v>99</v>
      </c>
      <c r="D126" s="293" t="s">
        <v>2844</v>
      </c>
      <c r="E126" s="294" t="s">
        <v>2860</v>
      </c>
      <c r="F126" s="384" t="s">
        <v>2861</v>
      </c>
      <c r="G126" s="384"/>
      <c r="H126" s="384"/>
      <c r="I126" s="384"/>
      <c r="J126" s="295" t="s">
        <v>227</v>
      </c>
      <c r="K126" s="296">
        <v>1</v>
      </c>
      <c r="L126" s="297"/>
      <c r="M126" s="383"/>
      <c r="N126" s="383"/>
      <c r="O126" s="383"/>
      <c r="P126" s="383">
        <f t="shared" si="0"/>
        <v>0</v>
      </c>
      <c r="Q126" s="383"/>
      <c r="R126" s="298"/>
      <c r="S126" s="299" t="s">
        <v>2847</v>
      </c>
      <c r="T126" s="300" t="s">
        <v>1138</v>
      </c>
      <c r="U126" s="301" t="s">
        <v>2790</v>
      </c>
      <c r="V126" s="302">
        <f t="shared" si="1"/>
        <v>0</v>
      </c>
      <c r="W126" s="302">
        <f t="shared" si="2"/>
        <v>0</v>
      </c>
      <c r="X126" s="302">
        <f t="shared" si="3"/>
        <v>0</v>
      </c>
      <c r="Y126" s="303">
        <v>0.50600000000000001</v>
      </c>
      <c r="Z126" s="303">
        <f t="shared" si="4"/>
        <v>0.50600000000000001</v>
      </c>
      <c r="AA126" s="303">
        <v>0</v>
      </c>
      <c r="AB126" s="303">
        <f t="shared" si="5"/>
        <v>0</v>
      </c>
      <c r="AC126" s="303">
        <v>0</v>
      </c>
      <c r="AD126" s="304">
        <f t="shared" si="6"/>
        <v>0</v>
      </c>
      <c r="AR126" s="209" t="s">
        <v>2848</v>
      </c>
      <c r="AT126" s="209" t="s">
        <v>2844</v>
      </c>
      <c r="AU126" s="209" t="s">
        <v>87</v>
      </c>
      <c r="AY126" s="209" t="s">
        <v>2843</v>
      </c>
      <c r="BE126" s="305">
        <f t="shared" si="7"/>
        <v>0</v>
      </c>
      <c r="BF126" s="305">
        <f t="shared" si="8"/>
        <v>0</v>
      </c>
      <c r="BG126" s="305">
        <f t="shared" si="9"/>
        <v>0</v>
      </c>
      <c r="BH126" s="305">
        <f t="shared" si="10"/>
        <v>0</v>
      </c>
      <c r="BI126" s="305">
        <f t="shared" si="11"/>
        <v>0</v>
      </c>
      <c r="BJ126" s="209" t="s">
        <v>79</v>
      </c>
      <c r="BK126" s="305">
        <f t="shared" si="12"/>
        <v>0</v>
      </c>
      <c r="BL126" s="209" t="s">
        <v>2848</v>
      </c>
      <c r="BM126" s="209" t="s">
        <v>2862</v>
      </c>
    </row>
    <row r="127" spans="2:65" s="217" customFormat="1" ht="31.5" customHeight="1" x14ac:dyDescent="0.2">
      <c r="B127" s="292"/>
      <c r="C127" s="293" t="s">
        <v>107</v>
      </c>
      <c r="D127" s="293" t="s">
        <v>2844</v>
      </c>
      <c r="E127" s="294" t="s">
        <v>2863</v>
      </c>
      <c r="F127" s="384" t="s">
        <v>2864</v>
      </c>
      <c r="G127" s="384"/>
      <c r="H127" s="384"/>
      <c r="I127" s="384"/>
      <c r="J127" s="295" t="s">
        <v>227</v>
      </c>
      <c r="K127" s="296">
        <v>3</v>
      </c>
      <c r="L127" s="297"/>
      <c r="M127" s="383"/>
      <c r="N127" s="383"/>
      <c r="O127" s="383"/>
      <c r="P127" s="383">
        <f t="shared" si="0"/>
        <v>0</v>
      </c>
      <c r="Q127" s="383"/>
      <c r="R127" s="298"/>
      <c r="S127" s="299" t="s">
        <v>2847</v>
      </c>
      <c r="T127" s="300" t="s">
        <v>1138</v>
      </c>
      <c r="U127" s="301" t="s">
        <v>2790</v>
      </c>
      <c r="V127" s="302">
        <f t="shared" si="1"/>
        <v>0</v>
      </c>
      <c r="W127" s="302">
        <f t="shared" si="2"/>
        <v>0</v>
      </c>
      <c r="X127" s="302">
        <f t="shared" si="3"/>
        <v>0</v>
      </c>
      <c r="Y127" s="303">
        <v>0.50600000000000001</v>
      </c>
      <c r="Z127" s="303">
        <f t="shared" si="4"/>
        <v>1.518</v>
      </c>
      <c r="AA127" s="303">
        <v>0</v>
      </c>
      <c r="AB127" s="303">
        <f t="shared" si="5"/>
        <v>0</v>
      </c>
      <c r="AC127" s="303">
        <v>0</v>
      </c>
      <c r="AD127" s="304">
        <f t="shared" si="6"/>
        <v>0</v>
      </c>
      <c r="AR127" s="209" t="s">
        <v>2848</v>
      </c>
      <c r="AT127" s="209" t="s">
        <v>2844</v>
      </c>
      <c r="AU127" s="209" t="s">
        <v>87</v>
      </c>
      <c r="AY127" s="209" t="s">
        <v>2843</v>
      </c>
      <c r="BE127" s="305">
        <f t="shared" si="7"/>
        <v>0</v>
      </c>
      <c r="BF127" s="305">
        <f t="shared" si="8"/>
        <v>0</v>
      </c>
      <c r="BG127" s="305">
        <f t="shared" si="9"/>
        <v>0</v>
      </c>
      <c r="BH127" s="305">
        <f t="shared" si="10"/>
        <v>0</v>
      </c>
      <c r="BI127" s="305">
        <f t="shared" si="11"/>
        <v>0</v>
      </c>
      <c r="BJ127" s="209" t="s">
        <v>79</v>
      </c>
      <c r="BK127" s="305">
        <f t="shared" si="12"/>
        <v>0</v>
      </c>
      <c r="BL127" s="209" t="s">
        <v>2848</v>
      </c>
      <c r="BM127" s="209" t="s">
        <v>2865</v>
      </c>
    </row>
    <row r="128" spans="2:65" s="217" customFormat="1" ht="31.5" customHeight="1" x14ac:dyDescent="0.2">
      <c r="B128" s="292"/>
      <c r="C128" s="306" t="s">
        <v>2866</v>
      </c>
      <c r="D128" s="306" t="s">
        <v>2854</v>
      </c>
      <c r="E128" s="307" t="s">
        <v>2867</v>
      </c>
      <c r="F128" s="380" t="s">
        <v>2868</v>
      </c>
      <c r="G128" s="380"/>
      <c r="H128" s="380"/>
      <c r="I128" s="380"/>
      <c r="J128" s="308" t="s">
        <v>227</v>
      </c>
      <c r="K128" s="309">
        <v>1</v>
      </c>
      <c r="L128" s="310"/>
      <c r="M128" s="381"/>
      <c r="N128" s="381"/>
      <c r="O128" s="382"/>
      <c r="P128" s="383">
        <f t="shared" si="0"/>
        <v>0</v>
      </c>
      <c r="Q128" s="383"/>
      <c r="R128" s="298"/>
      <c r="S128" s="311" t="s">
        <v>2847</v>
      </c>
      <c r="T128" s="300" t="s">
        <v>1138</v>
      </c>
      <c r="U128" s="301" t="s">
        <v>2790</v>
      </c>
      <c r="V128" s="302">
        <f t="shared" si="1"/>
        <v>0</v>
      </c>
      <c r="W128" s="302">
        <f t="shared" si="2"/>
        <v>0</v>
      </c>
      <c r="X128" s="302">
        <f t="shared" si="3"/>
        <v>0</v>
      </c>
      <c r="Y128" s="303">
        <v>0</v>
      </c>
      <c r="Z128" s="303">
        <f t="shared" si="4"/>
        <v>0</v>
      </c>
      <c r="AA128" s="303">
        <v>0.01</v>
      </c>
      <c r="AB128" s="303">
        <f t="shared" si="5"/>
        <v>0.01</v>
      </c>
      <c r="AC128" s="303">
        <v>0</v>
      </c>
      <c r="AD128" s="304">
        <f t="shared" si="6"/>
        <v>0</v>
      </c>
      <c r="AR128" s="209" t="s">
        <v>2858</v>
      </c>
      <c r="AT128" s="209" t="s">
        <v>2854</v>
      </c>
      <c r="AU128" s="209" t="s">
        <v>87</v>
      </c>
      <c r="AY128" s="209" t="s">
        <v>2843</v>
      </c>
      <c r="BE128" s="305">
        <f t="shared" si="7"/>
        <v>0</v>
      </c>
      <c r="BF128" s="305">
        <f t="shared" si="8"/>
        <v>0</v>
      </c>
      <c r="BG128" s="305">
        <f t="shared" si="9"/>
        <v>0</v>
      </c>
      <c r="BH128" s="305">
        <f t="shared" si="10"/>
        <v>0</v>
      </c>
      <c r="BI128" s="305">
        <f t="shared" si="11"/>
        <v>0</v>
      </c>
      <c r="BJ128" s="209" t="s">
        <v>79</v>
      </c>
      <c r="BK128" s="305">
        <f t="shared" si="12"/>
        <v>0</v>
      </c>
      <c r="BL128" s="209" t="s">
        <v>2848</v>
      </c>
      <c r="BM128" s="209" t="s">
        <v>2869</v>
      </c>
    </row>
    <row r="129" spans="2:65" s="217" customFormat="1" ht="31.5" customHeight="1" x14ac:dyDescent="0.2">
      <c r="B129" s="292"/>
      <c r="C129" s="306" t="s">
        <v>2870</v>
      </c>
      <c r="D129" s="306" t="s">
        <v>2854</v>
      </c>
      <c r="E129" s="307" t="s">
        <v>2871</v>
      </c>
      <c r="F129" s="380" t="s">
        <v>2872</v>
      </c>
      <c r="G129" s="380"/>
      <c r="H129" s="380"/>
      <c r="I129" s="380"/>
      <c r="J129" s="308" t="s">
        <v>2857</v>
      </c>
      <c r="K129" s="309">
        <v>1</v>
      </c>
      <c r="L129" s="310"/>
      <c r="M129" s="381"/>
      <c r="N129" s="381"/>
      <c r="O129" s="382"/>
      <c r="P129" s="383">
        <f t="shared" si="0"/>
        <v>0</v>
      </c>
      <c r="Q129" s="383"/>
      <c r="R129" s="298"/>
      <c r="T129" s="300" t="s">
        <v>1138</v>
      </c>
      <c r="U129" s="301" t="s">
        <v>2790</v>
      </c>
      <c r="V129" s="302">
        <f t="shared" si="1"/>
        <v>0</v>
      </c>
      <c r="W129" s="302">
        <f t="shared" si="2"/>
        <v>0</v>
      </c>
      <c r="X129" s="302">
        <f t="shared" si="3"/>
        <v>0</v>
      </c>
      <c r="Y129" s="303">
        <v>0</v>
      </c>
      <c r="Z129" s="303">
        <f t="shared" si="4"/>
        <v>0</v>
      </c>
      <c r="AA129" s="303">
        <v>0</v>
      </c>
      <c r="AB129" s="303">
        <f t="shared" si="5"/>
        <v>0</v>
      </c>
      <c r="AC129" s="303">
        <v>0</v>
      </c>
      <c r="AD129" s="304">
        <f t="shared" si="6"/>
        <v>0</v>
      </c>
      <c r="AR129" s="209" t="s">
        <v>2858</v>
      </c>
      <c r="AT129" s="209" t="s">
        <v>2854</v>
      </c>
      <c r="AU129" s="209" t="s">
        <v>87</v>
      </c>
      <c r="AY129" s="209" t="s">
        <v>2843</v>
      </c>
      <c r="BE129" s="305">
        <f t="shared" si="7"/>
        <v>0</v>
      </c>
      <c r="BF129" s="305">
        <f t="shared" si="8"/>
        <v>0</v>
      </c>
      <c r="BG129" s="305">
        <f t="shared" si="9"/>
        <v>0</v>
      </c>
      <c r="BH129" s="305">
        <f t="shared" si="10"/>
        <v>0</v>
      </c>
      <c r="BI129" s="305">
        <f t="shared" si="11"/>
        <v>0</v>
      </c>
      <c r="BJ129" s="209" t="s">
        <v>79</v>
      </c>
      <c r="BK129" s="305">
        <f t="shared" si="12"/>
        <v>0</v>
      </c>
      <c r="BL129" s="209" t="s">
        <v>2848</v>
      </c>
      <c r="BM129" s="209" t="s">
        <v>2873</v>
      </c>
    </row>
    <row r="130" spans="2:65" s="217" customFormat="1" ht="31.5" customHeight="1" x14ac:dyDescent="0.2">
      <c r="B130" s="292"/>
      <c r="C130" s="306" t="s">
        <v>117</v>
      </c>
      <c r="D130" s="306" t="s">
        <v>2854</v>
      </c>
      <c r="E130" s="307" t="s">
        <v>2874</v>
      </c>
      <c r="F130" s="380" t="s">
        <v>2875</v>
      </c>
      <c r="G130" s="380"/>
      <c r="H130" s="380"/>
      <c r="I130" s="380"/>
      <c r="J130" s="308" t="s">
        <v>2857</v>
      </c>
      <c r="K130" s="309">
        <v>1</v>
      </c>
      <c r="L130" s="310"/>
      <c r="M130" s="381"/>
      <c r="N130" s="381"/>
      <c r="O130" s="382"/>
      <c r="P130" s="383">
        <f t="shared" si="0"/>
        <v>0</v>
      </c>
      <c r="Q130" s="383"/>
      <c r="R130" s="298"/>
      <c r="S130" s="311" t="s">
        <v>1138</v>
      </c>
      <c r="T130" s="300" t="s">
        <v>1138</v>
      </c>
      <c r="U130" s="301" t="s">
        <v>2790</v>
      </c>
      <c r="V130" s="302">
        <f t="shared" si="1"/>
        <v>0</v>
      </c>
      <c r="W130" s="302">
        <f t="shared" si="2"/>
        <v>0</v>
      </c>
      <c r="X130" s="302">
        <f t="shared" si="3"/>
        <v>0</v>
      </c>
      <c r="Y130" s="303">
        <v>0</v>
      </c>
      <c r="Z130" s="303">
        <f t="shared" si="4"/>
        <v>0</v>
      </c>
      <c r="AA130" s="303">
        <v>0</v>
      </c>
      <c r="AB130" s="303">
        <f t="shared" si="5"/>
        <v>0</v>
      </c>
      <c r="AC130" s="303">
        <v>0</v>
      </c>
      <c r="AD130" s="304">
        <f t="shared" si="6"/>
        <v>0</v>
      </c>
      <c r="AR130" s="209" t="s">
        <v>2858</v>
      </c>
      <c r="AT130" s="209" t="s">
        <v>2854</v>
      </c>
      <c r="AU130" s="209" t="s">
        <v>87</v>
      </c>
      <c r="AY130" s="209" t="s">
        <v>2843</v>
      </c>
      <c r="BE130" s="305">
        <f t="shared" si="7"/>
        <v>0</v>
      </c>
      <c r="BF130" s="305">
        <f t="shared" si="8"/>
        <v>0</v>
      </c>
      <c r="BG130" s="305">
        <f t="shared" si="9"/>
        <v>0</v>
      </c>
      <c r="BH130" s="305">
        <f t="shared" si="10"/>
        <v>0</v>
      </c>
      <c r="BI130" s="305">
        <f t="shared" si="11"/>
        <v>0</v>
      </c>
      <c r="BJ130" s="209" t="s">
        <v>79</v>
      </c>
      <c r="BK130" s="305">
        <f t="shared" si="12"/>
        <v>0</v>
      </c>
      <c r="BL130" s="209" t="s">
        <v>2848</v>
      </c>
      <c r="BM130" s="209" t="s">
        <v>2876</v>
      </c>
    </row>
    <row r="131" spans="2:65" s="217" customFormat="1" ht="31.5" customHeight="1" x14ac:dyDescent="0.2">
      <c r="B131" s="292"/>
      <c r="C131" s="306" t="s">
        <v>121</v>
      </c>
      <c r="D131" s="306" t="s">
        <v>2854</v>
      </c>
      <c r="E131" s="307" t="s">
        <v>2877</v>
      </c>
      <c r="F131" s="380" t="s">
        <v>2878</v>
      </c>
      <c r="G131" s="380"/>
      <c r="H131" s="380"/>
      <c r="I131" s="380"/>
      <c r="J131" s="308" t="s">
        <v>2002</v>
      </c>
      <c r="K131" s="309">
        <v>1</v>
      </c>
      <c r="L131" s="310"/>
      <c r="M131" s="381"/>
      <c r="N131" s="381"/>
      <c r="O131" s="382"/>
      <c r="P131" s="383">
        <f t="shared" si="0"/>
        <v>0</v>
      </c>
      <c r="Q131" s="383"/>
      <c r="R131" s="298"/>
      <c r="S131" s="311" t="s">
        <v>1138</v>
      </c>
      <c r="T131" s="300" t="s">
        <v>1138</v>
      </c>
      <c r="U131" s="301" t="s">
        <v>2790</v>
      </c>
      <c r="V131" s="302">
        <f t="shared" si="1"/>
        <v>0</v>
      </c>
      <c r="W131" s="302">
        <f t="shared" si="2"/>
        <v>0</v>
      </c>
      <c r="X131" s="302">
        <f t="shared" si="3"/>
        <v>0</v>
      </c>
      <c r="Y131" s="303">
        <v>0</v>
      </c>
      <c r="Z131" s="303">
        <f t="shared" si="4"/>
        <v>0</v>
      </c>
      <c r="AA131" s="303">
        <v>0</v>
      </c>
      <c r="AB131" s="303">
        <f t="shared" si="5"/>
        <v>0</v>
      </c>
      <c r="AC131" s="303">
        <v>0</v>
      </c>
      <c r="AD131" s="304">
        <f t="shared" si="6"/>
        <v>0</v>
      </c>
      <c r="AR131" s="209" t="s">
        <v>2858</v>
      </c>
      <c r="AT131" s="209" t="s">
        <v>2854</v>
      </c>
      <c r="AU131" s="209" t="s">
        <v>87</v>
      </c>
      <c r="AY131" s="209" t="s">
        <v>2843</v>
      </c>
      <c r="BE131" s="305">
        <f t="shared" si="7"/>
        <v>0</v>
      </c>
      <c r="BF131" s="305">
        <f t="shared" si="8"/>
        <v>0</v>
      </c>
      <c r="BG131" s="305">
        <f t="shared" si="9"/>
        <v>0</v>
      </c>
      <c r="BH131" s="305">
        <f t="shared" si="10"/>
        <v>0</v>
      </c>
      <c r="BI131" s="305">
        <f t="shared" si="11"/>
        <v>0</v>
      </c>
      <c r="BJ131" s="209" t="s">
        <v>79</v>
      </c>
      <c r="BK131" s="305">
        <f t="shared" si="12"/>
        <v>0</v>
      </c>
      <c r="BL131" s="209" t="s">
        <v>2848</v>
      </c>
      <c r="BM131" s="209" t="s">
        <v>2879</v>
      </c>
    </row>
    <row r="132" spans="2:65" s="283" customFormat="1" ht="29.85" customHeight="1" x14ac:dyDescent="0.3">
      <c r="B132" s="279"/>
      <c r="C132" s="280"/>
      <c r="D132" s="291" t="s">
        <v>2812</v>
      </c>
      <c r="E132" s="291"/>
      <c r="F132" s="291"/>
      <c r="G132" s="291"/>
      <c r="H132" s="291"/>
      <c r="I132" s="291"/>
      <c r="J132" s="291"/>
      <c r="K132" s="291"/>
      <c r="L132" s="291"/>
      <c r="M132" s="385">
        <f>BK132</f>
        <v>0</v>
      </c>
      <c r="N132" s="386"/>
      <c r="O132" s="386"/>
      <c r="P132" s="386"/>
      <c r="Q132" s="386"/>
      <c r="R132" s="282"/>
      <c r="S132" s="311" t="s">
        <v>1138</v>
      </c>
      <c r="T132" s="284"/>
      <c r="U132" s="280"/>
      <c r="V132" s="280"/>
      <c r="W132" s="285">
        <f>SUM(W133:W152)</f>
        <v>0</v>
      </c>
      <c r="X132" s="285">
        <f>SUM(X133:X152)</f>
        <v>0</v>
      </c>
      <c r="Y132" s="280"/>
      <c r="Z132" s="286">
        <f>SUM(Z133:Z152)</f>
        <v>294.42699999999996</v>
      </c>
      <c r="AA132" s="280"/>
      <c r="AB132" s="286">
        <f>SUM(AB133:AB152)</f>
        <v>0.34489999999999998</v>
      </c>
      <c r="AC132" s="280"/>
      <c r="AD132" s="287">
        <f>SUM(AD133:AD152)</f>
        <v>0</v>
      </c>
      <c r="AR132" s="288" t="s">
        <v>87</v>
      </c>
      <c r="AT132" s="289" t="s">
        <v>2841</v>
      </c>
      <c r="AU132" s="289" t="s">
        <v>79</v>
      </c>
      <c r="AY132" s="288" t="s">
        <v>2843</v>
      </c>
      <c r="BK132" s="290">
        <f>SUM(BK133:BK152)</f>
        <v>0</v>
      </c>
    </row>
    <row r="133" spans="2:65" s="217" customFormat="1" ht="22.5" customHeight="1" x14ac:dyDescent="0.2">
      <c r="B133" s="292"/>
      <c r="C133" s="306" t="s">
        <v>2880</v>
      </c>
      <c r="D133" s="306" t="s">
        <v>2854</v>
      </c>
      <c r="E133" s="307" t="s">
        <v>2881</v>
      </c>
      <c r="F133" s="380" t="s">
        <v>2882</v>
      </c>
      <c r="G133" s="380"/>
      <c r="H133" s="380"/>
      <c r="I133" s="380"/>
      <c r="J133" s="308" t="s">
        <v>2883</v>
      </c>
      <c r="K133" s="309">
        <v>300</v>
      </c>
      <c r="L133" s="310"/>
      <c r="M133" s="381"/>
      <c r="N133" s="381"/>
      <c r="O133" s="382"/>
      <c r="P133" s="383">
        <f t="shared" ref="P133:P152" si="13">ROUND(V133*K133,2)</f>
        <v>0</v>
      </c>
      <c r="Q133" s="383"/>
      <c r="R133" s="298"/>
      <c r="S133" s="311" t="s">
        <v>1138</v>
      </c>
      <c r="T133" s="300" t="s">
        <v>1138</v>
      </c>
      <c r="U133" s="301" t="s">
        <v>2790</v>
      </c>
      <c r="V133" s="302">
        <f t="shared" ref="V133:V152" si="14">L133+M133</f>
        <v>0</v>
      </c>
      <c r="W133" s="302">
        <f t="shared" ref="W133:W152" si="15">ROUND(L133*K133,2)</f>
        <v>0</v>
      </c>
      <c r="X133" s="302">
        <f t="shared" ref="X133:X152" si="16">ROUND(M133*K133,2)</f>
        <v>0</v>
      </c>
      <c r="Y133" s="303">
        <v>0</v>
      </c>
      <c r="Z133" s="303">
        <f t="shared" ref="Z133:Z152" si="17">Y133*K133</f>
        <v>0</v>
      </c>
      <c r="AA133" s="303">
        <v>0</v>
      </c>
      <c r="AB133" s="303">
        <f t="shared" ref="AB133:AB152" si="18">AA133*K133</f>
        <v>0</v>
      </c>
      <c r="AC133" s="303">
        <v>0</v>
      </c>
      <c r="AD133" s="304">
        <f t="shared" ref="AD133:AD152" si="19">AC133*K133</f>
        <v>0</v>
      </c>
      <c r="AR133" s="209" t="s">
        <v>2884</v>
      </c>
      <c r="AT133" s="209" t="s">
        <v>2854</v>
      </c>
      <c r="AU133" s="209" t="s">
        <v>87</v>
      </c>
      <c r="AY133" s="209" t="s">
        <v>2843</v>
      </c>
      <c r="BE133" s="305">
        <f t="shared" ref="BE133:BE152" si="20">IF(U133="základní",P133,0)</f>
        <v>0</v>
      </c>
      <c r="BF133" s="305">
        <f t="shared" ref="BF133:BF152" si="21">IF(U133="snížená",P133,0)</f>
        <v>0</v>
      </c>
      <c r="BG133" s="305">
        <f t="shared" ref="BG133:BG152" si="22">IF(U133="zákl. přenesená",P133,0)</f>
        <v>0</v>
      </c>
      <c r="BH133" s="305">
        <f t="shared" ref="BH133:BH152" si="23">IF(U133="sníž. přenesená",P133,0)</f>
        <v>0</v>
      </c>
      <c r="BI133" s="305">
        <f t="shared" ref="BI133:BI152" si="24">IF(U133="nulová",P133,0)</f>
        <v>0</v>
      </c>
      <c r="BJ133" s="209" t="s">
        <v>79</v>
      </c>
      <c r="BK133" s="305">
        <f t="shared" ref="BK133:BK152" si="25">ROUND(V133*K133,2)</f>
        <v>0</v>
      </c>
      <c r="BL133" s="209" t="s">
        <v>115</v>
      </c>
      <c r="BM133" s="209" t="s">
        <v>2885</v>
      </c>
    </row>
    <row r="134" spans="2:65" s="217" customFormat="1" ht="31.5" customHeight="1" x14ac:dyDescent="0.2">
      <c r="B134" s="292"/>
      <c r="C134" s="293" t="s">
        <v>2886</v>
      </c>
      <c r="D134" s="293" t="s">
        <v>2844</v>
      </c>
      <c r="E134" s="294" t="s">
        <v>2887</v>
      </c>
      <c r="F134" s="384" t="s">
        <v>2888</v>
      </c>
      <c r="G134" s="384"/>
      <c r="H134" s="384"/>
      <c r="I134" s="384"/>
      <c r="J134" s="295" t="s">
        <v>427</v>
      </c>
      <c r="K134" s="296">
        <v>1220</v>
      </c>
      <c r="L134" s="297"/>
      <c r="M134" s="383"/>
      <c r="N134" s="383"/>
      <c r="O134" s="383"/>
      <c r="P134" s="383">
        <f t="shared" si="13"/>
        <v>0</v>
      </c>
      <c r="Q134" s="383"/>
      <c r="R134" s="298"/>
      <c r="S134" s="299" t="s">
        <v>2847</v>
      </c>
      <c r="T134" s="300" t="s">
        <v>1138</v>
      </c>
      <c r="U134" s="301" t="s">
        <v>2790</v>
      </c>
      <c r="V134" s="302">
        <f t="shared" si="14"/>
        <v>0</v>
      </c>
      <c r="W134" s="302">
        <f t="shared" si="15"/>
        <v>0</v>
      </c>
      <c r="X134" s="302">
        <f t="shared" si="16"/>
        <v>0</v>
      </c>
      <c r="Y134" s="303">
        <v>7.5999999999999998E-2</v>
      </c>
      <c r="Z134" s="303">
        <f t="shared" si="17"/>
        <v>92.72</v>
      </c>
      <c r="AA134" s="303">
        <v>0</v>
      </c>
      <c r="AB134" s="303">
        <f t="shared" si="18"/>
        <v>0</v>
      </c>
      <c r="AC134" s="303">
        <v>0</v>
      </c>
      <c r="AD134" s="304">
        <f t="shared" si="19"/>
        <v>0</v>
      </c>
      <c r="AR134" s="209" t="s">
        <v>115</v>
      </c>
      <c r="AT134" s="209" t="s">
        <v>2844</v>
      </c>
      <c r="AU134" s="209" t="s">
        <v>87</v>
      </c>
      <c r="AY134" s="209" t="s">
        <v>2843</v>
      </c>
      <c r="BE134" s="305">
        <f t="shared" si="20"/>
        <v>0</v>
      </c>
      <c r="BF134" s="305">
        <f t="shared" si="21"/>
        <v>0</v>
      </c>
      <c r="BG134" s="305">
        <f t="shared" si="22"/>
        <v>0</v>
      </c>
      <c r="BH134" s="305">
        <f t="shared" si="23"/>
        <v>0</v>
      </c>
      <c r="BI134" s="305">
        <f t="shared" si="24"/>
        <v>0</v>
      </c>
      <c r="BJ134" s="209" t="s">
        <v>79</v>
      </c>
      <c r="BK134" s="305">
        <f t="shared" si="25"/>
        <v>0</v>
      </c>
      <c r="BL134" s="209" t="s">
        <v>115</v>
      </c>
      <c r="BM134" s="209" t="s">
        <v>2889</v>
      </c>
    </row>
    <row r="135" spans="2:65" s="217" customFormat="1" ht="31.5" customHeight="1" x14ac:dyDescent="0.2">
      <c r="B135" s="292"/>
      <c r="C135" s="306" t="s">
        <v>2890</v>
      </c>
      <c r="D135" s="306" t="s">
        <v>2854</v>
      </c>
      <c r="E135" s="307" t="s">
        <v>2891</v>
      </c>
      <c r="F135" s="380" t="s">
        <v>2892</v>
      </c>
      <c r="G135" s="380"/>
      <c r="H135" s="380"/>
      <c r="I135" s="380"/>
      <c r="J135" s="308" t="s">
        <v>427</v>
      </c>
      <c r="K135" s="309">
        <v>1220</v>
      </c>
      <c r="L135" s="310"/>
      <c r="M135" s="381"/>
      <c r="N135" s="381"/>
      <c r="O135" s="382"/>
      <c r="P135" s="383">
        <f t="shared" si="13"/>
        <v>0</v>
      </c>
      <c r="Q135" s="383"/>
      <c r="R135" s="298"/>
      <c r="S135" s="311" t="s">
        <v>2847</v>
      </c>
      <c r="T135" s="300" t="s">
        <v>1138</v>
      </c>
      <c r="U135" s="301" t="s">
        <v>2790</v>
      </c>
      <c r="V135" s="302">
        <f t="shared" si="14"/>
        <v>0</v>
      </c>
      <c r="W135" s="302">
        <f t="shared" si="15"/>
        <v>0</v>
      </c>
      <c r="X135" s="302">
        <f t="shared" si="16"/>
        <v>0</v>
      </c>
      <c r="Y135" s="303">
        <v>0</v>
      </c>
      <c r="Z135" s="303">
        <f t="shared" si="17"/>
        <v>0</v>
      </c>
      <c r="AA135" s="303">
        <v>1.6000000000000001E-4</v>
      </c>
      <c r="AB135" s="303">
        <f t="shared" si="18"/>
        <v>0.19520000000000001</v>
      </c>
      <c r="AC135" s="303">
        <v>0</v>
      </c>
      <c r="AD135" s="304">
        <f t="shared" si="19"/>
        <v>0</v>
      </c>
      <c r="AR135" s="209" t="s">
        <v>2884</v>
      </c>
      <c r="AT135" s="209" t="s">
        <v>2854</v>
      </c>
      <c r="AU135" s="209" t="s">
        <v>87</v>
      </c>
      <c r="AY135" s="209" t="s">
        <v>2843</v>
      </c>
      <c r="BE135" s="305">
        <f t="shared" si="20"/>
        <v>0</v>
      </c>
      <c r="BF135" s="305">
        <f t="shared" si="21"/>
        <v>0</v>
      </c>
      <c r="BG135" s="305">
        <f t="shared" si="22"/>
        <v>0</v>
      </c>
      <c r="BH135" s="305">
        <f t="shared" si="23"/>
        <v>0</v>
      </c>
      <c r="BI135" s="305">
        <f t="shared" si="24"/>
        <v>0</v>
      </c>
      <c r="BJ135" s="209" t="s">
        <v>79</v>
      </c>
      <c r="BK135" s="305">
        <f t="shared" si="25"/>
        <v>0</v>
      </c>
      <c r="BL135" s="209" t="s">
        <v>115</v>
      </c>
      <c r="BM135" s="209" t="s">
        <v>2893</v>
      </c>
    </row>
    <row r="136" spans="2:65" s="217" customFormat="1" ht="31.5" customHeight="1" x14ac:dyDescent="0.2">
      <c r="B136" s="292"/>
      <c r="C136" s="293" t="s">
        <v>2894</v>
      </c>
      <c r="D136" s="293" t="s">
        <v>2844</v>
      </c>
      <c r="E136" s="294" t="s">
        <v>2895</v>
      </c>
      <c r="F136" s="384" t="s">
        <v>2896</v>
      </c>
      <c r="G136" s="384"/>
      <c r="H136" s="384"/>
      <c r="I136" s="384"/>
      <c r="J136" s="295" t="s">
        <v>427</v>
      </c>
      <c r="K136" s="296">
        <v>40</v>
      </c>
      <c r="L136" s="297"/>
      <c r="M136" s="383"/>
      <c r="N136" s="383"/>
      <c r="O136" s="383"/>
      <c r="P136" s="383">
        <f t="shared" si="13"/>
        <v>0</v>
      </c>
      <c r="Q136" s="383"/>
      <c r="R136" s="298"/>
      <c r="S136" s="299" t="s">
        <v>2852</v>
      </c>
      <c r="T136" s="300" t="s">
        <v>1138</v>
      </c>
      <c r="U136" s="301" t="s">
        <v>2790</v>
      </c>
      <c r="V136" s="302">
        <f t="shared" si="14"/>
        <v>0</v>
      </c>
      <c r="W136" s="302">
        <f t="shared" si="15"/>
        <v>0</v>
      </c>
      <c r="X136" s="302">
        <f t="shared" si="16"/>
        <v>0</v>
      </c>
      <c r="Y136" s="303">
        <v>0.08</v>
      </c>
      <c r="Z136" s="303">
        <f t="shared" si="17"/>
        <v>3.2</v>
      </c>
      <c r="AA136" s="303">
        <v>0</v>
      </c>
      <c r="AB136" s="303">
        <f t="shared" si="18"/>
        <v>0</v>
      </c>
      <c r="AC136" s="303">
        <v>0</v>
      </c>
      <c r="AD136" s="304">
        <f t="shared" si="19"/>
        <v>0</v>
      </c>
      <c r="AR136" s="209" t="s">
        <v>2848</v>
      </c>
      <c r="AT136" s="209" t="s">
        <v>2844</v>
      </c>
      <c r="AU136" s="209" t="s">
        <v>87</v>
      </c>
      <c r="AY136" s="209" t="s">
        <v>2843</v>
      </c>
      <c r="BE136" s="305">
        <f t="shared" si="20"/>
        <v>0</v>
      </c>
      <c r="BF136" s="305">
        <f t="shared" si="21"/>
        <v>0</v>
      </c>
      <c r="BG136" s="305">
        <f t="shared" si="22"/>
        <v>0</v>
      </c>
      <c r="BH136" s="305">
        <f t="shared" si="23"/>
        <v>0</v>
      </c>
      <c r="BI136" s="305">
        <f t="shared" si="24"/>
        <v>0</v>
      </c>
      <c r="BJ136" s="209" t="s">
        <v>79</v>
      </c>
      <c r="BK136" s="305">
        <f t="shared" si="25"/>
        <v>0</v>
      </c>
      <c r="BL136" s="209" t="s">
        <v>2848</v>
      </c>
      <c r="BM136" s="209" t="s">
        <v>2897</v>
      </c>
    </row>
    <row r="137" spans="2:65" s="217" customFormat="1" ht="31.5" customHeight="1" x14ac:dyDescent="0.2">
      <c r="B137" s="292"/>
      <c r="C137" s="306" t="s">
        <v>2898</v>
      </c>
      <c r="D137" s="306" t="s">
        <v>2854</v>
      </c>
      <c r="E137" s="307" t="s">
        <v>2899</v>
      </c>
      <c r="F137" s="380" t="s">
        <v>2900</v>
      </c>
      <c r="G137" s="380"/>
      <c r="H137" s="380"/>
      <c r="I137" s="380"/>
      <c r="J137" s="308" t="s">
        <v>427</v>
      </c>
      <c r="K137" s="309">
        <v>40</v>
      </c>
      <c r="L137" s="310"/>
      <c r="M137" s="381"/>
      <c r="N137" s="381"/>
      <c r="O137" s="382"/>
      <c r="P137" s="383">
        <f t="shared" si="13"/>
        <v>0</v>
      </c>
      <c r="Q137" s="383"/>
      <c r="R137" s="298"/>
      <c r="S137" s="311" t="s">
        <v>2852</v>
      </c>
      <c r="T137" s="300" t="s">
        <v>1138</v>
      </c>
      <c r="U137" s="301" t="s">
        <v>2790</v>
      </c>
      <c r="V137" s="302">
        <f t="shared" si="14"/>
        <v>0</v>
      </c>
      <c r="W137" s="302">
        <f t="shared" si="15"/>
        <v>0</v>
      </c>
      <c r="X137" s="302">
        <f t="shared" si="16"/>
        <v>0</v>
      </c>
      <c r="Y137" s="303">
        <v>0</v>
      </c>
      <c r="Z137" s="303">
        <f t="shared" si="17"/>
        <v>0</v>
      </c>
      <c r="AA137" s="303">
        <v>2.2000000000000001E-4</v>
      </c>
      <c r="AB137" s="303">
        <f t="shared" si="18"/>
        <v>8.8000000000000005E-3</v>
      </c>
      <c r="AC137" s="303">
        <v>0</v>
      </c>
      <c r="AD137" s="304">
        <f t="shared" si="19"/>
        <v>0</v>
      </c>
      <c r="AR137" s="209" t="s">
        <v>2858</v>
      </c>
      <c r="AT137" s="209" t="s">
        <v>2854</v>
      </c>
      <c r="AU137" s="209" t="s">
        <v>87</v>
      </c>
      <c r="AY137" s="209" t="s">
        <v>2843</v>
      </c>
      <c r="BE137" s="305">
        <f t="shared" si="20"/>
        <v>0</v>
      </c>
      <c r="BF137" s="305">
        <f t="shared" si="21"/>
        <v>0</v>
      </c>
      <c r="BG137" s="305">
        <f t="shared" si="22"/>
        <v>0</v>
      </c>
      <c r="BH137" s="305">
        <f t="shared" si="23"/>
        <v>0</v>
      </c>
      <c r="BI137" s="305">
        <f t="shared" si="24"/>
        <v>0</v>
      </c>
      <c r="BJ137" s="209" t="s">
        <v>79</v>
      </c>
      <c r="BK137" s="305">
        <f t="shared" si="25"/>
        <v>0</v>
      </c>
      <c r="BL137" s="209" t="s">
        <v>2848</v>
      </c>
      <c r="BM137" s="209" t="s">
        <v>2901</v>
      </c>
    </row>
    <row r="138" spans="2:65" s="217" customFormat="1" ht="31.5" customHeight="1" x14ac:dyDescent="0.2">
      <c r="B138" s="292"/>
      <c r="C138" s="293" t="s">
        <v>2902</v>
      </c>
      <c r="D138" s="293" t="s">
        <v>2844</v>
      </c>
      <c r="E138" s="294" t="s">
        <v>2903</v>
      </c>
      <c r="F138" s="384" t="s">
        <v>2904</v>
      </c>
      <c r="G138" s="384"/>
      <c r="H138" s="384"/>
      <c r="I138" s="384"/>
      <c r="J138" s="295" t="s">
        <v>427</v>
      </c>
      <c r="K138" s="296">
        <v>250</v>
      </c>
      <c r="L138" s="297"/>
      <c r="M138" s="383"/>
      <c r="N138" s="383"/>
      <c r="O138" s="383"/>
      <c r="P138" s="383">
        <f t="shared" si="13"/>
        <v>0</v>
      </c>
      <c r="Q138" s="383"/>
      <c r="R138" s="298"/>
      <c r="S138" s="299" t="s">
        <v>2852</v>
      </c>
      <c r="T138" s="300" t="s">
        <v>1138</v>
      </c>
      <c r="U138" s="301" t="s">
        <v>2790</v>
      </c>
      <c r="V138" s="302">
        <f t="shared" si="14"/>
        <v>0</v>
      </c>
      <c r="W138" s="302">
        <f t="shared" si="15"/>
        <v>0</v>
      </c>
      <c r="X138" s="302">
        <f t="shared" si="16"/>
        <v>0</v>
      </c>
      <c r="Y138" s="303">
        <v>0.11600000000000001</v>
      </c>
      <c r="Z138" s="303">
        <f t="shared" si="17"/>
        <v>29</v>
      </c>
      <c r="AA138" s="303">
        <v>0</v>
      </c>
      <c r="AB138" s="303">
        <f t="shared" si="18"/>
        <v>0</v>
      </c>
      <c r="AC138" s="303">
        <v>0</v>
      </c>
      <c r="AD138" s="304">
        <f t="shared" si="19"/>
        <v>0</v>
      </c>
      <c r="AR138" s="209" t="s">
        <v>2848</v>
      </c>
      <c r="AT138" s="209" t="s">
        <v>2844</v>
      </c>
      <c r="AU138" s="209" t="s">
        <v>87</v>
      </c>
      <c r="AY138" s="209" t="s">
        <v>2843</v>
      </c>
      <c r="BE138" s="305">
        <f t="shared" si="20"/>
        <v>0</v>
      </c>
      <c r="BF138" s="305">
        <f t="shared" si="21"/>
        <v>0</v>
      </c>
      <c r="BG138" s="305">
        <f t="shared" si="22"/>
        <v>0</v>
      </c>
      <c r="BH138" s="305">
        <f t="shared" si="23"/>
        <v>0</v>
      </c>
      <c r="BI138" s="305">
        <f t="shared" si="24"/>
        <v>0</v>
      </c>
      <c r="BJ138" s="209" t="s">
        <v>79</v>
      </c>
      <c r="BK138" s="305">
        <f t="shared" si="25"/>
        <v>0</v>
      </c>
      <c r="BL138" s="209" t="s">
        <v>2848</v>
      </c>
      <c r="BM138" s="209" t="s">
        <v>2905</v>
      </c>
    </row>
    <row r="139" spans="2:65" s="217" customFormat="1" ht="31.5" customHeight="1" x14ac:dyDescent="0.2">
      <c r="B139" s="292"/>
      <c r="C139" s="306" t="s">
        <v>2848</v>
      </c>
      <c r="D139" s="306" t="s">
        <v>2854</v>
      </c>
      <c r="E139" s="307" t="s">
        <v>2906</v>
      </c>
      <c r="F139" s="380" t="s">
        <v>2907</v>
      </c>
      <c r="G139" s="380"/>
      <c r="H139" s="380"/>
      <c r="I139" s="380"/>
      <c r="J139" s="308" t="s">
        <v>427</v>
      </c>
      <c r="K139" s="309">
        <v>250</v>
      </c>
      <c r="L139" s="310"/>
      <c r="M139" s="381"/>
      <c r="N139" s="381"/>
      <c r="O139" s="382"/>
      <c r="P139" s="383">
        <f t="shared" si="13"/>
        <v>0</v>
      </c>
      <c r="Q139" s="383"/>
      <c r="R139" s="298"/>
      <c r="S139" s="311" t="s">
        <v>2852</v>
      </c>
      <c r="T139" s="300" t="s">
        <v>1138</v>
      </c>
      <c r="U139" s="301" t="s">
        <v>2790</v>
      </c>
      <c r="V139" s="302">
        <f t="shared" si="14"/>
        <v>0</v>
      </c>
      <c r="W139" s="302">
        <f t="shared" si="15"/>
        <v>0</v>
      </c>
      <c r="X139" s="302">
        <f t="shared" si="16"/>
        <v>0</v>
      </c>
      <c r="Y139" s="303">
        <v>0</v>
      </c>
      <c r="Z139" s="303">
        <f t="shared" si="17"/>
        <v>0</v>
      </c>
      <c r="AA139" s="303">
        <v>2.5999999999999998E-4</v>
      </c>
      <c r="AB139" s="303">
        <f t="shared" si="18"/>
        <v>6.4999999999999988E-2</v>
      </c>
      <c r="AC139" s="303">
        <v>0</v>
      </c>
      <c r="AD139" s="304">
        <f t="shared" si="19"/>
        <v>0</v>
      </c>
      <c r="AR139" s="209" t="s">
        <v>2858</v>
      </c>
      <c r="AT139" s="209" t="s">
        <v>2854</v>
      </c>
      <c r="AU139" s="209" t="s">
        <v>87</v>
      </c>
      <c r="AY139" s="209" t="s">
        <v>2843</v>
      </c>
      <c r="BE139" s="305">
        <f t="shared" si="20"/>
        <v>0</v>
      </c>
      <c r="BF139" s="305">
        <f t="shared" si="21"/>
        <v>0</v>
      </c>
      <c r="BG139" s="305">
        <f t="shared" si="22"/>
        <v>0</v>
      </c>
      <c r="BH139" s="305">
        <f t="shared" si="23"/>
        <v>0</v>
      </c>
      <c r="BI139" s="305">
        <f t="shared" si="24"/>
        <v>0</v>
      </c>
      <c r="BJ139" s="209" t="s">
        <v>79</v>
      </c>
      <c r="BK139" s="305">
        <f t="shared" si="25"/>
        <v>0</v>
      </c>
      <c r="BL139" s="209" t="s">
        <v>2848</v>
      </c>
      <c r="BM139" s="209" t="s">
        <v>2908</v>
      </c>
    </row>
    <row r="140" spans="2:65" s="217" customFormat="1" ht="31.5" customHeight="1" x14ac:dyDescent="0.2">
      <c r="B140" s="292"/>
      <c r="C140" s="293" t="s">
        <v>2909</v>
      </c>
      <c r="D140" s="293" t="s">
        <v>2844</v>
      </c>
      <c r="E140" s="294" t="s">
        <v>2910</v>
      </c>
      <c r="F140" s="384" t="s">
        <v>2911</v>
      </c>
      <c r="G140" s="384"/>
      <c r="H140" s="384"/>
      <c r="I140" s="384"/>
      <c r="J140" s="295" t="s">
        <v>427</v>
      </c>
      <c r="K140" s="296">
        <v>110</v>
      </c>
      <c r="L140" s="297"/>
      <c r="M140" s="383"/>
      <c r="N140" s="383"/>
      <c r="O140" s="383"/>
      <c r="P140" s="383">
        <f t="shared" si="13"/>
        <v>0</v>
      </c>
      <c r="Q140" s="383"/>
      <c r="R140" s="298"/>
      <c r="S140" s="299" t="s">
        <v>2852</v>
      </c>
      <c r="T140" s="300" t="s">
        <v>1138</v>
      </c>
      <c r="U140" s="301" t="s">
        <v>2790</v>
      </c>
      <c r="V140" s="302">
        <f t="shared" si="14"/>
        <v>0</v>
      </c>
      <c r="W140" s="302">
        <f t="shared" si="15"/>
        <v>0</v>
      </c>
      <c r="X140" s="302">
        <f t="shared" si="16"/>
        <v>0</v>
      </c>
      <c r="Y140" s="303">
        <v>0.16900000000000001</v>
      </c>
      <c r="Z140" s="303">
        <f t="shared" si="17"/>
        <v>18.59</v>
      </c>
      <c r="AA140" s="303">
        <v>0</v>
      </c>
      <c r="AB140" s="303">
        <f t="shared" si="18"/>
        <v>0</v>
      </c>
      <c r="AC140" s="303">
        <v>0</v>
      </c>
      <c r="AD140" s="304">
        <f t="shared" si="19"/>
        <v>0</v>
      </c>
      <c r="AR140" s="209" t="s">
        <v>2848</v>
      </c>
      <c r="AT140" s="209" t="s">
        <v>2844</v>
      </c>
      <c r="AU140" s="209" t="s">
        <v>87</v>
      </c>
      <c r="AY140" s="209" t="s">
        <v>2843</v>
      </c>
      <c r="BE140" s="305">
        <f t="shared" si="20"/>
        <v>0</v>
      </c>
      <c r="BF140" s="305">
        <f t="shared" si="21"/>
        <v>0</v>
      </c>
      <c r="BG140" s="305">
        <f t="shared" si="22"/>
        <v>0</v>
      </c>
      <c r="BH140" s="305">
        <f t="shared" si="23"/>
        <v>0</v>
      </c>
      <c r="BI140" s="305">
        <f t="shared" si="24"/>
        <v>0</v>
      </c>
      <c r="BJ140" s="209" t="s">
        <v>79</v>
      </c>
      <c r="BK140" s="305">
        <f t="shared" si="25"/>
        <v>0</v>
      </c>
      <c r="BL140" s="209" t="s">
        <v>2848</v>
      </c>
      <c r="BM140" s="209" t="s">
        <v>2912</v>
      </c>
    </row>
    <row r="141" spans="2:65" s="217" customFormat="1" ht="31.5" customHeight="1" x14ac:dyDescent="0.2">
      <c r="B141" s="292"/>
      <c r="C141" s="306" t="s">
        <v>81</v>
      </c>
      <c r="D141" s="306" t="s">
        <v>2854</v>
      </c>
      <c r="E141" s="307" t="s">
        <v>2913</v>
      </c>
      <c r="F141" s="380" t="s">
        <v>2914</v>
      </c>
      <c r="G141" s="380"/>
      <c r="H141" s="380"/>
      <c r="I141" s="380"/>
      <c r="J141" s="308" t="s">
        <v>427</v>
      </c>
      <c r="K141" s="309">
        <v>110</v>
      </c>
      <c r="L141" s="310"/>
      <c r="M141" s="381"/>
      <c r="N141" s="381"/>
      <c r="O141" s="382"/>
      <c r="P141" s="383">
        <f t="shared" si="13"/>
        <v>0</v>
      </c>
      <c r="Q141" s="383"/>
      <c r="R141" s="298"/>
      <c r="S141" s="311" t="s">
        <v>2852</v>
      </c>
      <c r="T141" s="300" t="s">
        <v>1138</v>
      </c>
      <c r="U141" s="301" t="s">
        <v>2790</v>
      </c>
      <c r="V141" s="302">
        <f t="shared" si="14"/>
        <v>0</v>
      </c>
      <c r="W141" s="302">
        <f t="shared" si="15"/>
        <v>0</v>
      </c>
      <c r="X141" s="302">
        <f t="shared" si="16"/>
        <v>0</v>
      </c>
      <c r="Y141" s="303">
        <v>0</v>
      </c>
      <c r="Z141" s="303">
        <f t="shared" si="17"/>
        <v>0</v>
      </c>
      <c r="AA141" s="303">
        <v>6.8999999999999997E-4</v>
      </c>
      <c r="AB141" s="303">
        <f t="shared" si="18"/>
        <v>7.5899999999999995E-2</v>
      </c>
      <c r="AC141" s="303">
        <v>0</v>
      </c>
      <c r="AD141" s="304">
        <f t="shared" si="19"/>
        <v>0</v>
      </c>
      <c r="AR141" s="209" t="s">
        <v>2858</v>
      </c>
      <c r="AT141" s="209" t="s">
        <v>2854</v>
      </c>
      <c r="AU141" s="209" t="s">
        <v>87</v>
      </c>
      <c r="AY141" s="209" t="s">
        <v>2843</v>
      </c>
      <c r="BE141" s="305">
        <f t="shared" si="20"/>
        <v>0</v>
      </c>
      <c r="BF141" s="305">
        <f t="shared" si="21"/>
        <v>0</v>
      </c>
      <c r="BG141" s="305">
        <f t="shared" si="22"/>
        <v>0</v>
      </c>
      <c r="BH141" s="305">
        <f t="shared" si="23"/>
        <v>0</v>
      </c>
      <c r="BI141" s="305">
        <f t="shared" si="24"/>
        <v>0</v>
      </c>
      <c r="BJ141" s="209" t="s">
        <v>79</v>
      </c>
      <c r="BK141" s="305">
        <f t="shared" si="25"/>
        <v>0</v>
      </c>
      <c r="BL141" s="209" t="s">
        <v>2848</v>
      </c>
      <c r="BM141" s="209" t="s">
        <v>2915</v>
      </c>
    </row>
    <row r="142" spans="2:65" s="217" customFormat="1" ht="31.5" customHeight="1" x14ac:dyDescent="0.2">
      <c r="B142" s="292"/>
      <c r="C142" s="293" t="s">
        <v>2916</v>
      </c>
      <c r="D142" s="293" t="s">
        <v>2844</v>
      </c>
      <c r="E142" s="294" t="s">
        <v>2917</v>
      </c>
      <c r="F142" s="384" t="s">
        <v>2918</v>
      </c>
      <c r="G142" s="384"/>
      <c r="H142" s="384"/>
      <c r="I142" s="384"/>
      <c r="J142" s="295" t="s">
        <v>227</v>
      </c>
      <c r="K142" s="296">
        <v>5</v>
      </c>
      <c r="L142" s="297"/>
      <c r="M142" s="383"/>
      <c r="N142" s="383"/>
      <c r="O142" s="383"/>
      <c r="P142" s="383">
        <f t="shared" si="13"/>
        <v>0</v>
      </c>
      <c r="Q142" s="383"/>
      <c r="R142" s="298"/>
      <c r="S142" s="299" t="s">
        <v>2852</v>
      </c>
      <c r="T142" s="300" t="s">
        <v>1138</v>
      </c>
      <c r="U142" s="301" t="s">
        <v>2790</v>
      </c>
      <c r="V142" s="302">
        <f t="shared" si="14"/>
        <v>0</v>
      </c>
      <c r="W142" s="302">
        <f t="shared" si="15"/>
        <v>0</v>
      </c>
      <c r="X142" s="302">
        <f t="shared" si="16"/>
        <v>0</v>
      </c>
      <c r="Y142" s="303">
        <v>0.78</v>
      </c>
      <c r="Z142" s="303">
        <f t="shared" si="17"/>
        <v>3.9000000000000004</v>
      </c>
      <c r="AA142" s="303">
        <v>0</v>
      </c>
      <c r="AB142" s="303">
        <f t="shared" si="18"/>
        <v>0</v>
      </c>
      <c r="AC142" s="303">
        <v>0</v>
      </c>
      <c r="AD142" s="304">
        <f t="shared" si="19"/>
        <v>0</v>
      </c>
      <c r="AR142" s="209" t="s">
        <v>2848</v>
      </c>
      <c r="AT142" s="209" t="s">
        <v>2844</v>
      </c>
      <c r="AU142" s="209" t="s">
        <v>87</v>
      </c>
      <c r="AY142" s="209" t="s">
        <v>2843</v>
      </c>
      <c r="BE142" s="305">
        <f t="shared" si="20"/>
        <v>0</v>
      </c>
      <c r="BF142" s="305">
        <f t="shared" si="21"/>
        <v>0</v>
      </c>
      <c r="BG142" s="305">
        <f t="shared" si="22"/>
        <v>0</v>
      </c>
      <c r="BH142" s="305">
        <f t="shared" si="23"/>
        <v>0</v>
      </c>
      <c r="BI142" s="305">
        <f t="shared" si="24"/>
        <v>0</v>
      </c>
      <c r="BJ142" s="209" t="s">
        <v>79</v>
      </c>
      <c r="BK142" s="305">
        <f t="shared" si="25"/>
        <v>0</v>
      </c>
      <c r="BL142" s="209" t="s">
        <v>2848</v>
      </c>
      <c r="BM142" s="209" t="s">
        <v>2919</v>
      </c>
    </row>
    <row r="143" spans="2:65" s="217" customFormat="1" ht="31.5" customHeight="1" x14ac:dyDescent="0.2">
      <c r="B143" s="292"/>
      <c r="C143" s="306" t="s">
        <v>2920</v>
      </c>
      <c r="D143" s="306" t="s">
        <v>2854</v>
      </c>
      <c r="E143" s="307" t="s">
        <v>2921</v>
      </c>
      <c r="F143" s="380" t="s">
        <v>2922</v>
      </c>
      <c r="G143" s="380"/>
      <c r="H143" s="380"/>
      <c r="I143" s="380"/>
      <c r="J143" s="308" t="s">
        <v>2857</v>
      </c>
      <c r="K143" s="309">
        <v>5</v>
      </c>
      <c r="L143" s="310"/>
      <c r="M143" s="381"/>
      <c r="N143" s="381"/>
      <c r="O143" s="382"/>
      <c r="P143" s="383">
        <f t="shared" si="13"/>
        <v>0</v>
      </c>
      <c r="Q143" s="383"/>
      <c r="R143" s="298"/>
      <c r="T143" s="300" t="s">
        <v>1138</v>
      </c>
      <c r="U143" s="301" t="s">
        <v>2790</v>
      </c>
      <c r="V143" s="302">
        <f t="shared" si="14"/>
        <v>0</v>
      </c>
      <c r="W143" s="302">
        <f t="shared" si="15"/>
        <v>0</v>
      </c>
      <c r="X143" s="302">
        <f t="shared" si="16"/>
        <v>0</v>
      </c>
      <c r="Y143" s="303">
        <v>0</v>
      </c>
      <c r="Z143" s="303">
        <f t="shared" si="17"/>
        <v>0</v>
      </c>
      <c r="AA143" s="303">
        <v>0</v>
      </c>
      <c r="AB143" s="303">
        <f t="shared" si="18"/>
        <v>0</v>
      </c>
      <c r="AC143" s="303">
        <v>0</v>
      </c>
      <c r="AD143" s="304">
        <f t="shared" si="19"/>
        <v>0</v>
      </c>
      <c r="AR143" s="209" t="s">
        <v>2858</v>
      </c>
      <c r="AT143" s="209" t="s">
        <v>2854</v>
      </c>
      <c r="AU143" s="209" t="s">
        <v>87</v>
      </c>
      <c r="AY143" s="209" t="s">
        <v>2843</v>
      </c>
      <c r="BE143" s="305">
        <f t="shared" si="20"/>
        <v>0</v>
      </c>
      <c r="BF143" s="305">
        <f t="shared" si="21"/>
        <v>0</v>
      </c>
      <c r="BG143" s="305">
        <f t="shared" si="22"/>
        <v>0</v>
      </c>
      <c r="BH143" s="305">
        <f t="shared" si="23"/>
        <v>0</v>
      </c>
      <c r="BI143" s="305">
        <f t="shared" si="24"/>
        <v>0</v>
      </c>
      <c r="BJ143" s="209" t="s">
        <v>79</v>
      </c>
      <c r="BK143" s="305">
        <f t="shared" si="25"/>
        <v>0</v>
      </c>
      <c r="BL143" s="209" t="s">
        <v>2848</v>
      </c>
      <c r="BM143" s="209" t="s">
        <v>2923</v>
      </c>
    </row>
    <row r="144" spans="2:65" s="217" customFormat="1" ht="31.5" customHeight="1" x14ac:dyDescent="0.2">
      <c r="B144" s="292"/>
      <c r="C144" s="293" t="s">
        <v>2924</v>
      </c>
      <c r="D144" s="293" t="s">
        <v>2844</v>
      </c>
      <c r="E144" s="294" t="s">
        <v>2925</v>
      </c>
      <c r="F144" s="384" t="s">
        <v>2926</v>
      </c>
      <c r="G144" s="384"/>
      <c r="H144" s="384"/>
      <c r="I144" s="384"/>
      <c r="J144" s="295" t="s">
        <v>227</v>
      </c>
      <c r="K144" s="296">
        <v>220</v>
      </c>
      <c r="L144" s="297"/>
      <c r="M144" s="383"/>
      <c r="N144" s="383"/>
      <c r="O144" s="383"/>
      <c r="P144" s="383">
        <f t="shared" si="13"/>
        <v>0</v>
      </c>
      <c r="Q144" s="383"/>
      <c r="R144" s="298"/>
      <c r="S144" s="299" t="s">
        <v>2847</v>
      </c>
      <c r="T144" s="300" t="s">
        <v>1138</v>
      </c>
      <c r="U144" s="301" t="s">
        <v>2790</v>
      </c>
      <c r="V144" s="302">
        <f t="shared" si="14"/>
        <v>0</v>
      </c>
      <c r="W144" s="302">
        <f t="shared" si="15"/>
        <v>0</v>
      </c>
      <c r="X144" s="302">
        <f t="shared" si="16"/>
        <v>0</v>
      </c>
      <c r="Y144" s="303">
        <v>0.2</v>
      </c>
      <c r="Z144" s="303">
        <f t="shared" si="17"/>
        <v>44</v>
      </c>
      <c r="AA144" s="303">
        <v>0</v>
      </c>
      <c r="AB144" s="303">
        <f t="shared" si="18"/>
        <v>0</v>
      </c>
      <c r="AC144" s="303">
        <v>0</v>
      </c>
      <c r="AD144" s="304">
        <f t="shared" si="19"/>
        <v>0</v>
      </c>
      <c r="AR144" s="209" t="s">
        <v>2848</v>
      </c>
      <c r="AT144" s="209" t="s">
        <v>2844</v>
      </c>
      <c r="AU144" s="209" t="s">
        <v>87</v>
      </c>
      <c r="AY144" s="209" t="s">
        <v>2843</v>
      </c>
      <c r="BE144" s="305">
        <f t="shared" si="20"/>
        <v>0</v>
      </c>
      <c r="BF144" s="305">
        <f t="shared" si="21"/>
        <v>0</v>
      </c>
      <c r="BG144" s="305">
        <f t="shared" si="22"/>
        <v>0</v>
      </c>
      <c r="BH144" s="305">
        <f t="shared" si="23"/>
        <v>0</v>
      </c>
      <c r="BI144" s="305">
        <f t="shared" si="24"/>
        <v>0</v>
      </c>
      <c r="BJ144" s="209" t="s">
        <v>79</v>
      </c>
      <c r="BK144" s="305">
        <f t="shared" si="25"/>
        <v>0</v>
      </c>
      <c r="BL144" s="209" t="s">
        <v>2848</v>
      </c>
      <c r="BM144" s="209" t="s">
        <v>2927</v>
      </c>
    </row>
    <row r="145" spans="2:65" s="217" customFormat="1" ht="22.5" customHeight="1" x14ac:dyDescent="0.2">
      <c r="B145" s="292"/>
      <c r="C145" s="306" t="s">
        <v>2928</v>
      </c>
      <c r="D145" s="306" t="s">
        <v>2854</v>
      </c>
      <c r="E145" s="307" t="s">
        <v>2929</v>
      </c>
      <c r="F145" s="380" t="s">
        <v>2930</v>
      </c>
      <c r="G145" s="380"/>
      <c r="H145" s="380"/>
      <c r="I145" s="380"/>
      <c r="J145" s="308" t="s">
        <v>2857</v>
      </c>
      <c r="K145" s="309">
        <v>220</v>
      </c>
      <c r="L145" s="310"/>
      <c r="M145" s="381"/>
      <c r="N145" s="381"/>
      <c r="O145" s="382"/>
      <c r="P145" s="383">
        <f t="shared" si="13"/>
        <v>0</v>
      </c>
      <c r="Q145" s="383"/>
      <c r="R145" s="298"/>
      <c r="S145" s="311" t="s">
        <v>1138</v>
      </c>
      <c r="T145" s="300" t="s">
        <v>1138</v>
      </c>
      <c r="U145" s="301" t="s">
        <v>2790</v>
      </c>
      <c r="V145" s="302">
        <f t="shared" si="14"/>
        <v>0</v>
      </c>
      <c r="W145" s="302">
        <f t="shared" si="15"/>
        <v>0</v>
      </c>
      <c r="X145" s="302">
        <f t="shared" si="16"/>
        <v>0</v>
      </c>
      <c r="Y145" s="303">
        <v>0</v>
      </c>
      <c r="Z145" s="303">
        <f t="shared" si="17"/>
        <v>0</v>
      </c>
      <c r="AA145" s="303">
        <v>0</v>
      </c>
      <c r="AB145" s="303">
        <f t="shared" si="18"/>
        <v>0</v>
      </c>
      <c r="AC145" s="303">
        <v>0</v>
      </c>
      <c r="AD145" s="304">
        <f t="shared" si="19"/>
        <v>0</v>
      </c>
      <c r="AR145" s="209" t="s">
        <v>2858</v>
      </c>
      <c r="AT145" s="209" t="s">
        <v>2854</v>
      </c>
      <c r="AU145" s="209" t="s">
        <v>87</v>
      </c>
      <c r="AY145" s="209" t="s">
        <v>2843</v>
      </c>
      <c r="BE145" s="305">
        <f t="shared" si="20"/>
        <v>0</v>
      </c>
      <c r="BF145" s="305">
        <f t="shared" si="21"/>
        <v>0</v>
      </c>
      <c r="BG145" s="305">
        <f t="shared" si="22"/>
        <v>0</v>
      </c>
      <c r="BH145" s="305">
        <f t="shared" si="23"/>
        <v>0</v>
      </c>
      <c r="BI145" s="305">
        <f t="shared" si="24"/>
        <v>0</v>
      </c>
      <c r="BJ145" s="209" t="s">
        <v>79</v>
      </c>
      <c r="BK145" s="305">
        <f t="shared" si="25"/>
        <v>0</v>
      </c>
      <c r="BL145" s="209" t="s">
        <v>2848</v>
      </c>
      <c r="BM145" s="209" t="s">
        <v>2931</v>
      </c>
    </row>
    <row r="146" spans="2:65" s="217" customFormat="1" ht="31.5" customHeight="1" x14ac:dyDescent="0.2">
      <c r="B146" s="292"/>
      <c r="C146" s="293" t="s">
        <v>2932</v>
      </c>
      <c r="D146" s="293" t="s">
        <v>2844</v>
      </c>
      <c r="E146" s="294" t="s">
        <v>2933</v>
      </c>
      <c r="F146" s="384" t="s">
        <v>2934</v>
      </c>
      <c r="G146" s="384"/>
      <c r="H146" s="384"/>
      <c r="I146" s="384"/>
      <c r="J146" s="295" t="s">
        <v>227</v>
      </c>
      <c r="K146" s="296">
        <v>1</v>
      </c>
      <c r="L146" s="297"/>
      <c r="M146" s="383"/>
      <c r="N146" s="383"/>
      <c r="O146" s="383"/>
      <c r="P146" s="383">
        <f t="shared" si="13"/>
        <v>0</v>
      </c>
      <c r="Q146" s="383"/>
      <c r="R146" s="298"/>
      <c r="S146" s="299" t="s">
        <v>2847</v>
      </c>
      <c r="T146" s="300" t="s">
        <v>1138</v>
      </c>
      <c r="U146" s="301" t="s">
        <v>2790</v>
      </c>
      <c r="V146" s="302">
        <f t="shared" si="14"/>
        <v>0</v>
      </c>
      <c r="W146" s="302">
        <f t="shared" si="15"/>
        <v>0</v>
      </c>
      <c r="X146" s="302">
        <f t="shared" si="16"/>
        <v>0</v>
      </c>
      <c r="Y146" s="303">
        <v>0.23200000000000001</v>
      </c>
      <c r="Z146" s="303">
        <f t="shared" si="17"/>
        <v>0.23200000000000001</v>
      </c>
      <c r="AA146" s="303">
        <v>0</v>
      </c>
      <c r="AB146" s="303">
        <f t="shared" si="18"/>
        <v>0</v>
      </c>
      <c r="AC146" s="303">
        <v>0</v>
      </c>
      <c r="AD146" s="304">
        <f t="shared" si="19"/>
        <v>0</v>
      </c>
      <c r="AR146" s="209" t="s">
        <v>2848</v>
      </c>
      <c r="AT146" s="209" t="s">
        <v>2844</v>
      </c>
      <c r="AU146" s="209" t="s">
        <v>87</v>
      </c>
      <c r="AY146" s="209" t="s">
        <v>2843</v>
      </c>
      <c r="BE146" s="305">
        <f t="shared" si="20"/>
        <v>0</v>
      </c>
      <c r="BF146" s="305">
        <f t="shared" si="21"/>
        <v>0</v>
      </c>
      <c r="BG146" s="305">
        <f t="shared" si="22"/>
        <v>0</v>
      </c>
      <c r="BH146" s="305">
        <f t="shared" si="23"/>
        <v>0</v>
      </c>
      <c r="BI146" s="305">
        <f t="shared" si="24"/>
        <v>0</v>
      </c>
      <c r="BJ146" s="209" t="s">
        <v>79</v>
      </c>
      <c r="BK146" s="305">
        <f t="shared" si="25"/>
        <v>0</v>
      </c>
      <c r="BL146" s="209" t="s">
        <v>2848</v>
      </c>
      <c r="BM146" s="209" t="s">
        <v>2935</v>
      </c>
    </row>
    <row r="147" spans="2:65" s="217" customFormat="1" ht="22.5" customHeight="1" x14ac:dyDescent="0.2">
      <c r="B147" s="292"/>
      <c r="C147" s="306" t="s">
        <v>2936</v>
      </c>
      <c r="D147" s="306" t="s">
        <v>2854</v>
      </c>
      <c r="E147" s="307" t="s">
        <v>2937</v>
      </c>
      <c r="F147" s="380" t="s">
        <v>2938</v>
      </c>
      <c r="G147" s="380"/>
      <c r="H147" s="380"/>
      <c r="I147" s="380"/>
      <c r="J147" s="308" t="s">
        <v>2857</v>
      </c>
      <c r="K147" s="309">
        <v>1</v>
      </c>
      <c r="L147" s="310"/>
      <c r="M147" s="381"/>
      <c r="N147" s="381"/>
      <c r="O147" s="382"/>
      <c r="P147" s="383">
        <f t="shared" si="13"/>
        <v>0</v>
      </c>
      <c r="Q147" s="383"/>
      <c r="R147" s="298"/>
      <c r="S147" s="311" t="s">
        <v>1138</v>
      </c>
      <c r="T147" s="300" t="s">
        <v>1138</v>
      </c>
      <c r="U147" s="301" t="s">
        <v>2790</v>
      </c>
      <c r="V147" s="302">
        <f t="shared" si="14"/>
        <v>0</v>
      </c>
      <c r="W147" s="302">
        <f t="shared" si="15"/>
        <v>0</v>
      </c>
      <c r="X147" s="302">
        <f t="shared" si="16"/>
        <v>0</v>
      </c>
      <c r="Y147" s="303">
        <v>0</v>
      </c>
      <c r="Z147" s="303">
        <f t="shared" si="17"/>
        <v>0</v>
      </c>
      <c r="AA147" s="303">
        <v>0</v>
      </c>
      <c r="AB147" s="303">
        <f t="shared" si="18"/>
        <v>0</v>
      </c>
      <c r="AC147" s="303">
        <v>0</v>
      </c>
      <c r="AD147" s="304">
        <f t="shared" si="19"/>
        <v>0</v>
      </c>
      <c r="AR147" s="209" t="s">
        <v>2858</v>
      </c>
      <c r="AT147" s="209" t="s">
        <v>2854</v>
      </c>
      <c r="AU147" s="209" t="s">
        <v>87</v>
      </c>
      <c r="AY147" s="209" t="s">
        <v>2843</v>
      </c>
      <c r="BE147" s="305">
        <f t="shared" si="20"/>
        <v>0</v>
      </c>
      <c r="BF147" s="305">
        <f t="shared" si="21"/>
        <v>0</v>
      </c>
      <c r="BG147" s="305">
        <f t="shared" si="22"/>
        <v>0</v>
      </c>
      <c r="BH147" s="305">
        <f t="shared" si="23"/>
        <v>0</v>
      </c>
      <c r="BI147" s="305">
        <f t="shared" si="24"/>
        <v>0</v>
      </c>
      <c r="BJ147" s="209" t="s">
        <v>79</v>
      </c>
      <c r="BK147" s="305">
        <f t="shared" si="25"/>
        <v>0</v>
      </c>
      <c r="BL147" s="209" t="s">
        <v>2848</v>
      </c>
      <c r="BM147" s="209" t="s">
        <v>2939</v>
      </c>
    </row>
    <row r="148" spans="2:65" s="217" customFormat="1" ht="31.5" customHeight="1" x14ac:dyDescent="0.2">
      <c r="B148" s="292"/>
      <c r="C148" s="293" t="s">
        <v>2940</v>
      </c>
      <c r="D148" s="293" t="s">
        <v>2844</v>
      </c>
      <c r="E148" s="294" t="s">
        <v>2941</v>
      </c>
      <c r="F148" s="384" t="s">
        <v>2942</v>
      </c>
      <c r="G148" s="384"/>
      <c r="H148" s="384"/>
      <c r="I148" s="384"/>
      <c r="J148" s="295" t="s">
        <v>227</v>
      </c>
      <c r="K148" s="296">
        <v>40</v>
      </c>
      <c r="L148" s="297"/>
      <c r="M148" s="383"/>
      <c r="N148" s="383"/>
      <c r="O148" s="383"/>
      <c r="P148" s="383">
        <f t="shared" si="13"/>
        <v>0</v>
      </c>
      <c r="Q148" s="383"/>
      <c r="R148" s="298"/>
      <c r="S148" s="299" t="s">
        <v>2847</v>
      </c>
      <c r="T148" s="300" t="s">
        <v>1138</v>
      </c>
      <c r="U148" s="301" t="s">
        <v>2790</v>
      </c>
      <c r="V148" s="302">
        <f t="shared" si="14"/>
        <v>0</v>
      </c>
      <c r="W148" s="302">
        <f t="shared" si="15"/>
        <v>0</v>
      </c>
      <c r="X148" s="302">
        <f t="shared" si="16"/>
        <v>0</v>
      </c>
      <c r="Y148" s="303">
        <v>0.17299999999999999</v>
      </c>
      <c r="Z148" s="303">
        <f t="shared" si="17"/>
        <v>6.92</v>
      </c>
      <c r="AA148" s="303">
        <v>0</v>
      </c>
      <c r="AB148" s="303">
        <f t="shared" si="18"/>
        <v>0</v>
      </c>
      <c r="AC148" s="303">
        <v>0</v>
      </c>
      <c r="AD148" s="304">
        <f t="shared" si="19"/>
        <v>0</v>
      </c>
      <c r="AR148" s="209" t="s">
        <v>2848</v>
      </c>
      <c r="AT148" s="209" t="s">
        <v>2844</v>
      </c>
      <c r="AU148" s="209" t="s">
        <v>87</v>
      </c>
      <c r="AY148" s="209" t="s">
        <v>2843</v>
      </c>
      <c r="BE148" s="305">
        <f t="shared" si="20"/>
        <v>0</v>
      </c>
      <c r="BF148" s="305">
        <f t="shared" si="21"/>
        <v>0</v>
      </c>
      <c r="BG148" s="305">
        <f t="shared" si="22"/>
        <v>0</v>
      </c>
      <c r="BH148" s="305">
        <f t="shared" si="23"/>
        <v>0</v>
      </c>
      <c r="BI148" s="305">
        <f t="shared" si="24"/>
        <v>0</v>
      </c>
      <c r="BJ148" s="209" t="s">
        <v>79</v>
      </c>
      <c r="BK148" s="305">
        <f t="shared" si="25"/>
        <v>0</v>
      </c>
      <c r="BL148" s="209" t="s">
        <v>2848</v>
      </c>
      <c r="BM148" s="209" t="s">
        <v>2943</v>
      </c>
    </row>
    <row r="149" spans="2:65" s="217" customFormat="1" ht="22.5" customHeight="1" x14ac:dyDescent="0.2">
      <c r="B149" s="292"/>
      <c r="C149" s="306" t="s">
        <v>2944</v>
      </c>
      <c r="D149" s="306" t="s">
        <v>2854</v>
      </c>
      <c r="E149" s="307" t="s">
        <v>2945</v>
      </c>
      <c r="F149" s="380" t="s">
        <v>2946</v>
      </c>
      <c r="G149" s="380"/>
      <c r="H149" s="380"/>
      <c r="I149" s="380"/>
      <c r="J149" s="308" t="s">
        <v>2857</v>
      </c>
      <c r="K149" s="309">
        <v>40</v>
      </c>
      <c r="L149" s="310"/>
      <c r="M149" s="381"/>
      <c r="N149" s="381"/>
      <c r="O149" s="382"/>
      <c r="P149" s="383">
        <f t="shared" si="13"/>
        <v>0</v>
      </c>
      <c r="Q149" s="383"/>
      <c r="R149" s="298"/>
      <c r="S149" s="311" t="s">
        <v>1138</v>
      </c>
      <c r="T149" s="300" t="s">
        <v>1138</v>
      </c>
      <c r="U149" s="301" t="s">
        <v>2790</v>
      </c>
      <c r="V149" s="302">
        <f t="shared" si="14"/>
        <v>0</v>
      </c>
      <c r="W149" s="302">
        <f t="shared" si="15"/>
        <v>0</v>
      </c>
      <c r="X149" s="302">
        <f t="shared" si="16"/>
        <v>0</v>
      </c>
      <c r="Y149" s="303">
        <v>0</v>
      </c>
      <c r="Z149" s="303">
        <f t="shared" si="17"/>
        <v>0</v>
      </c>
      <c r="AA149" s="303">
        <v>0</v>
      </c>
      <c r="AB149" s="303">
        <f t="shared" si="18"/>
        <v>0</v>
      </c>
      <c r="AC149" s="303">
        <v>0</v>
      </c>
      <c r="AD149" s="304">
        <f t="shared" si="19"/>
        <v>0</v>
      </c>
      <c r="AR149" s="209" t="s">
        <v>2858</v>
      </c>
      <c r="AT149" s="209" t="s">
        <v>2854</v>
      </c>
      <c r="AU149" s="209" t="s">
        <v>87</v>
      </c>
      <c r="AY149" s="209" t="s">
        <v>2843</v>
      </c>
      <c r="BE149" s="305">
        <f t="shared" si="20"/>
        <v>0</v>
      </c>
      <c r="BF149" s="305">
        <f t="shared" si="21"/>
        <v>0</v>
      </c>
      <c r="BG149" s="305">
        <f t="shared" si="22"/>
        <v>0</v>
      </c>
      <c r="BH149" s="305">
        <f t="shared" si="23"/>
        <v>0</v>
      </c>
      <c r="BI149" s="305">
        <f t="shared" si="24"/>
        <v>0</v>
      </c>
      <c r="BJ149" s="209" t="s">
        <v>79</v>
      </c>
      <c r="BK149" s="305">
        <f t="shared" si="25"/>
        <v>0</v>
      </c>
      <c r="BL149" s="209" t="s">
        <v>2848</v>
      </c>
      <c r="BM149" s="209" t="s">
        <v>2947</v>
      </c>
    </row>
    <row r="150" spans="2:65" s="217" customFormat="1" ht="31.5" customHeight="1" x14ac:dyDescent="0.2">
      <c r="B150" s="292"/>
      <c r="C150" s="293" t="s">
        <v>91</v>
      </c>
      <c r="D150" s="293" t="s">
        <v>2844</v>
      </c>
      <c r="E150" s="294" t="s">
        <v>2948</v>
      </c>
      <c r="F150" s="384" t="s">
        <v>2949</v>
      </c>
      <c r="G150" s="384"/>
      <c r="H150" s="384"/>
      <c r="I150" s="384"/>
      <c r="J150" s="295" t="s">
        <v>427</v>
      </c>
      <c r="K150" s="296">
        <v>180</v>
      </c>
      <c r="L150" s="297"/>
      <c r="M150" s="383"/>
      <c r="N150" s="383"/>
      <c r="O150" s="383"/>
      <c r="P150" s="383">
        <f t="shared" si="13"/>
        <v>0</v>
      </c>
      <c r="Q150" s="383"/>
      <c r="R150" s="298"/>
      <c r="S150" s="299" t="s">
        <v>2852</v>
      </c>
      <c r="T150" s="300" t="s">
        <v>1138</v>
      </c>
      <c r="U150" s="301" t="s">
        <v>2790</v>
      </c>
      <c r="V150" s="302">
        <f t="shared" si="14"/>
        <v>0</v>
      </c>
      <c r="W150" s="302">
        <f t="shared" si="15"/>
        <v>0</v>
      </c>
      <c r="X150" s="302">
        <f t="shared" si="16"/>
        <v>0</v>
      </c>
      <c r="Y150" s="303">
        <v>0.497</v>
      </c>
      <c r="Z150" s="303">
        <f t="shared" si="17"/>
        <v>89.46</v>
      </c>
      <c r="AA150" s="303">
        <v>0</v>
      </c>
      <c r="AB150" s="303">
        <f t="shared" si="18"/>
        <v>0</v>
      </c>
      <c r="AC150" s="303">
        <v>0</v>
      </c>
      <c r="AD150" s="304">
        <f t="shared" si="19"/>
        <v>0</v>
      </c>
      <c r="AR150" s="209" t="s">
        <v>2848</v>
      </c>
      <c r="AT150" s="209" t="s">
        <v>2844</v>
      </c>
      <c r="AU150" s="209" t="s">
        <v>87</v>
      </c>
      <c r="AY150" s="209" t="s">
        <v>2843</v>
      </c>
      <c r="BE150" s="305">
        <f t="shared" si="20"/>
        <v>0</v>
      </c>
      <c r="BF150" s="305">
        <f t="shared" si="21"/>
        <v>0</v>
      </c>
      <c r="BG150" s="305">
        <f t="shared" si="22"/>
        <v>0</v>
      </c>
      <c r="BH150" s="305">
        <f t="shared" si="23"/>
        <v>0</v>
      </c>
      <c r="BI150" s="305">
        <f t="shared" si="24"/>
        <v>0</v>
      </c>
      <c r="BJ150" s="209" t="s">
        <v>79</v>
      </c>
      <c r="BK150" s="305">
        <f t="shared" si="25"/>
        <v>0</v>
      </c>
      <c r="BL150" s="209" t="s">
        <v>2848</v>
      </c>
      <c r="BM150" s="209" t="s">
        <v>2950</v>
      </c>
    </row>
    <row r="151" spans="2:65" s="217" customFormat="1" ht="22.5" customHeight="1" x14ac:dyDescent="0.2">
      <c r="B151" s="292"/>
      <c r="C151" s="306" t="s">
        <v>2951</v>
      </c>
      <c r="D151" s="306" t="s">
        <v>2854</v>
      </c>
      <c r="E151" s="307" t="s">
        <v>2952</v>
      </c>
      <c r="F151" s="380" t="s">
        <v>2953</v>
      </c>
      <c r="G151" s="380"/>
      <c r="H151" s="380"/>
      <c r="I151" s="380"/>
      <c r="J151" s="308" t="s">
        <v>2857</v>
      </c>
      <c r="K151" s="309">
        <v>180</v>
      </c>
      <c r="L151" s="310"/>
      <c r="M151" s="381"/>
      <c r="N151" s="381"/>
      <c r="O151" s="382"/>
      <c r="P151" s="383">
        <f t="shared" si="13"/>
        <v>0</v>
      </c>
      <c r="Q151" s="383"/>
      <c r="R151" s="298"/>
      <c r="S151" s="311" t="s">
        <v>1138</v>
      </c>
      <c r="T151" s="300" t="s">
        <v>1138</v>
      </c>
      <c r="U151" s="301" t="s">
        <v>2790</v>
      </c>
      <c r="V151" s="302">
        <f t="shared" si="14"/>
        <v>0</v>
      </c>
      <c r="W151" s="302">
        <f t="shared" si="15"/>
        <v>0</v>
      </c>
      <c r="X151" s="302">
        <f t="shared" si="16"/>
        <v>0</v>
      </c>
      <c r="Y151" s="303">
        <v>0</v>
      </c>
      <c r="Z151" s="303">
        <f t="shared" si="17"/>
        <v>0</v>
      </c>
      <c r="AA151" s="303">
        <v>0</v>
      </c>
      <c r="AB151" s="303">
        <f t="shared" si="18"/>
        <v>0</v>
      </c>
      <c r="AC151" s="303">
        <v>0</v>
      </c>
      <c r="AD151" s="304">
        <f t="shared" si="19"/>
        <v>0</v>
      </c>
      <c r="AR151" s="209" t="s">
        <v>2858</v>
      </c>
      <c r="AT151" s="209" t="s">
        <v>2854</v>
      </c>
      <c r="AU151" s="209" t="s">
        <v>87</v>
      </c>
      <c r="AY151" s="209" t="s">
        <v>2843</v>
      </c>
      <c r="BE151" s="305">
        <f t="shared" si="20"/>
        <v>0</v>
      </c>
      <c r="BF151" s="305">
        <f t="shared" si="21"/>
        <v>0</v>
      </c>
      <c r="BG151" s="305">
        <f t="shared" si="22"/>
        <v>0</v>
      </c>
      <c r="BH151" s="305">
        <f t="shared" si="23"/>
        <v>0</v>
      </c>
      <c r="BI151" s="305">
        <f t="shared" si="24"/>
        <v>0</v>
      </c>
      <c r="BJ151" s="209" t="s">
        <v>79</v>
      </c>
      <c r="BK151" s="305">
        <f t="shared" si="25"/>
        <v>0</v>
      </c>
      <c r="BL151" s="209" t="s">
        <v>2848</v>
      </c>
      <c r="BM151" s="209" t="s">
        <v>2954</v>
      </c>
    </row>
    <row r="152" spans="2:65" s="217" customFormat="1" ht="22.5" customHeight="1" x14ac:dyDescent="0.2">
      <c r="B152" s="292"/>
      <c r="C152" s="293" t="s">
        <v>2955</v>
      </c>
      <c r="D152" s="293" t="s">
        <v>2844</v>
      </c>
      <c r="E152" s="294" t="s">
        <v>2956</v>
      </c>
      <c r="F152" s="384" t="s">
        <v>2957</v>
      </c>
      <c r="G152" s="384"/>
      <c r="H152" s="384"/>
      <c r="I152" s="384"/>
      <c r="J152" s="295" t="s">
        <v>227</v>
      </c>
      <c r="K152" s="296">
        <v>1</v>
      </c>
      <c r="L152" s="297"/>
      <c r="M152" s="383"/>
      <c r="N152" s="383"/>
      <c r="O152" s="383"/>
      <c r="P152" s="383">
        <f t="shared" si="13"/>
        <v>0</v>
      </c>
      <c r="Q152" s="383"/>
      <c r="R152" s="298"/>
      <c r="S152" s="299" t="s">
        <v>2847</v>
      </c>
      <c r="T152" s="300" t="s">
        <v>1138</v>
      </c>
      <c r="U152" s="301" t="s">
        <v>2790</v>
      </c>
      <c r="V152" s="302">
        <f t="shared" si="14"/>
        <v>0</v>
      </c>
      <c r="W152" s="302">
        <f t="shared" si="15"/>
        <v>0</v>
      </c>
      <c r="X152" s="302">
        <f t="shared" si="16"/>
        <v>0</v>
      </c>
      <c r="Y152" s="303">
        <v>6.4050000000000002</v>
      </c>
      <c r="Z152" s="303">
        <f t="shared" si="17"/>
        <v>6.4050000000000002</v>
      </c>
      <c r="AA152" s="303">
        <v>0</v>
      </c>
      <c r="AB152" s="303">
        <f t="shared" si="18"/>
        <v>0</v>
      </c>
      <c r="AC152" s="303">
        <v>0</v>
      </c>
      <c r="AD152" s="304">
        <f t="shared" si="19"/>
        <v>0</v>
      </c>
      <c r="AR152" s="209" t="s">
        <v>2848</v>
      </c>
      <c r="AT152" s="209" t="s">
        <v>2844</v>
      </c>
      <c r="AU152" s="209" t="s">
        <v>87</v>
      </c>
      <c r="AY152" s="209" t="s">
        <v>2843</v>
      </c>
      <c r="BE152" s="305">
        <f t="shared" si="20"/>
        <v>0</v>
      </c>
      <c r="BF152" s="305">
        <f t="shared" si="21"/>
        <v>0</v>
      </c>
      <c r="BG152" s="305">
        <f t="shared" si="22"/>
        <v>0</v>
      </c>
      <c r="BH152" s="305">
        <f t="shared" si="23"/>
        <v>0</v>
      </c>
      <c r="BI152" s="305">
        <f t="shared" si="24"/>
        <v>0</v>
      </c>
      <c r="BJ152" s="209" t="s">
        <v>79</v>
      </c>
      <c r="BK152" s="305">
        <f t="shared" si="25"/>
        <v>0</v>
      </c>
      <c r="BL152" s="209" t="s">
        <v>2848</v>
      </c>
      <c r="BM152" s="209" t="s">
        <v>2958</v>
      </c>
    </row>
    <row r="153" spans="2:65" s="283" customFormat="1" ht="29.85" customHeight="1" x14ac:dyDescent="0.3">
      <c r="B153" s="279"/>
      <c r="C153" s="280"/>
      <c r="D153" s="291" t="s">
        <v>2813</v>
      </c>
      <c r="E153" s="291"/>
      <c r="F153" s="291"/>
      <c r="G153" s="291"/>
      <c r="H153" s="291"/>
      <c r="I153" s="291"/>
      <c r="J153" s="291"/>
      <c r="K153" s="291"/>
      <c r="L153" s="291"/>
      <c r="M153" s="385">
        <f>BK153</f>
        <v>0</v>
      </c>
      <c r="N153" s="386"/>
      <c r="O153" s="386"/>
      <c r="P153" s="386"/>
      <c r="Q153" s="386"/>
      <c r="R153" s="282"/>
      <c r="T153" s="284"/>
      <c r="U153" s="280"/>
      <c r="V153" s="280"/>
      <c r="W153" s="285">
        <f>SUM(W154:W155)</f>
        <v>0</v>
      </c>
      <c r="X153" s="285">
        <f>SUM(X154:X155)</f>
        <v>0</v>
      </c>
      <c r="Y153" s="280"/>
      <c r="Z153" s="286">
        <f>SUM(Z154:Z155)</f>
        <v>0.22999999999999998</v>
      </c>
      <c r="AA153" s="280"/>
      <c r="AB153" s="286">
        <f>SUM(AB154:AB155)</f>
        <v>5.6499999999999996E-4</v>
      </c>
      <c r="AC153" s="280"/>
      <c r="AD153" s="287">
        <f>SUM(AD154:AD155)</f>
        <v>0</v>
      </c>
      <c r="AR153" s="288" t="s">
        <v>87</v>
      </c>
      <c r="AT153" s="289" t="s">
        <v>2841</v>
      </c>
      <c r="AU153" s="289" t="s">
        <v>79</v>
      </c>
      <c r="AY153" s="288" t="s">
        <v>2843</v>
      </c>
      <c r="BK153" s="290">
        <f>SUM(BK154:BK155)</f>
        <v>0</v>
      </c>
    </row>
    <row r="154" spans="2:65" s="217" customFormat="1" ht="22.5" customHeight="1" x14ac:dyDescent="0.2">
      <c r="B154" s="292"/>
      <c r="C154" s="306" t="s">
        <v>2959</v>
      </c>
      <c r="D154" s="306" t="s">
        <v>2854</v>
      </c>
      <c r="E154" s="307" t="s">
        <v>2960</v>
      </c>
      <c r="F154" s="380" t="s">
        <v>2961</v>
      </c>
      <c r="G154" s="380"/>
      <c r="H154" s="380"/>
      <c r="I154" s="380"/>
      <c r="J154" s="308" t="s">
        <v>427</v>
      </c>
      <c r="K154" s="309">
        <v>5</v>
      </c>
      <c r="L154" s="310"/>
      <c r="M154" s="381"/>
      <c r="N154" s="381"/>
      <c r="O154" s="382"/>
      <c r="P154" s="383">
        <f>ROUND(V154*K154,2)</f>
        <v>0</v>
      </c>
      <c r="Q154" s="383"/>
      <c r="R154" s="298"/>
      <c r="S154" s="311" t="s">
        <v>2852</v>
      </c>
      <c r="T154" s="300" t="s">
        <v>1138</v>
      </c>
      <c r="U154" s="301" t="s">
        <v>2790</v>
      </c>
      <c r="V154" s="302">
        <f>L154+M154</f>
        <v>0</v>
      </c>
      <c r="W154" s="302">
        <f>ROUND(L154*K154,2)</f>
        <v>0</v>
      </c>
      <c r="X154" s="302">
        <f>ROUND(M154*K154,2)</f>
        <v>0</v>
      </c>
      <c r="Y154" s="303">
        <v>0</v>
      </c>
      <c r="Z154" s="303">
        <f>Y154*K154</f>
        <v>0</v>
      </c>
      <c r="AA154" s="303">
        <v>1.13E-4</v>
      </c>
      <c r="AB154" s="303">
        <f>AA154*K154</f>
        <v>5.6499999999999996E-4</v>
      </c>
      <c r="AC154" s="303">
        <v>0</v>
      </c>
      <c r="AD154" s="304">
        <f>AC154*K154</f>
        <v>0</v>
      </c>
      <c r="AR154" s="209" t="s">
        <v>2858</v>
      </c>
      <c r="AT154" s="209" t="s">
        <v>2854</v>
      </c>
      <c r="AU154" s="209" t="s">
        <v>87</v>
      </c>
      <c r="AY154" s="209" t="s">
        <v>2843</v>
      </c>
      <c r="BE154" s="305">
        <f>IF(U154="základní",P154,0)</f>
        <v>0</v>
      </c>
      <c r="BF154" s="305">
        <f>IF(U154="snížená",P154,0)</f>
        <v>0</v>
      </c>
      <c r="BG154" s="305">
        <f>IF(U154="zákl. přenesená",P154,0)</f>
        <v>0</v>
      </c>
      <c r="BH154" s="305">
        <f>IF(U154="sníž. přenesená",P154,0)</f>
        <v>0</v>
      </c>
      <c r="BI154" s="305">
        <f>IF(U154="nulová",P154,0)</f>
        <v>0</v>
      </c>
      <c r="BJ154" s="209" t="s">
        <v>79</v>
      </c>
      <c r="BK154" s="305">
        <f>ROUND(V154*K154,2)</f>
        <v>0</v>
      </c>
      <c r="BL154" s="209" t="s">
        <v>2848</v>
      </c>
      <c r="BM154" s="209" t="s">
        <v>2962</v>
      </c>
    </row>
    <row r="155" spans="2:65" s="217" customFormat="1" ht="31.5" customHeight="1" x14ac:dyDescent="0.2">
      <c r="B155" s="292"/>
      <c r="C155" s="293" t="s">
        <v>2963</v>
      </c>
      <c r="D155" s="293" t="s">
        <v>2844</v>
      </c>
      <c r="E155" s="294" t="s">
        <v>2964</v>
      </c>
      <c r="F155" s="384" t="s">
        <v>2965</v>
      </c>
      <c r="G155" s="384"/>
      <c r="H155" s="384"/>
      <c r="I155" s="384"/>
      <c r="J155" s="295" t="s">
        <v>427</v>
      </c>
      <c r="K155" s="296">
        <v>5</v>
      </c>
      <c r="L155" s="297"/>
      <c r="M155" s="383"/>
      <c r="N155" s="383"/>
      <c r="O155" s="383"/>
      <c r="P155" s="383">
        <f>ROUND(V155*K155,2)</f>
        <v>0</v>
      </c>
      <c r="Q155" s="383"/>
      <c r="R155" s="298"/>
      <c r="S155" s="299" t="s">
        <v>2852</v>
      </c>
      <c r="T155" s="300" t="s">
        <v>1138</v>
      </c>
      <c r="U155" s="301" t="s">
        <v>2790</v>
      </c>
      <c r="V155" s="302">
        <f>L155+M155</f>
        <v>0</v>
      </c>
      <c r="W155" s="302">
        <f>ROUND(L155*K155,2)</f>
        <v>0</v>
      </c>
      <c r="X155" s="302">
        <f>ROUND(M155*K155,2)</f>
        <v>0</v>
      </c>
      <c r="Y155" s="303">
        <v>4.5999999999999999E-2</v>
      </c>
      <c r="Z155" s="303">
        <f>Y155*K155</f>
        <v>0.22999999999999998</v>
      </c>
      <c r="AA155" s="303">
        <v>0</v>
      </c>
      <c r="AB155" s="303">
        <f>AA155*K155</f>
        <v>0</v>
      </c>
      <c r="AC155" s="303">
        <v>0</v>
      </c>
      <c r="AD155" s="304">
        <f>AC155*K155</f>
        <v>0</v>
      </c>
      <c r="AR155" s="209" t="s">
        <v>115</v>
      </c>
      <c r="AT155" s="209" t="s">
        <v>2844</v>
      </c>
      <c r="AU155" s="209" t="s">
        <v>87</v>
      </c>
      <c r="AY155" s="209" t="s">
        <v>2843</v>
      </c>
      <c r="BE155" s="305">
        <f>IF(U155="základní",P155,0)</f>
        <v>0</v>
      </c>
      <c r="BF155" s="305">
        <f>IF(U155="snížená",P155,0)</f>
        <v>0</v>
      </c>
      <c r="BG155" s="305">
        <f>IF(U155="zákl. přenesená",P155,0)</f>
        <v>0</v>
      </c>
      <c r="BH155" s="305">
        <f>IF(U155="sníž. přenesená",P155,0)</f>
        <v>0</v>
      </c>
      <c r="BI155" s="305">
        <f>IF(U155="nulová",P155,0)</f>
        <v>0</v>
      </c>
      <c r="BJ155" s="209" t="s">
        <v>79</v>
      </c>
      <c r="BK155" s="305">
        <f>ROUND(V155*K155,2)</f>
        <v>0</v>
      </c>
      <c r="BL155" s="209" t="s">
        <v>115</v>
      </c>
      <c r="BM155" s="209" t="s">
        <v>2966</v>
      </c>
    </row>
    <row r="156" spans="2:65" s="283" customFormat="1" ht="29.85" customHeight="1" x14ac:dyDescent="0.3">
      <c r="B156" s="279"/>
      <c r="C156" s="280"/>
      <c r="D156" s="291" t="s">
        <v>2814</v>
      </c>
      <c r="E156" s="291"/>
      <c r="F156" s="291"/>
      <c r="G156" s="291"/>
      <c r="H156" s="291"/>
      <c r="I156" s="291"/>
      <c r="J156" s="291"/>
      <c r="K156" s="291"/>
      <c r="L156" s="291"/>
      <c r="M156" s="385">
        <f>BK156</f>
        <v>0</v>
      </c>
      <c r="N156" s="386"/>
      <c r="O156" s="386"/>
      <c r="P156" s="386"/>
      <c r="Q156" s="386"/>
      <c r="R156" s="282"/>
      <c r="T156" s="284"/>
      <c r="U156" s="280"/>
      <c r="V156" s="280"/>
      <c r="W156" s="285">
        <f>SUM(W157:W159)</f>
        <v>0</v>
      </c>
      <c r="X156" s="285">
        <f>SUM(X157:X159)</f>
        <v>0</v>
      </c>
      <c r="Y156" s="280"/>
      <c r="Z156" s="286">
        <f>SUM(Z157:Z159)</f>
        <v>25.201999999999998</v>
      </c>
      <c r="AA156" s="280"/>
      <c r="AB156" s="286">
        <f>SUM(AB157:AB159)</f>
        <v>0</v>
      </c>
      <c r="AC156" s="280"/>
      <c r="AD156" s="287">
        <f>SUM(AD157:AD159)</f>
        <v>0</v>
      </c>
      <c r="AR156" s="288" t="s">
        <v>87</v>
      </c>
      <c r="AT156" s="289" t="s">
        <v>2841</v>
      </c>
      <c r="AU156" s="289" t="s">
        <v>79</v>
      </c>
      <c r="AY156" s="288" t="s">
        <v>2843</v>
      </c>
      <c r="BK156" s="290">
        <f>SUM(BK157:BK159)</f>
        <v>0</v>
      </c>
    </row>
    <row r="157" spans="2:65" s="217" customFormat="1" ht="31.5" customHeight="1" x14ac:dyDescent="0.2">
      <c r="B157" s="292"/>
      <c r="C157" s="293" t="s">
        <v>2858</v>
      </c>
      <c r="D157" s="293" t="s">
        <v>2844</v>
      </c>
      <c r="E157" s="294" t="s">
        <v>2967</v>
      </c>
      <c r="F157" s="384" t="s">
        <v>2968</v>
      </c>
      <c r="G157" s="384"/>
      <c r="H157" s="384"/>
      <c r="I157" s="384"/>
      <c r="J157" s="295" t="s">
        <v>227</v>
      </c>
      <c r="K157" s="296">
        <v>430</v>
      </c>
      <c r="L157" s="297"/>
      <c r="M157" s="383"/>
      <c r="N157" s="383"/>
      <c r="O157" s="383"/>
      <c r="P157" s="383">
        <f>ROUND(V157*K157,2)</f>
        <v>0</v>
      </c>
      <c r="Q157" s="383"/>
      <c r="R157" s="298"/>
      <c r="S157" s="299" t="s">
        <v>2847</v>
      </c>
      <c r="T157" s="300" t="s">
        <v>1138</v>
      </c>
      <c r="U157" s="301" t="s">
        <v>2790</v>
      </c>
      <c r="V157" s="302">
        <f>L157+M157</f>
        <v>0</v>
      </c>
      <c r="W157" s="302">
        <f>ROUND(L157*K157,2)</f>
        <v>0</v>
      </c>
      <c r="X157" s="302">
        <f>ROUND(M157*K157,2)</f>
        <v>0</v>
      </c>
      <c r="Y157" s="303">
        <v>5.0999999999999997E-2</v>
      </c>
      <c r="Z157" s="303">
        <f>Y157*K157</f>
        <v>21.93</v>
      </c>
      <c r="AA157" s="303">
        <v>0</v>
      </c>
      <c r="AB157" s="303">
        <f>AA157*K157</f>
        <v>0</v>
      </c>
      <c r="AC157" s="303">
        <v>0</v>
      </c>
      <c r="AD157" s="304">
        <f>AC157*K157</f>
        <v>0</v>
      </c>
      <c r="AR157" s="209" t="s">
        <v>2848</v>
      </c>
      <c r="AT157" s="209" t="s">
        <v>2844</v>
      </c>
      <c r="AU157" s="209" t="s">
        <v>87</v>
      </c>
      <c r="AY157" s="209" t="s">
        <v>2843</v>
      </c>
      <c r="BE157" s="305">
        <f>IF(U157="základní",P157,0)</f>
        <v>0</v>
      </c>
      <c r="BF157" s="305">
        <f>IF(U157="snížená",P157,0)</f>
        <v>0</v>
      </c>
      <c r="BG157" s="305">
        <f>IF(U157="zákl. přenesená",P157,0)</f>
        <v>0</v>
      </c>
      <c r="BH157" s="305">
        <f>IF(U157="sníž. přenesená",P157,0)</f>
        <v>0</v>
      </c>
      <c r="BI157" s="305">
        <f>IF(U157="nulová",P157,0)</f>
        <v>0</v>
      </c>
      <c r="BJ157" s="209" t="s">
        <v>79</v>
      </c>
      <c r="BK157" s="305">
        <f>ROUND(V157*K157,2)</f>
        <v>0</v>
      </c>
      <c r="BL157" s="209" t="s">
        <v>2848</v>
      </c>
      <c r="BM157" s="209" t="s">
        <v>2969</v>
      </c>
    </row>
    <row r="158" spans="2:65" s="217" customFormat="1" ht="31.5" customHeight="1" x14ac:dyDescent="0.2">
      <c r="B158" s="292"/>
      <c r="C158" s="293" t="s">
        <v>2970</v>
      </c>
      <c r="D158" s="293" t="s">
        <v>2844</v>
      </c>
      <c r="E158" s="294" t="s">
        <v>2971</v>
      </c>
      <c r="F158" s="384" t="s">
        <v>2972</v>
      </c>
      <c r="G158" s="384"/>
      <c r="H158" s="384"/>
      <c r="I158" s="384"/>
      <c r="J158" s="295" t="s">
        <v>227</v>
      </c>
      <c r="K158" s="296">
        <v>20</v>
      </c>
      <c r="L158" s="297"/>
      <c r="M158" s="383"/>
      <c r="N158" s="383"/>
      <c r="O158" s="383"/>
      <c r="P158" s="383">
        <f>ROUND(V158*K158,2)</f>
        <v>0</v>
      </c>
      <c r="Q158" s="383"/>
      <c r="R158" s="298"/>
      <c r="S158" s="299" t="s">
        <v>2852</v>
      </c>
      <c r="T158" s="300" t="s">
        <v>1138</v>
      </c>
      <c r="U158" s="301" t="s">
        <v>2790</v>
      </c>
      <c r="V158" s="302">
        <f>L158+M158</f>
        <v>0</v>
      </c>
      <c r="W158" s="302">
        <f>ROUND(L158*K158,2)</f>
        <v>0</v>
      </c>
      <c r="X158" s="302">
        <f>ROUND(M158*K158,2)</f>
        <v>0</v>
      </c>
      <c r="Y158" s="303">
        <v>9.1999999999999998E-2</v>
      </c>
      <c r="Z158" s="303">
        <f>Y158*K158</f>
        <v>1.8399999999999999</v>
      </c>
      <c r="AA158" s="303">
        <v>0</v>
      </c>
      <c r="AB158" s="303">
        <f>AA158*K158</f>
        <v>0</v>
      </c>
      <c r="AC158" s="303">
        <v>0</v>
      </c>
      <c r="AD158" s="304">
        <f>AC158*K158</f>
        <v>0</v>
      </c>
      <c r="AR158" s="209" t="s">
        <v>2848</v>
      </c>
      <c r="AT158" s="209" t="s">
        <v>2844</v>
      </c>
      <c r="AU158" s="209" t="s">
        <v>87</v>
      </c>
      <c r="AY158" s="209" t="s">
        <v>2843</v>
      </c>
      <c r="BE158" s="305">
        <f>IF(U158="základní",P158,0)</f>
        <v>0</v>
      </c>
      <c r="BF158" s="305">
        <f>IF(U158="snížená",P158,0)</f>
        <v>0</v>
      </c>
      <c r="BG158" s="305">
        <f>IF(U158="zákl. přenesená",P158,0)</f>
        <v>0</v>
      </c>
      <c r="BH158" s="305">
        <f>IF(U158="sníž. přenesená",P158,0)</f>
        <v>0</v>
      </c>
      <c r="BI158" s="305">
        <f>IF(U158="nulová",P158,0)</f>
        <v>0</v>
      </c>
      <c r="BJ158" s="209" t="s">
        <v>79</v>
      </c>
      <c r="BK158" s="305">
        <f>ROUND(V158*K158,2)</f>
        <v>0</v>
      </c>
      <c r="BL158" s="209" t="s">
        <v>2848</v>
      </c>
      <c r="BM158" s="209" t="s">
        <v>2973</v>
      </c>
    </row>
    <row r="159" spans="2:65" s="217" customFormat="1" ht="31.5" customHeight="1" x14ac:dyDescent="0.2">
      <c r="B159" s="292"/>
      <c r="C159" s="293" t="s">
        <v>2974</v>
      </c>
      <c r="D159" s="293" t="s">
        <v>2844</v>
      </c>
      <c r="E159" s="294" t="s">
        <v>2975</v>
      </c>
      <c r="F159" s="384" t="s">
        <v>2976</v>
      </c>
      <c r="G159" s="384"/>
      <c r="H159" s="384"/>
      <c r="I159" s="384"/>
      <c r="J159" s="295" t="s">
        <v>227</v>
      </c>
      <c r="K159" s="296">
        <v>8</v>
      </c>
      <c r="L159" s="297"/>
      <c r="M159" s="383"/>
      <c r="N159" s="383"/>
      <c r="O159" s="383"/>
      <c r="P159" s="383">
        <f>ROUND(V159*K159,2)</f>
        <v>0</v>
      </c>
      <c r="Q159" s="383"/>
      <c r="R159" s="298"/>
      <c r="S159" s="299" t="s">
        <v>2847</v>
      </c>
      <c r="T159" s="300" t="s">
        <v>1138</v>
      </c>
      <c r="U159" s="301" t="s">
        <v>2790</v>
      </c>
      <c r="V159" s="302">
        <f>L159+M159</f>
        <v>0</v>
      </c>
      <c r="W159" s="302">
        <f>ROUND(L159*K159,2)</f>
        <v>0</v>
      </c>
      <c r="X159" s="302">
        <f>ROUND(M159*K159,2)</f>
        <v>0</v>
      </c>
      <c r="Y159" s="303">
        <v>0.17899999999999999</v>
      </c>
      <c r="Z159" s="303">
        <f>Y159*K159</f>
        <v>1.4319999999999999</v>
      </c>
      <c r="AA159" s="303">
        <v>0</v>
      </c>
      <c r="AB159" s="303">
        <f>AA159*K159</f>
        <v>0</v>
      </c>
      <c r="AC159" s="303">
        <v>0</v>
      </c>
      <c r="AD159" s="304">
        <f>AC159*K159</f>
        <v>0</v>
      </c>
      <c r="AR159" s="209" t="s">
        <v>2848</v>
      </c>
      <c r="AT159" s="209" t="s">
        <v>2844</v>
      </c>
      <c r="AU159" s="209" t="s">
        <v>87</v>
      </c>
      <c r="AY159" s="209" t="s">
        <v>2843</v>
      </c>
      <c r="BE159" s="305">
        <f>IF(U159="základní",P159,0)</f>
        <v>0</v>
      </c>
      <c r="BF159" s="305">
        <f>IF(U159="snížená",P159,0)</f>
        <v>0</v>
      </c>
      <c r="BG159" s="305">
        <f>IF(U159="zákl. přenesená",P159,0)</f>
        <v>0</v>
      </c>
      <c r="BH159" s="305">
        <f>IF(U159="sníž. přenesená",P159,0)</f>
        <v>0</v>
      </c>
      <c r="BI159" s="305">
        <f>IF(U159="nulová",P159,0)</f>
        <v>0</v>
      </c>
      <c r="BJ159" s="209" t="s">
        <v>79</v>
      </c>
      <c r="BK159" s="305">
        <f>ROUND(V159*K159,2)</f>
        <v>0</v>
      </c>
      <c r="BL159" s="209" t="s">
        <v>2848</v>
      </c>
      <c r="BM159" s="209" t="s">
        <v>2977</v>
      </c>
    </row>
    <row r="160" spans="2:65" s="283" customFormat="1" ht="29.85" customHeight="1" x14ac:dyDescent="0.3">
      <c r="B160" s="279"/>
      <c r="C160" s="280"/>
      <c r="D160" s="291" t="s">
        <v>2815</v>
      </c>
      <c r="E160" s="291"/>
      <c r="F160" s="291"/>
      <c r="G160" s="291"/>
      <c r="H160" s="291"/>
      <c r="I160" s="291"/>
      <c r="J160" s="291"/>
      <c r="K160" s="291"/>
      <c r="L160" s="291"/>
      <c r="M160" s="385">
        <f>BK160</f>
        <v>0</v>
      </c>
      <c r="N160" s="386"/>
      <c r="O160" s="386"/>
      <c r="P160" s="386"/>
      <c r="Q160" s="386"/>
      <c r="R160" s="282"/>
      <c r="T160" s="284"/>
      <c r="U160" s="280"/>
      <c r="V160" s="280"/>
      <c r="W160" s="285">
        <f>SUM(W161:W162)</f>
        <v>0</v>
      </c>
      <c r="X160" s="285">
        <f>SUM(X161:X162)</f>
        <v>0</v>
      </c>
      <c r="Y160" s="280"/>
      <c r="Z160" s="286">
        <f>SUM(Z161:Z162)</f>
        <v>0.4</v>
      </c>
      <c r="AA160" s="280"/>
      <c r="AB160" s="286">
        <f>SUM(AB161:AB162)</f>
        <v>8.0000000000000007E-5</v>
      </c>
      <c r="AC160" s="280"/>
      <c r="AD160" s="287">
        <f>SUM(AD161:AD162)</f>
        <v>0</v>
      </c>
      <c r="AR160" s="288" t="s">
        <v>87</v>
      </c>
      <c r="AT160" s="289" t="s">
        <v>2841</v>
      </c>
      <c r="AU160" s="289" t="s">
        <v>79</v>
      </c>
      <c r="AY160" s="288" t="s">
        <v>2843</v>
      </c>
      <c r="BK160" s="290">
        <f>SUM(BK161:BK162)</f>
        <v>0</v>
      </c>
    </row>
    <row r="161" spans="2:65" s="217" customFormat="1" ht="22.5" customHeight="1" x14ac:dyDescent="0.2">
      <c r="B161" s="292"/>
      <c r="C161" s="293" t="s">
        <v>2978</v>
      </c>
      <c r="D161" s="293" t="s">
        <v>2844</v>
      </c>
      <c r="E161" s="294" t="s">
        <v>2979</v>
      </c>
      <c r="F161" s="384" t="s">
        <v>2980</v>
      </c>
      <c r="G161" s="384"/>
      <c r="H161" s="384"/>
      <c r="I161" s="384"/>
      <c r="J161" s="295" t="s">
        <v>227</v>
      </c>
      <c r="K161" s="296">
        <v>1</v>
      </c>
      <c r="L161" s="297"/>
      <c r="M161" s="383"/>
      <c r="N161" s="383"/>
      <c r="O161" s="383"/>
      <c r="P161" s="383">
        <f>ROUND(V161*K161,2)</f>
        <v>0</v>
      </c>
      <c r="Q161" s="383"/>
      <c r="R161" s="298"/>
      <c r="S161" s="299" t="s">
        <v>2847</v>
      </c>
      <c r="T161" s="300" t="s">
        <v>1138</v>
      </c>
      <c r="U161" s="301" t="s">
        <v>2790</v>
      </c>
      <c r="V161" s="302">
        <f>L161+M161</f>
        <v>0</v>
      </c>
      <c r="W161" s="302">
        <f>ROUND(L161*K161,2)</f>
        <v>0</v>
      </c>
      <c r="X161" s="302">
        <f>ROUND(M161*K161,2)</f>
        <v>0</v>
      </c>
      <c r="Y161" s="303">
        <v>0.4</v>
      </c>
      <c r="Z161" s="303">
        <f>Y161*K161</f>
        <v>0.4</v>
      </c>
      <c r="AA161" s="303">
        <v>0</v>
      </c>
      <c r="AB161" s="303">
        <f>AA161*K161</f>
        <v>0</v>
      </c>
      <c r="AC161" s="303">
        <v>0</v>
      </c>
      <c r="AD161" s="304">
        <f>AC161*K161</f>
        <v>0</v>
      </c>
      <c r="AR161" s="209" t="s">
        <v>2848</v>
      </c>
      <c r="AT161" s="209" t="s">
        <v>2844</v>
      </c>
      <c r="AU161" s="209" t="s">
        <v>87</v>
      </c>
      <c r="AY161" s="209" t="s">
        <v>2843</v>
      </c>
      <c r="BE161" s="305">
        <f>IF(U161="základní",P161,0)</f>
        <v>0</v>
      </c>
      <c r="BF161" s="305">
        <f>IF(U161="snížená",P161,0)</f>
        <v>0</v>
      </c>
      <c r="BG161" s="305">
        <f>IF(U161="zákl. přenesená",P161,0)</f>
        <v>0</v>
      </c>
      <c r="BH161" s="305">
        <f>IF(U161="sníž. přenesená",P161,0)</f>
        <v>0</v>
      </c>
      <c r="BI161" s="305">
        <f>IF(U161="nulová",P161,0)</f>
        <v>0</v>
      </c>
      <c r="BJ161" s="209" t="s">
        <v>79</v>
      </c>
      <c r="BK161" s="305">
        <f>ROUND(V161*K161,2)</f>
        <v>0</v>
      </c>
      <c r="BL161" s="209" t="s">
        <v>2848</v>
      </c>
      <c r="BM161" s="209" t="s">
        <v>2981</v>
      </c>
    </row>
    <row r="162" spans="2:65" s="217" customFormat="1" ht="31.5" customHeight="1" x14ac:dyDescent="0.2">
      <c r="B162" s="292"/>
      <c r="C162" s="306" t="s">
        <v>2982</v>
      </c>
      <c r="D162" s="306" t="s">
        <v>2854</v>
      </c>
      <c r="E162" s="307" t="s">
        <v>2983</v>
      </c>
      <c r="F162" s="380" t="s">
        <v>2984</v>
      </c>
      <c r="G162" s="380"/>
      <c r="H162" s="380"/>
      <c r="I162" s="380"/>
      <c r="J162" s="308" t="s">
        <v>227</v>
      </c>
      <c r="K162" s="309">
        <v>1</v>
      </c>
      <c r="L162" s="310"/>
      <c r="M162" s="381"/>
      <c r="N162" s="381"/>
      <c r="O162" s="382"/>
      <c r="P162" s="383">
        <f>ROUND(V162*K162,2)</f>
        <v>0</v>
      </c>
      <c r="Q162" s="383"/>
      <c r="R162" s="298"/>
      <c r="S162" s="311" t="s">
        <v>2847</v>
      </c>
      <c r="T162" s="300" t="s">
        <v>1138</v>
      </c>
      <c r="U162" s="301" t="s">
        <v>2790</v>
      </c>
      <c r="V162" s="302">
        <f>L162+M162</f>
        <v>0</v>
      </c>
      <c r="W162" s="302">
        <f>ROUND(L162*K162,2)</f>
        <v>0</v>
      </c>
      <c r="X162" s="302">
        <f>ROUND(M162*K162,2)</f>
        <v>0</v>
      </c>
      <c r="Y162" s="303">
        <v>0</v>
      </c>
      <c r="Z162" s="303">
        <f>Y162*K162</f>
        <v>0</v>
      </c>
      <c r="AA162" s="303">
        <v>8.0000000000000007E-5</v>
      </c>
      <c r="AB162" s="303">
        <f>AA162*K162</f>
        <v>8.0000000000000007E-5</v>
      </c>
      <c r="AC162" s="303">
        <v>0</v>
      </c>
      <c r="AD162" s="304">
        <f>AC162*K162</f>
        <v>0</v>
      </c>
      <c r="AR162" s="209" t="s">
        <v>2858</v>
      </c>
      <c r="AT162" s="209" t="s">
        <v>2854</v>
      </c>
      <c r="AU162" s="209" t="s">
        <v>87</v>
      </c>
      <c r="AY162" s="209" t="s">
        <v>2843</v>
      </c>
      <c r="BE162" s="305">
        <f>IF(U162="základní",P162,0)</f>
        <v>0</v>
      </c>
      <c r="BF162" s="305">
        <f>IF(U162="snížená",P162,0)</f>
        <v>0</v>
      </c>
      <c r="BG162" s="305">
        <f>IF(U162="zákl. přenesená",P162,0)</f>
        <v>0</v>
      </c>
      <c r="BH162" s="305">
        <f>IF(U162="sníž. přenesená",P162,0)</f>
        <v>0</v>
      </c>
      <c r="BI162" s="305">
        <f>IF(U162="nulová",P162,0)</f>
        <v>0</v>
      </c>
      <c r="BJ162" s="209" t="s">
        <v>79</v>
      </c>
      <c r="BK162" s="305">
        <f>ROUND(V162*K162,2)</f>
        <v>0</v>
      </c>
      <c r="BL162" s="209" t="s">
        <v>2848</v>
      </c>
      <c r="BM162" s="209" t="s">
        <v>2985</v>
      </c>
    </row>
    <row r="163" spans="2:65" s="283" customFormat="1" ht="29.85" customHeight="1" x14ac:dyDescent="0.3">
      <c r="B163" s="279"/>
      <c r="C163" s="280"/>
      <c r="D163" s="291" t="s">
        <v>2816</v>
      </c>
      <c r="E163" s="291"/>
      <c r="F163" s="291"/>
      <c r="G163" s="291"/>
      <c r="H163" s="291"/>
      <c r="I163" s="291"/>
      <c r="J163" s="291"/>
      <c r="K163" s="291"/>
      <c r="L163" s="291"/>
      <c r="M163" s="385">
        <f>BK163</f>
        <v>0</v>
      </c>
      <c r="N163" s="386"/>
      <c r="O163" s="386"/>
      <c r="P163" s="386"/>
      <c r="Q163" s="386"/>
      <c r="R163" s="282"/>
      <c r="T163" s="284"/>
      <c r="U163" s="280"/>
      <c r="V163" s="280"/>
      <c r="W163" s="285">
        <f>SUM(W164:W189)</f>
        <v>0</v>
      </c>
      <c r="X163" s="285">
        <f>SUM(X164:X189)</f>
        <v>0</v>
      </c>
      <c r="Y163" s="280"/>
      <c r="Z163" s="286">
        <f>SUM(Z164:Z189)</f>
        <v>64.713999999999999</v>
      </c>
      <c r="AA163" s="280"/>
      <c r="AB163" s="286">
        <f>SUM(AB164:AB189)</f>
        <v>4.4400000000000002E-2</v>
      </c>
      <c r="AC163" s="280"/>
      <c r="AD163" s="287">
        <f>SUM(AD164:AD189)</f>
        <v>0</v>
      </c>
      <c r="AR163" s="288" t="s">
        <v>87</v>
      </c>
      <c r="AT163" s="289" t="s">
        <v>2841</v>
      </c>
      <c r="AU163" s="289" t="s">
        <v>79</v>
      </c>
      <c r="AY163" s="288" t="s">
        <v>2843</v>
      </c>
      <c r="BK163" s="290">
        <f>SUM(BK164:BK189)</f>
        <v>0</v>
      </c>
    </row>
    <row r="164" spans="2:65" s="217" customFormat="1" ht="31.5" customHeight="1" x14ac:dyDescent="0.2">
      <c r="B164" s="292"/>
      <c r="C164" s="293" t="s">
        <v>2986</v>
      </c>
      <c r="D164" s="293" t="s">
        <v>2844</v>
      </c>
      <c r="E164" s="294" t="s">
        <v>2987</v>
      </c>
      <c r="F164" s="384" t="s">
        <v>2988</v>
      </c>
      <c r="G164" s="384"/>
      <c r="H164" s="384"/>
      <c r="I164" s="384"/>
      <c r="J164" s="295" t="s">
        <v>227</v>
      </c>
      <c r="K164" s="296">
        <v>8</v>
      </c>
      <c r="L164" s="297"/>
      <c r="M164" s="383"/>
      <c r="N164" s="383"/>
      <c r="O164" s="383"/>
      <c r="P164" s="383">
        <f t="shared" ref="P164:P189" si="26">ROUND(V164*K164,2)</f>
        <v>0</v>
      </c>
      <c r="Q164" s="383"/>
      <c r="R164" s="298"/>
      <c r="S164" s="299" t="s">
        <v>2847</v>
      </c>
      <c r="T164" s="300" t="s">
        <v>1138</v>
      </c>
      <c r="U164" s="301" t="s">
        <v>2790</v>
      </c>
      <c r="V164" s="302">
        <f t="shared" ref="V164:V189" si="27">L164+M164</f>
        <v>0</v>
      </c>
      <c r="W164" s="302">
        <f t="shared" ref="W164:W189" si="28">ROUND(L164*K164,2)</f>
        <v>0</v>
      </c>
      <c r="X164" s="302">
        <f t="shared" ref="X164:X189" si="29">ROUND(M164*K164,2)</f>
        <v>0</v>
      </c>
      <c r="Y164" s="303">
        <v>0.33800000000000002</v>
      </c>
      <c r="Z164" s="303">
        <f t="shared" ref="Z164:Z189" si="30">Y164*K164</f>
        <v>2.7040000000000002</v>
      </c>
      <c r="AA164" s="303">
        <v>0</v>
      </c>
      <c r="AB164" s="303">
        <f t="shared" ref="AB164:AB189" si="31">AA164*K164</f>
        <v>0</v>
      </c>
      <c r="AC164" s="303">
        <v>0</v>
      </c>
      <c r="AD164" s="304">
        <f t="shared" ref="AD164:AD189" si="32">AC164*K164</f>
        <v>0</v>
      </c>
      <c r="AR164" s="209" t="s">
        <v>2848</v>
      </c>
      <c r="AT164" s="209" t="s">
        <v>2844</v>
      </c>
      <c r="AU164" s="209" t="s">
        <v>87</v>
      </c>
      <c r="AY164" s="209" t="s">
        <v>2843</v>
      </c>
      <c r="BE164" s="305">
        <f t="shared" ref="BE164:BE189" si="33">IF(U164="základní",P164,0)</f>
        <v>0</v>
      </c>
      <c r="BF164" s="305">
        <f t="shared" ref="BF164:BF189" si="34">IF(U164="snížená",P164,0)</f>
        <v>0</v>
      </c>
      <c r="BG164" s="305">
        <f t="shared" ref="BG164:BG189" si="35">IF(U164="zákl. přenesená",P164,0)</f>
        <v>0</v>
      </c>
      <c r="BH164" s="305">
        <f t="shared" ref="BH164:BH189" si="36">IF(U164="sníž. přenesená",P164,0)</f>
        <v>0</v>
      </c>
      <c r="BI164" s="305">
        <f t="shared" ref="BI164:BI189" si="37">IF(U164="nulová",P164,0)</f>
        <v>0</v>
      </c>
      <c r="BJ164" s="209" t="s">
        <v>79</v>
      </c>
      <c r="BK164" s="305">
        <f t="shared" ref="BK164:BK189" si="38">ROUND(V164*K164,2)</f>
        <v>0</v>
      </c>
      <c r="BL164" s="209" t="s">
        <v>2848</v>
      </c>
      <c r="BM164" s="209" t="s">
        <v>2989</v>
      </c>
    </row>
    <row r="165" spans="2:65" s="217" customFormat="1" ht="22.5" customHeight="1" x14ac:dyDescent="0.2">
      <c r="B165" s="292"/>
      <c r="C165" s="306" t="s">
        <v>97</v>
      </c>
      <c r="D165" s="306" t="s">
        <v>2854</v>
      </c>
      <c r="E165" s="307" t="s">
        <v>2990</v>
      </c>
      <c r="F165" s="380" t="s">
        <v>2991</v>
      </c>
      <c r="G165" s="380"/>
      <c r="H165" s="380"/>
      <c r="I165" s="380"/>
      <c r="J165" s="308" t="s">
        <v>2857</v>
      </c>
      <c r="K165" s="309">
        <v>8</v>
      </c>
      <c r="L165" s="310"/>
      <c r="M165" s="381"/>
      <c r="N165" s="381"/>
      <c r="O165" s="382"/>
      <c r="P165" s="383">
        <f t="shared" si="26"/>
        <v>0</v>
      </c>
      <c r="Q165" s="383"/>
      <c r="R165" s="298"/>
      <c r="S165" s="311" t="s">
        <v>1138</v>
      </c>
      <c r="T165" s="300" t="s">
        <v>1138</v>
      </c>
      <c r="U165" s="301" t="s">
        <v>2790</v>
      </c>
      <c r="V165" s="302">
        <f t="shared" si="27"/>
        <v>0</v>
      </c>
      <c r="W165" s="302">
        <f t="shared" si="28"/>
        <v>0</v>
      </c>
      <c r="X165" s="302">
        <f t="shared" si="29"/>
        <v>0</v>
      </c>
      <c r="Y165" s="303">
        <v>0</v>
      </c>
      <c r="Z165" s="303">
        <f t="shared" si="30"/>
        <v>0</v>
      </c>
      <c r="AA165" s="303">
        <v>0</v>
      </c>
      <c r="AB165" s="303">
        <f t="shared" si="31"/>
        <v>0</v>
      </c>
      <c r="AC165" s="303">
        <v>0</v>
      </c>
      <c r="AD165" s="304">
        <f t="shared" si="32"/>
        <v>0</v>
      </c>
      <c r="AR165" s="209" t="s">
        <v>2858</v>
      </c>
      <c r="AT165" s="209" t="s">
        <v>2854</v>
      </c>
      <c r="AU165" s="209" t="s">
        <v>87</v>
      </c>
      <c r="AY165" s="209" t="s">
        <v>2843</v>
      </c>
      <c r="BE165" s="305">
        <f t="shared" si="33"/>
        <v>0</v>
      </c>
      <c r="BF165" s="305">
        <f t="shared" si="34"/>
        <v>0</v>
      </c>
      <c r="BG165" s="305">
        <f t="shared" si="35"/>
        <v>0</v>
      </c>
      <c r="BH165" s="305">
        <f t="shared" si="36"/>
        <v>0</v>
      </c>
      <c r="BI165" s="305">
        <f t="shared" si="37"/>
        <v>0</v>
      </c>
      <c r="BJ165" s="209" t="s">
        <v>79</v>
      </c>
      <c r="BK165" s="305">
        <f t="shared" si="38"/>
        <v>0</v>
      </c>
      <c r="BL165" s="209" t="s">
        <v>2848</v>
      </c>
      <c r="BM165" s="209" t="s">
        <v>2992</v>
      </c>
    </row>
    <row r="166" spans="2:65" s="217" customFormat="1" ht="31.5" customHeight="1" x14ac:dyDescent="0.2">
      <c r="B166" s="292"/>
      <c r="C166" s="293" t="s">
        <v>2993</v>
      </c>
      <c r="D166" s="293" t="s">
        <v>2844</v>
      </c>
      <c r="E166" s="294" t="s">
        <v>2987</v>
      </c>
      <c r="F166" s="384" t="s">
        <v>2988</v>
      </c>
      <c r="G166" s="384"/>
      <c r="H166" s="384"/>
      <c r="I166" s="384"/>
      <c r="J166" s="295" t="s">
        <v>227</v>
      </c>
      <c r="K166" s="296">
        <v>11</v>
      </c>
      <c r="L166" s="297"/>
      <c r="M166" s="383"/>
      <c r="N166" s="383"/>
      <c r="O166" s="383"/>
      <c r="P166" s="383">
        <f t="shared" si="26"/>
        <v>0</v>
      </c>
      <c r="Q166" s="383"/>
      <c r="R166" s="298"/>
      <c r="S166" s="299" t="s">
        <v>2847</v>
      </c>
      <c r="T166" s="300" t="s">
        <v>1138</v>
      </c>
      <c r="U166" s="301" t="s">
        <v>2790</v>
      </c>
      <c r="V166" s="302">
        <f t="shared" si="27"/>
        <v>0</v>
      </c>
      <c r="W166" s="302">
        <f t="shared" si="28"/>
        <v>0</v>
      </c>
      <c r="X166" s="302">
        <f t="shared" si="29"/>
        <v>0</v>
      </c>
      <c r="Y166" s="303">
        <v>0.33800000000000002</v>
      </c>
      <c r="Z166" s="303">
        <f t="shared" si="30"/>
        <v>3.7180000000000004</v>
      </c>
      <c r="AA166" s="303">
        <v>0</v>
      </c>
      <c r="AB166" s="303">
        <f t="shared" si="31"/>
        <v>0</v>
      </c>
      <c r="AC166" s="303">
        <v>0</v>
      </c>
      <c r="AD166" s="304">
        <f t="shared" si="32"/>
        <v>0</v>
      </c>
      <c r="AR166" s="209" t="s">
        <v>2848</v>
      </c>
      <c r="AT166" s="209" t="s">
        <v>2844</v>
      </c>
      <c r="AU166" s="209" t="s">
        <v>87</v>
      </c>
      <c r="AY166" s="209" t="s">
        <v>2843</v>
      </c>
      <c r="BE166" s="305">
        <f t="shared" si="33"/>
        <v>0</v>
      </c>
      <c r="BF166" s="305">
        <f t="shared" si="34"/>
        <v>0</v>
      </c>
      <c r="BG166" s="305">
        <f t="shared" si="35"/>
        <v>0</v>
      </c>
      <c r="BH166" s="305">
        <f t="shared" si="36"/>
        <v>0</v>
      </c>
      <c r="BI166" s="305">
        <f t="shared" si="37"/>
        <v>0</v>
      </c>
      <c r="BJ166" s="209" t="s">
        <v>79</v>
      </c>
      <c r="BK166" s="305">
        <f t="shared" si="38"/>
        <v>0</v>
      </c>
      <c r="BL166" s="209" t="s">
        <v>2848</v>
      </c>
      <c r="BM166" s="209" t="s">
        <v>2994</v>
      </c>
    </row>
    <row r="167" spans="2:65" s="217" customFormat="1" ht="22.5" customHeight="1" x14ac:dyDescent="0.2">
      <c r="B167" s="292"/>
      <c r="C167" s="306" t="s">
        <v>2995</v>
      </c>
      <c r="D167" s="306" t="s">
        <v>2854</v>
      </c>
      <c r="E167" s="307" t="s">
        <v>2996</v>
      </c>
      <c r="F167" s="380" t="s">
        <v>2997</v>
      </c>
      <c r="G167" s="380"/>
      <c r="H167" s="380"/>
      <c r="I167" s="380"/>
      <c r="J167" s="308" t="s">
        <v>2857</v>
      </c>
      <c r="K167" s="309">
        <v>11</v>
      </c>
      <c r="L167" s="310"/>
      <c r="M167" s="381"/>
      <c r="N167" s="381"/>
      <c r="O167" s="382"/>
      <c r="P167" s="383">
        <f t="shared" si="26"/>
        <v>0</v>
      </c>
      <c r="Q167" s="383"/>
      <c r="R167" s="298"/>
      <c r="S167" s="311" t="s">
        <v>1138</v>
      </c>
      <c r="T167" s="300" t="s">
        <v>1138</v>
      </c>
      <c r="U167" s="301" t="s">
        <v>2790</v>
      </c>
      <c r="V167" s="302">
        <f t="shared" si="27"/>
        <v>0</v>
      </c>
      <c r="W167" s="302">
        <f t="shared" si="28"/>
        <v>0</v>
      </c>
      <c r="X167" s="302">
        <f t="shared" si="29"/>
        <v>0</v>
      </c>
      <c r="Y167" s="303">
        <v>0</v>
      </c>
      <c r="Z167" s="303">
        <f t="shared" si="30"/>
        <v>0</v>
      </c>
      <c r="AA167" s="303">
        <v>0</v>
      </c>
      <c r="AB167" s="303">
        <f t="shared" si="31"/>
        <v>0</v>
      </c>
      <c r="AC167" s="303">
        <v>0</v>
      </c>
      <c r="AD167" s="304">
        <f t="shared" si="32"/>
        <v>0</v>
      </c>
      <c r="AR167" s="209" t="s">
        <v>2858</v>
      </c>
      <c r="AT167" s="209" t="s">
        <v>2854</v>
      </c>
      <c r="AU167" s="209" t="s">
        <v>87</v>
      </c>
      <c r="AY167" s="209" t="s">
        <v>2843</v>
      </c>
      <c r="BE167" s="305">
        <f t="shared" si="33"/>
        <v>0</v>
      </c>
      <c r="BF167" s="305">
        <f t="shared" si="34"/>
        <v>0</v>
      </c>
      <c r="BG167" s="305">
        <f t="shared" si="35"/>
        <v>0</v>
      </c>
      <c r="BH167" s="305">
        <f t="shared" si="36"/>
        <v>0</v>
      </c>
      <c r="BI167" s="305">
        <f t="shared" si="37"/>
        <v>0</v>
      </c>
      <c r="BJ167" s="209" t="s">
        <v>79</v>
      </c>
      <c r="BK167" s="305">
        <f t="shared" si="38"/>
        <v>0</v>
      </c>
      <c r="BL167" s="209" t="s">
        <v>2848</v>
      </c>
      <c r="BM167" s="209" t="s">
        <v>2998</v>
      </c>
    </row>
    <row r="168" spans="2:65" s="217" customFormat="1" ht="31.5" customHeight="1" x14ac:dyDescent="0.2">
      <c r="B168" s="292"/>
      <c r="C168" s="293" t="s">
        <v>2999</v>
      </c>
      <c r="D168" s="293" t="s">
        <v>2844</v>
      </c>
      <c r="E168" s="294" t="s">
        <v>2987</v>
      </c>
      <c r="F168" s="384" t="s">
        <v>2988</v>
      </c>
      <c r="G168" s="384"/>
      <c r="H168" s="384"/>
      <c r="I168" s="384"/>
      <c r="J168" s="295" t="s">
        <v>227</v>
      </c>
      <c r="K168" s="296">
        <v>2</v>
      </c>
      <c r="L168" s="297"/>
      <c r="M168" s="383"/>
      <c r="N168" s="383"/>
      <c r="O168" s="383"/>
      <c r="P168" s="383">
        <f t="shared" si="26"/>
        <v>0</v>
      </c>
      <c r="Q168" s="383"/>
      <c r="R168" s="298"/>
      <c r="S168" s="299" t="s">
        <v>2847</v>
      </c>
      <c r="T168" s="300" t="s">
        <v>1138</v>
      </c>
      <c r="U168" s="301" t="s">
        <v>2790</v>
      </c>
      <c r="V168" s="302">
        <f t="shared" si="27"/>
        <v>0</v>
      </c>
      <c r="W168" s="302">
        <f t="shared" si="28"/>
        <v>0</v>
      </c>
      <c r="X168" s="302">
        <f t="shared" si="29"/>
        <v>0</v>
      </c>
      <c r="Y168" s="303">
        <v>0.33800000000000002</v>
      </c>
      <c r="Z168" s="303">
        <f t="shared" si="30"/>
        <v>0.67600000000000005</v>
      </c>
      <c r="AA168" s="303">
        <v>0</v>
      </c>
      <c r="AB168" s="303">
        <f t="shared" si="31"/>
        <v>0</v>
      </c>
      <c r="AC168" s="303">
        <v>0</v>
      </c>
      <c r="AD168" s="304">
        <f t="shared" si="32"/>
        <v>0</v>
      </c>
      <c r="AR168" s="209" t="s">
        <v>2848</v>
      </c>
      <c r="AT168" s="209" t="s">
        <v>2844</v>
      </c>
      <c r="AU168" s="209" t="s">
        <v>87</v>
      </c>
      <c r="AY168" s="209" t="s">
        <v>2843</v>
      </c>
      <c r="BE168" s="305">
        <f t="shared" si="33"/>
        <v>0</v>
      </c>
      <c r="BF168" s="305">
        <f t="shared" si="34"/>
        <v>0</v>
      </c>
      <c r="BG168" s="305">
        <f t="shared" si="35"/>
        <v>0</v>
      </c>
      <c r="BH168" s="305">
        <f t="shared" si="36"/>
        <v>0</v>
      </c>
      <c r="BI168" s="305">
        <f t="shared" si="37"/>
        <v>0</v>
      </c>
      <c r="BJ168" s="209" t="s">
        <v>79</v>
      </c>
      <c r="BK168" s="305">
        <f t="shared" si="38"/>
        <v>0</v>
      </c>
      <c r="BL168" s="209" t="s">
        <v>2848</v>
      </c>
      <c r="BM168" s="209" t="s">
        <v>3000</v>
      </c>
    </row>
    <row r="169" spans="2:65" s="217" customFormat="1" ht="22.5" customHeight="1" x14ac:dyDescent="0.2">
      <c r="B169" s="292"/>
      <c r="C169" s="306" t="s">
        <v>3001</v>
      </c>
      <c r="D169" s="306" t="s">
        <v>2854</v>
      </c>
      <c r="E169" s="307" t="s">
        <v>3002</v>
      </c>
      <c r="F169" s="380" t="s">
        <v>3003</v>
      </c>
      <c r="G169" s="380"/>
      <c r="H169" s="380"/>
      <c r="I169" s="380"/>
      <c r="J169" s="308" t="s">
        <v>2857</v>
      </c>
      <c r="K169" s="309">
        <v>2</v>
      </c>
      <c r="L169" s="310"/>
      <c r="M169" s="381"/>
      <c r="N169" s="381"/>
      <c r="O169" s="382"/>
      <c r="P169" s="383">
        <f t="shared" si="26"/>
        <v>0</v>
      </c>
      <c r="Q169" s="383"/>
      <c r="R169" s="298"/>
      <c r="S169" s="311" t="s">
        <v>1138</v>
      </c>
      <c r="T169" s="300" t="s">
        <v>1138</v>
      </c>
      <c r="U169" s="301" t="s">
        <v>2790</v>
      </c>
      <c r="V169" s="302">
        <f t="shared" si="27"/>
        <v>0</v>
      </c>
      <c r="W169" s="302">
        <f t="shared" si="28"/>
        <v>0</v>
      </c>
      <c r="X169" s="302">
        <f t="shared" si="29"/>
        <v>0</v>
      </c>
      <c r="Y169" s="303">
        <v>0</v>
      </c>
      <c r="Z169" s="303">
        <f t="shared" si="30"/>
        <v>0</v>
      </c>
      <c r="AA169" s="303">
        <v>0</v>
      </c>
      <c r="AB169" s="303">
        <f t="shared" si="31"/>
        <v>0</v>
      </c>
      <c r="AC169" s="303">
        <v>0</v>
      </c>
      <c r="AD169" s="304">
        <f t="shared" si="32"/>
        <v>0</v>
      </c>
      <c r="AR169" s="209" t="s">
        <v>2858</v>
      </c>
      <c r="AT169" s="209" t="s">
        <v>2854</v>
      </c>
      <c r="AU169" s="209" t="s">
        <v>87</v>
      </c>
      <c r="AY169" s="209" t="s">
        <v>2843</v>
      </c>
      <c r="BE169" s="305">
        <f t="shared" si="33"/>
        <v>0</v>
      </c>
      <c r="BF169" s="305">
        <f t="shared" si="34"/>
        <v>0</v>
      </c>
      <c r="BG169" s="305">
        <f t="shared" si="35"/>
        <v>0</v>
      </c>
      <c r="BH169" s="305">
        <f t="shared" si="36"/>
        <v>0</v>
      </c>
      <c r="BI169" s="305">
        <f t="shared" si="37"/>
        <v>0</v>
      </c>
      <c r="BJ169" s="209" t="s">
        <v>79</v>
      </c>
      <c r="BK169" s="305">
        <f t="shared" si="38"/>
        <v>0</v>
      </c>
      <c r="BL169" s="209" t="s">
        <v>2848</v>
      </c>
      <c r="BM169" s="209" t="s">
        <v>3004</v>
      </c>
    </row>
    <row r="170" spans="2:65" s="217" customFormat="1" ht="31.5" customHeight="1" x14ac:dyDescent="0.2">
      <c r="B170" s="292"/>
      <c r="C170" s="293" t="s">
        <v>3005</v>
      </c>
      <c r="D170" s="293" t="s">
        <v>2844</v>
      </c>
      <c r="E170" s="294" t="s">
        <v>2987</v>
      </c>
      <c r="F170" s="384" t="s">
        <v>2988</v>
      </c>
      <c r="G170" s="384"/>
      <c r="H170" s="384"/>
      <c r="I170" s="384"/>
      <c r="J170" s="295" t="s">
        <v>227</v>
      </c>
      <c r="K170" s="296">
        <v>2</v>
      </c>
      <c r="L170" s="297"/>
      <c r="M170" s="383"/>
      <c r="N170" s="383"/>
      <c r="O170" s="383"/>
      <c r="P170" s="383">
        <f t="shared" si="26"/>
        <v>0</v>
      </c>
      <c r="Q170" s="383"/>
      <c r="R170" s="298"/>
      <c r="S170" s="299" t="s">
        <v>2847</v>
      </c>
      <c r="T170" s="300" t="s">
        <v>1138</v>
      </c>
      <c r="U170" s="301" t="s">
        <v>2790</v>
      </c>
      <c r="V170" s="302">
        <f t="shared" si="27"/>
        <v>0</v>
      </c>
      <c r="W170" s="302">
        <f t="shared" si="28"/>
        <v>0</v>
      </c>
      <c r="X170" s="302">
        <f t="shared" si="29"/>
        <v>0</v>
      </c>
      <c r="Y170" s="303">
        <v>0.33800000000000002</v>
      </c>
      <c r="Z170" s="303">
        <f t="shared" si="30"/>
        <v>0.67600000000000005</v>
      </c>
      <c r="AA170" s="303">
        <v>0</v>
      </c>
      <c r="AB170" s="303">
        <f t="shared" si="31"/>
        <v>0</v>
      </c>
      <c r="AC170" s="303">
        <v>0</v>
      </c>
      <c r="AD170" s="304">
        <f t="shared" si="32"/>
        <v>0</v>
      </c>
      <c r="AR170" s="209" t="s">
        <v>2848</v>
      </c>
      <c r="AT170" s="209" t="s">
        <v>2844</v>
      </c>
      <c r="AU170" s="209" t="s">
        <v>87</v>
      </c>
      <c r="AY170" s="209" t="s">
        <v>2843</v>
      </c>
      <c r="BE170" s="305">
        <f t="shared" si="33"/>
        <v>0</v>
      </c>
      <c r="BF170" s="305">
        <f t="shared" si="34"/>
        <v>0</v>
      </c>
      <c r="BG170" s="305">
        <f t="shared" si="35"/>
        <v>0</v>
      </c>
      <c r="BH170" s="305">
        <f t="shared" si="36"/>
        <v>0</v>
      </c>
      <c r="BI170" s="305">
        <f t="shared" si="37"/>
        <v>0</v>
      </c>
      <c r="BJ170" s="209" t="s">
        <v>79</v>
      </c>
      <c r="BK170" s="305">
        <f t="shared" si="38"/>
        <v>0</v>
      </c>
      <c r="BL170" s="209" t="s">
        <v>2848</v>
      </c>
      <c r="BM170" s="209" t="s">
        <v>3006</v>
      </c>
    </row>
    <row r="171" spans="2:65" s="217" customFormat="1" ht="22.5" customHeight="1" x14ac:dyDescent="0.2">
      <c r="B171" s="292"/>
      <c r="C171" s="306" t="s">
        <v>3007</v>
      </c>
      <c r="D171" s="306" t="s">
        <v>2854</v>
      </c>
      <c r="E171" s="307" t="s">
        <v>3008</v>
      </c>
      <c r="F171" s="380" t="s">
        <v>3009</v>
      </c>
      <c r="G171" s="380"/>
      <c r="H171" s="380"/>
      <c r="I171" s="380"/>
      <c r="J171" s="308" t="s">
        <v>2857</v>
      </c>
      <c r="K171" s="309">
        <v>2</v>
      </c>
      <c r="L171" s="310"/>
      <c r="M171" s="381"/>
      <c r="N171" s="381"/>
      <c r="O171" s="382"/>
      <c r="P171" s="383">
        <f t="shared" si="26"/>
        <v>0</v>
      </c>
      <c r="Q171" s="383"/>
      <c r="R171" s="298"/>
      <c r="S171" s="311" t="s">
        <v>1138</v>
      </c>
      <c r="T171" s="300" t="s">
        <v>1138</v>
      </c>
      <c r="U171" s="301" t="s">
        <v>2790</v>
      </c>
      <c r="V171" s="302">
        <f t="shared" si="27"/>
        <v>0</v>
      </c>
      <c r="W171" s="302">
        <f t="shared" si="28"/>
        <v>0</v>
      </c>
      <c r="X171" s="302">
        <f t="shared" si="29"/>
        <v>0</v>
      </c>
      <c r="Y171" s="303">
        <v>0</v>
      </c>
      <c r="Z171" s="303">
        <f t="shared" si="30"/>
        <v>0</v>
      </c>
      <c r="AA171" s="303">
        <v>0</v>
      </c>
      <c r="AB171" s="303">
        <f t="shared" si="31"/>
        <v>0</v>
      </c>
      <c r="AC171" s="303">
        <v>0</v>
      </c>
      <c r="AD171" s="304">
        <f t="shared" si="32"/>
        <v>0</v>
      </c>
      <c r="AR171" s="209" t="s">
        <v>2858</v>
      </c>
      <c r="AT171" s="209" t="s">
        <v>2854</v>
      </c>
      <c r="AU171" s="209" t="s">
        <v>87</v>
      </c>
      <c r="AY171" s="209" t="s">
        <v>2843</v>
      </c>
      <c r="BE171" s="305">
        <f t="shared" si="33"/>
        <v>0</v>
      </c>
      <c r="BF171" s="305">
        <f t="shared" si="34"/>
        <v>0</v>
      </c>
      <c r="BG171" s="305">
        <f t="shared" si="35"/>
        <v>0</v>
      </c>
      <c r="BH171" s="305">
        <f t="shared" si="36"/>
        <v>0</v>
      </c>
      <c r="BI171" s="305">
        <f t="shared" si="37"/>
        <v>0</v>
      </c>
      <c r="BJ171" s="209" t="s">
        <v>79</v>
      </c>
      <c r="BK171" s="305">
        <f t="shared" si="38"/>
        <v>0</v>
      </c>
      <c r="BL171" s="209" t="s">
        <v>2848</v>
      </c>
      <c r="BM171" s="209" t="s">
        <v>3010</v>
      </c>
    </row>
    <row r="172" spans="2:65" s="217" customFormat="1" ht="31.5" customHeight="1" x14ac:dyDescent="0.2">
      <c r="B172" s="292"/>
      <c r="C172" s="293" t="s">
        <v>101</v>
      </c>
      <c r="D172" s="293" t="s">
        <v>2844</v>
      </c>
      <c r="E172" s="294" t="s">
        <v>2987</v>
      </c>
      <c r="F172" s="384" t="s">
        <v>2988</v>
      </c>
      <c r="G172" s="384"/>
      <c r="H172" s="384"/>
      <c r="I172" s="384"/>
      <c r="J172" s="295" t="s">
        <v>227</v>
      </c>
      <c r="K172" s="296">
        <v>3</v>
      </c>
      <c r="L172" s="297"/>
      <c r="M172" s="383"/>
      <c r="N172" s="383"/>
      <c r="O172" s="383"/>
      <c r="P172" s="383">
        <f t="shared" si="26"/>
        <v>0</v>
      </c>
      <c r="Q172" s="383"/>
      <c r="R172" s="298"/>
      <c r="S172" s="299" t="s">
        <v>2847</v>
      </c>
      <c r="T172" s="300" t="s">
        <v>1138</v>
      </c>
      <c r="U172" s="301" t="s">
        <v>2790</v>
      </c>
      <c r="V172" s="302">
        <f t="shared" si="27"/>
        <v>0</v>
      </c>
      <c r="W172" s="302">
        <f t="shared" si="28"/>
        <v>0</v>
      </c>
      <c r="X172" s="302">
        <f t="shared" si="29"/>
        <v>0</v>
      </c>
      <c r="Y172" s="303">
        <v>0.33800000000000002</v>
      </c>
      <c r="Z172" s="303">
        <f t="shared" si="30"/>
        <v>1.014</v>
      </c>
      <c r="AA172" s="303">
        <v>0</v>
      </c>
      <c r="AB172" s="303">
        <f t="shared" si="31"/>
        <v>0</v>
      </c>
      <c r="AC172" s="303">
        <v>0</v>
      </c>
      <c r="AD172" s="304">
        <f t="shared" si="32"/>
        <v>0</v>
      </c>
      <c r="AR172" s="209" t="s">
        <v>2848</v>
      </c>
      <c r="AT172" s="209" t="s">
        <v>2844</v>
      </c>
      <c r="AU172" s="209" t="s">
        <v>87</v>
      </c>
      <c r="AY172" s="209" t="s">
        <v>2843</v>
      </c>
      <c r="BE172" s="305">
        <f t="shared" si="33"/>
        <v>0</v>
      </c>
      <c r="BF172" s="305">
        <f t="shared" si="34"/>
        <v>0</v>
      </c>
      <c r="BG172" s="305">
        <f t="shared" si="35"/>
        <v>0</v>
      </c>
      <c r="BH172" s="305">
        <f t="shared" si="36"/>
        <v>0</v>
      </c>
      <c r="BI172" s="305">
        <f t="shared" si="37"/>
        <v>0</v>
      </c>
      <c r="BJ172" s="209" t="s">
        <v>79</v>
      </c>
      <c r="BK172" s="305">
        <f t="shared" si="38"/>
        <v>0</v>
      </c>
      <c r="BL172" s="209" t="s">
        <v>2848</v>
      </c>
      <c r="BM172" s="209" t="s">
        <v>3011</v>
      </c>
    </row>
    <row r="173" spans="2:65" s="217" customFormat="1" ht="22.5" customHeight="1" x14ac:dyDescent="0.2">
      <c r="B173" s="292"/>
      <c r="C173" s="306" t="s">
        <v>103</v>
      </c>
      <c r="D173" s="306" t="s">
        <v>2854</v>
      </c>
      <c r="E173" s="307" t="s">
        <v>3012</v>
      </c>
      <c r="F173" s="380" t="s">
        <v>3013</v>
      </c>
      <c r="G173" s="380"/>
      <c r="H173" s="380"/>
      <c r="I173" s="380"/>
      <c r="J173" s="308" t="s">
        <v>2857</v>
      </c>
      <c r="K173" s="309">
        <v>3</v>
      </c>
      <c r="L173" s="310"/>
      <c r="M173" s="381"/>
      <c r="N173" s="381"/>
      <c r="O173" s="382"/>
      <c r="P173" s="383">
        <f t="shared" si="26"/>
        <v>0</v>
      </c>
      <c r="Q173" s="383"/>
      <c r="R173" s="298"/>
      <c r="S173" s="311" t="s">
        <v>1138</v>
      </c>
      <c r="T173" s="300" t="s">
        <v>1138</v>
      </c>
      <c r="U173" s="301" t="s">
        <v>2790</v>
      </c>
      <c r="V173" s="302">
        <f t="shared" si="27"/>
        <v>0</v>
      </c>
      <c r="W173" s="302">
        <f t="shared" si="28"/>
        <v>0</v>
      </c>
      <c r="X173" s="302">
        <f t="shared" si="29"/>
        <v>0</v>
      </c>
      <c r="Y173" s="303">
        <v>0</v>
      </c>
      <c r="Z173" s="303">
        <f t="shared" si="30"/>
        <v>0</v>
      </c>
      <c r="AA173" s="303">
        <v>0</v>
      </c>
      <c r="AB173" s="303">
        <f t="shared" si="31"/>
        <v>0</v>
      </c>
      <c r="AC173" s="303">
        <v>0</v>
      </c>
      <c r="AD173" s="304">
        <f t="shared" si="32"/>
        <v>0</v>
      </c>
      <c r="AR173" s="209" t="s">
        <v>2858</v>
      </c>
      <c r="AT173" s="209" t="s">
        <v>2854</v>
      </c>
      <c r="AU173" s="209" t="s">
        <v>87</v>
      </c>
      <c r="AY173" s="209" t="s">
        <v>2843</v>
      </c>
      <c r="BE173" s="305">
        <f t="shared" si="33"/>
        <v>0</v>
      </c>
      <c r="BF173" s="305">
        <f t="shared" si="34"/>
        <v>0</v>
      </c>
      <c r="BG173" s="305">
        <f t="shared" si="35"/>
        <v>0</v>
      </c>
      <c r="BH173" s="305">
        <f t="shared" si="36"/>
        <v>0</v>
      </c>
      <c r="BI173" s="305">
        <f t="shared" si="37"/>
        <v>0</v>
      </c>
      <c r="BJ173" s="209" t="s">
        <v>79</v>
      </c>
      <c r="BK173" s="305">
        <f t="shared" si="38"/>
        <v>0</v>
      </c>
      <c r="BL173" s="209" t="s">
        <v>2848</v>
      </c>
      <c r="BM173" s="209" t="s">
        <v>3014</v>
      </c>
    </row>
    <row r="174" spans="2:65" s="217" customFormat="1" ht="31.5" customHeight="1" x14ac:dyDescent="0.2">
      <c r="B174" s="292"/>
      <c r="C174" s="293" t="s">
        <v>3015</v>
      </c>
      <c r="D174" s="293" t="s">
        <v>2844</v>
      </c>
      <c r="E174" s="294" t="s">
        <v>3016</v>
      </c>
      <c r="F174" s="384" t="s">
        <v>3017</v>
      </c>
      <c r="G174" s="384"/>
      <c r="H174" s="384"/>
      <c r="I174" s="384"/>
      <c r="J174" s="295" t="s">
        <v>227</v>
      </c>
      <c r="K174" s="296">
        <v>16</v>
      </c>
      <c r="L174" s="297"/>
      <c r="M174" s="383"/>
      <c r="N174" s="383"/>
      <c r="O174" s="383"/>
      <c r="P174" s="383">
        <f t="shared" si="26"/>
        <v>0</v>
      </c>
      <c r="Q174" s="383"/>
      <c r="R174" s="298"/>
      <c r="S174" s="299" t="s">
        <v>2847</v>
      </c>
      <c r="T174" s="300" t="s">
        <v>1138</v>
      </c>
      <c r="U174" s="301" t="s">
        <v>2790</v>
      </c>
      <c r="V174" s="302">
        <f t="shared" si="27"/>
        <v>0</v>
      </c>
      <c r="W174" s="302">
        <f t="shared" si="28"/>
        <v>0</v>
      </c>
      <c r="X174" s="302">
        <f t="shared" si="29"/>
        <v>0</v>
      </c>
      <c r="Y174" s="303">
        <v>0.80200000000000005</v>
      </c>
      <c r="Z174" s="303">
        <f t="shared" si="30"/>
        <v>12.832000000000001</v>
      </c>
      <c r="AA174" s="303">
        <v>0</v>
      </c>
      <c r="AB174" s="303">
        <f t="shared" si="31"/>
        <v>0</v>
      </c>
      <c r="AC174" s="303">
        <v>0</v>
      </c>
      <c r="AD174" s="304">
        <f t="shared" si="32"/>
        <v>0</v>
      </c>
      <c r="AR174" s="209" t="s">
        <v>2848</v>
      </c>
      <c r="AT174" s="209" t="s">
        <v>2844</v>
      </c>
      <c r="AU174" s="209" t="s">
        <v>87</v>
      </c>
      <c r="AY174" s="209" t="s">
        <v>2843</v>
      </c>
      <c r="BE174" s="305">
        <f t="shared" si="33"/>
        <v>0</v>
      </c>
      <c r="BF174" s="305">
        <f t="shared" si="34"/>
        <v>0</v>
      </c>
      <c r="BG174" s="305">
        <f t="shared" si="35"/>
        <v>0</v>
      </c>
      <c r="BH174" s="305">
        <f t="shared" si="36"/>
        <v>0</v>
      </c>
      <c r="BI174" s="305">
        <f t="shared" si="37"/>
        <v>0</v>
      </c>
      <c r="BJ174" s="209" t="s">
        <v>79</v>
      </c>
      <c r="BK174" s="305">
        <f t="shared" si="38"/>
        <v>0</v>
      </c>
      <c r="BL174" s="209" t="s">
        <v>2848</v>
      </c>
      <c r="BM174" s="209" t="s">
        <v>3018</v>
      </c>
    </row>
    <row r="175" spans="2:65" s="217" customFormat="1" ht="31.5" customHeight="1" x14ac:dyDescent="0.2">
      <c r="B175" s="292"/>
      <c r="C175" s="306" t="s">
        <v>3019</v>
      </c>
      <c r="D175" s="306" t="s">
        <v>2854</v>
      </c>
      <c r="E175" s="307" t="s">
        <v>3020</v>
      </c>
      <c r="F175" s="380" t="s">
        <v>3021</v>
      </c>
      <c r="G175" s="380"/>
      <c r="H175" s="380"/>
      <c r="I175" s="380"/>
      <c r="J175" s="308" t="s">
        <v>2857</v>
      </c>
      <c r="K175" s="309">
        <v>16</v>
      </c>
      <c r="L175" s="310"/>
      <c r="M175" s="381"/>
      <c r="N175" s="381"/>
      <c r="O175" s="382"/>
      <c r="P175" s="383">
        <f t="shared" si="26"/>
        <v>0</v>
      </c>
      <c r="Q175" s="383"/>
      <c r="R175" s="298"/>
      <c r="S175" s="311" t="s">
        <v>1138</v>
      </c>
      <c r="T175" s="300" t="s">
        <v>1138</v>
      </c>
      <c r="U175" s="301" t="s">
        <v>2790</v>
      </c>
      <c r="V175" s="302">
        <f t="shared" si="27"/>
        <v>0</v>
      </c>
      <c r="W175" s="302">
        <f t="shared" si="28"/>
        <v>0</v>
      </c>
      <c r="X175" s="302">
        <f t="shared" si="29"/>
        <v>0</v>
      </c>
      <c r="Y175" s="303">
        <v>0</v>
      </c>
      <c r="Z175" s="303">
        <f t="shared" si="30"/>
        <v>0</v>
      </c>
      <c r="AA175" s="303">
        <v>0</v>
      </c>
      <c r="AB175" s="303">
        <f t="shared" si="31"/>
        <v>0</v>
      </c>
      <c r="AC175" s="303">
        <v>0</v>
      </c>
      <c r="AD175" s="304">
        <f t="shared" si="32"/>
        <v>0</v>
      </c>
      <c r="AR175" s="209" t="s">
        <v>2858</v>
      </c>
      <c r="AT175" s="209" t="s">
        <v>2854</v>
      </c>
      <c r="AU175" s="209" t="s">
        <v>87</v>
      </c>
      <c r="AY175" s="209" t="s">
        <v>2843</v>
      </c>
      <c r="BE175" s="305">
        <f t="shared" si="33"/>
        <v>0</v>
      </c>
      <c r="BF175" s="305">
        <f t="shared" si="34"/>
        <v>0</v>
      </c>
      <c r="BG175" s="305">
        <f t="shared" si="35"/>
        <v>0</v>
      </c>
      <c r="BH175" s="305">
        <f t="shared" si="36"/>
        <v>0</v>
      </c>
      <c r="BI175" s="305">
        <f t="shared" si="37"/>
        <v>0</v>
      </c>
      <c r="BJ175" s="209" t="s">
        <v>79</v>
      </c>
      <c r="BK175" s="305">
        <f t="shared" si="38"/>
        <v>0</v>
      </c>
      <c r="BL175" s="209" t="s">
        <v>2848</v>
      </c>
      <c r="BM175" s="209" t="s">
        <v>3022</v>
      </c>
    </row>
    <row r="176" spans="2:65" s="217" customFormat="1" ht="31.5" customHeight="1" x14ac:dyDescent="0.2">
      <c r="B176" s="292"/>
      <c r="C176" s="293" t="s">
        <v>3023</v>
      </c>
      <c r="D176" s="293" t="s">
        <v>2844</v>
      </c>
      <c r="E176" s="294" t="s">
        <v>3016</v>
      </c>
      <c r="F176" s="384" t="s">
        <v>3017</v>
      </c>
      <c r="G176" s="384"/>
      <c r="H176" s="384"/>
      <c r="I176" s="384"/>
      <c r="J176" s="295" t="s">
        <v>227</v>
      </c>
      <c r="K176" s="296">
        <v>7</v>
      </c>
      <c r="L176" s="297"/>
      <c r="M176" s="383"/>
      <c r="N176" s="383"/>
      <c r="O176" s="383"/>
      <c r="P176" s="383">
        <f t="shared" si="26"/>
        <v>0</v>
      </c>
      <c r="Q176" s="383"/>
      <c r="R176" s="298"/>
      <c r="S176" s="299" t="s">
        <v>2847</v>
      </c>
      <c r="T176" s="300" t="s">
        <v>1138</v>
      </c>
      <c r="U176" s="301" t="s">
        <v>2790</v>
      </c>
      <c r="V176" s="302">
        <f t="shared" si="27"/>
        <v>0</v>
      </c>
      <c r="W176" s="302">
        <f t="shared" si="28"/>
        <v>0</v>
      </c>
      <c r="X176" s="302">
        <f t="shared" si="29"/>
        <v>0</v>
      </c>
      <c r="Y176" s="303">
        <v>0.80200000000000005</v>
      </c>
      <c r="Z176" s="303">
        <f t="shared" si="30"/>
        <v>5.6140000000000008</v>
      </c>
      <c r="AA176" s="303">
        <v>0</v>
      </c>
      <c r="AB176" s="303">
        <f t="shared" si="31"/>
        <v>0</v>
      </c>
      <c r="AC176" s="303">
        <v>0</v>
      </c>
      <c r="AD176" s="304">
        <f t="shared" si="32"/>
        <v>0</v>
      </c>
      <c r="AR176" s="209" t="s">
        <v>2848</v>
      </c>
      <c r="AT176" s="209" t="s">
        <v>2844</v>
      </c>
      <c r="AU176" s="209" t="s">
        <v>87</v>
      </c>
      <c r="AY176" s="209" t="s">
        <v>2843</v>
      </c>
      <c r="BE176" s="305">
        <f t="shared" si="33"/>
        <v>0</v>
      </c>
      <c r="BF176" s="305">
        <f t="shared" si="34"/>
        <v>0</v>
      </c>
      <c r="BG176" s="305">
        <f t="shared" si="35"/>
        <v>0</v>
      </c>
      <c r="BH176" s="305">
        <f t="shared" si="36"/>
        <v>0</v>
      </c>
      <c r="BI176" s="305">
        <f t="shared" si="37"/>
        <v>0</v>
      </c>
      <c r="BJ176" s="209" t="s">
        <v>79</v>
      </c>
      <c r="BK176" s="305">
        <f t="shared" si="38"/>
        <v>0</v>
      </c>
      <c r="BL176" s="209" t="s">
        <v>2848</v>
      </c>
      <c r="BM176" s="209" t="s">
        <v>3024</v>
      </c>
    </row>
    <row r="177" spans="2:65" s="217" customFormat="1" ht="31.5" customHeight="1" x14ac:dyDescent="0.2">
      <c r="B177" s="292"/>
      <c r="C177" s="306" t="s">
        <v>3025</v>
      </c>
      <c r="D177" s="306" t="s">
        <v>2854</v>
      </c>
      <c r="E177" s="307" t="s">
        <v>3026</v>
      </c>
      <c r="F177" s="380" t="s">
        <v>3027</v>
      </c>
      <c r="G177" s="380"/>
      <c r="H177" s="380"/>
      <c r="I177" s="380"/>
      <c r="J177" s="308" t="s">
        <v>2857</v>
      </c>
      <c r="K177" s="309">
        <v>7</v>
      </c>
      <c r="L177" s="310"/>
      <c r="M177" s="381"/>
      <c r="N177" s="381"/>
      <c r="O177" s="382"/>
      <c r="P177" s="383">
        <f t="shared" si="26"/>
        <v>0</v>
      </c>
      <c r="Q177" s="383"/>
      <c r="R177" s="298"/>
      <c r="S177" s="311" t="s">
        <v>1138</v>
      </c>
      <c r="T177" s="300" t="s">
        <v>1138</v>
      </c>
      <c r="U177" s="301" t="s">
        <v>2790</v>
      </c>
      <c r="V177" s="302">
        <f t="shared" si="27"/>
        <v>0</v>
      </c>
      <c r="W177" s="302">
        <f t="shared" si="28"/>
        <v>0</v>
      </c>
      <c r="X177" s="302">
        <f t="shared" si="29"/>
        <v>0</v>
      </c>
      <c r="Y177" s="303">
        <v>0</v>
      </c>
      <c r="Z177" s="303">
        <f t="shared" si="30"/>
        <v>0</v>
      </c>
      <c r="AA177" s="303">
        <v>0</v>
      </c>
      <c r="AB177" s="303">
        <f t="shared" si="31"/>
        <v>0</v>
      </c>
      <c r="AC177" s="303">
        <v>0</v>
      </c>
      <c r="AD177" s="304">
        <f t="shared" si="32"/>
        <v>0</v>
      </c>
      <c r="AR177" s="209" t="s">
        <v>2858</v>
      </c>
      <c r="AT177" s="209" t="s">
        <v>2854</v>
      </c>
      <c r="AU177" s="209" t="s">
        <v>87</v>
      </c>
      <c r="AY177" s="209" t="s">
        <v>2843</v>
      </c>
      <c r="BE177" s="305">
        <f t="shared" si="33"/>
        <v>0</v>
      </c>
      <c r="BF177" s="305">
        <f t="shared" si="34"/>
        <v>0</v>
      </c>
      <c r="BG177" s="305">
        <f t="shared" si="35"/>
        <v>0</v>
      </c>
      <c r="BH177" s="305">
        <f t="shared" si="36"/>
        <v>0</v>
      </c>
      <c r="BI177" s="305">
        <f t="shared" si="37"/>
        <v>0</v>
      </c>
      <c r="BJ177" s="209" t="s">
        <v>79</v>
      </c>
      <c r="BK177" s="305">
        <f t="shared" si="38"/>
        <v>0</v>
      </c>
      <c r="BL177" s="209" t="s">
        <v>2848</v>
      </c>
      <c r="BM177" s="209" t="s">
        <v>3028</v>
      </c>
    </row>
    <row r="178" spans="2:65" s="217" customFormat="1" ht="31.5" customHeight="1" x14ac:dyDescent="0.2">
      <c r="B178" s="292"/>
      <c r="C178" s="293" t="s">
        <v>3029</v>
      </c>
      <c r="D178" s="293" t="s">
        <v>2844</v>
      </c>
      <c r="E178" s="294" t="s">
        <v>3016</v>
      </c>
      <c r="F178" s="384" t="s">
        <v>3017</v>
      </c>
      <c r="G178" s="384"/>
      <c r="H178" s="384"/>
      <c r="I178" s="384"/>
      <c r="J178" s="295" t="s">
        <v>227</v>
      </c>
      <c r="K178" s="296">
        <v>2</v>
      </c>
      <c r="L178" s="297"/>
      <c r="M178" s="383"/>
      <c r="N178" s="383"/>
      <c r="O178" s="383"/>
      <c r="P178" s="383">
        <f t="shared" si="26"/>
        <v>0</v>
      </c>
      <c r="Q178" s="383"/>
      <c r="R178" s="298"/>
      <c r="S178" s="299" t="s">
        <v>2847</v>
      </c>
      <c r="T178" s="300" t="s">
        <v>1138</v>
      </c>
      <c r="U178" s="301" t="s">
        <v>2790</v>
      </c>
      <c r="V178" s="302">
        <f t="shared" si="27"/>
        <v>0</v>
      </c>
      <c r="W178" s="302">
        <f t="shared" si="28"/>
        <v>0</v>
      </c>
      <c r="X178" s="302">
        <f t="shared" si="29"/>
        <v>0</v>
      </c>
      <c r="Y178" s="303">
        <v>0.80200000000000005</v>
      </c>
      <c r="Z178" s="303">
        <f t="shared" si="30"/>
        <v>1.6040000000000001</v>
      </c>
      <c r="AA178" s="303">
        <v>0</v>
      </c>
      <c r="AB178" s="303">
        <f t="shared" si="31"/>
        <v>0</v>
      </c>
      <c r="AC178" s="303">
        <v>0</v>
      </c>
      <c r="AD178" s="304">
        <f t="shared" si="32"/>
        <v>0</v>
      </c>
      <c r="AR178" s="209" t="s">
        <v>2848</v>
      </c>
      <c r="AT178" s="209" t="s">
        <v>2844</v>
      </c>
      <c r="AU178" s="209" t="s">
        <v>87</v>
      </c>
      <c r="AY178" s="209" t="s">
        <v>2843</v>
      </c>
      <c r="BE178" s="305">
        <f t="shared" si="33"/>
        <v>0</v>
      </c>
      <c r="BF178" s="305">
        <f t="shared" si="34"/>
        <v>0</v>
      </c>
      <c r="BG178" s="305">
        <f t="shared" si="35"/>
        <v>0</v>
      </c>
      <c r="BH178" s="305">
        <f t="shared" si="36"/>
        <v>0</v>
      </c>
      <c r="BI178" s="305">
        <f t="shared" si="37"/>
        <v>0</v>
      </c>
      <c r="BJ178" s="209" t="s">
        <v>79</v>
      </c>
      <c r="BK178" s="305">
        <f t="shared" si="38"/>
        <v>0</v>
      </c>
      <c r="BL178" s="209" t="s">
        <v>2848</v>
      </c>
      <c r="BM178" s="209" t="s">
        <v>3030</v>
      </c>
    </row>
    <row r="179" spans="2:65" s="217" customFormat="1" ht="44.25" customHeight="1" x14ac:dyDescent="0.2">
      <c r="B179" s="292"/>
      <c r="C179" s="306" t="s">
        <v>3031</v>
      </c>
      <c r="D179" s="306" t="s">
        <v>2854</v>
      </c>
      <c r="E179" s="307" t="s">
        <v>3032</v>
      </c>
      <c r="F179" s="380" t="s">
        <v>3033</v>
      </c>
      <c r="G179" s="380"/>
      <c r="H179" s="380"/>
      <c r="I179" s="380"/>
      <c r="J179" s="308" t="s">
        <v>2857</v>
      </c>
      <c r="K179" s="309">
        <v>2</v>
      </c>
      <c r="L179" s="310"/>
      <c r="M179" s="381"/>
      <c r="N179" s="381"/>
      <c r="O179" s="382"/>
      <c r="P179" s="383">
        <f t="shared" si="26"/>
        <v>0</v>
      </c>
      <c r="Q179" s="383"/>
      <c r="R179" s="298"/>
      <c r="S179" s="311" t="s">
        <v>1138</v>
      </c>
      <c r="T179" s="300" t="s">
        <v>1138</v>
      </c>
      <c r="U179" s="301" t="s">
        <v>2790</v>
      </c>
      <c r="V179" s="302">
        <f t="shared" si="27"/>
        <v>0</v>
      </c>
      <c r="W179" s="302">
        <f t="shared" si="28"/>
        <v>0</v>
      </c>
      <c r="X179" s="302">
        <f t="shared" si="29"/>
        <v>0</v>
      </c>
      <c r="Y179" s="303">
        <v>0</v>
      </c>
      <c r="Z179" s="303">
        <f t="shared" si="30"/>
        <v>0</v>
      </c>
      <c r="AA179" s="303">
        <v>0</v>
      </c>
      <c r="AB179" s="303">
        <f t="shared" si="31"/>
        <v>0</v>
      </c>
      <c r="AC179" s="303">
        <v>0</v>
      </c>
      <c r="AD179" s="304">
        <f t="shared" si="32"/>
        <v>0</v>
      </c>
      <c r="AR179" s="209" t="s">
        <v>2858</v>
      </c>
      <c r="AT179" s="209" t="s">
        <v>2854</v>
      </c>
      <c r="AU179" s="209" t="s">
        <v>87</v>
      </c>
      <c r="AY179" s="209" t="s">
        <v>2843</v>
      </c>
      <c r="BE179" s="305">
        <f t="shared" si="33"/>
        <v>0</v>
      </c>
      <c r="BF179" s="305">
        <f t="shared" si="34"/>
        <v>0</v>
      </c>
      <c r="BG179" s="305">
        <f t="shared" si="35"/>
        <v>0</v>
      </c>
      <c r="BH179" s="305">
        <f t="shared" si="36"/>
        <v>0</v>
      </c>
      <c r="BI179" s="305">
        <f t="shared" si="37"/>
        <v>0</v>
      </c>
      <c r="BJ179" s="209" t="s">
        <v>79</v>
      </c>
      <c r="BK179" s="305">
        <f t="shared" si="38"/>
        <v>0</v>
      </c>
      <c r="BL179" s="209" t="s">
        <v>2848</v>
      </c>
      <c r="BM179" s="209" t="s">
        <v>3034</v>
      </c>
    </row>
    <row r="180" spans="2:65" s="217" customFormat="1" ht="31.5" customHeight="1" x14ac:dyDescent="0.2">
      <c r="B180" s="292"/>
      <c r="C180" s="293" t="s">
        <v>3035</v>
      </c>
      <c r="D180" s="293" t="s">
        <v>2844</v>
      </c>
      <c r="E180" s="294" t="s">
        <v>3016</v>
      </c>
      <c r="F180" s="384" t="s">
        <v>3017</v>
      </c>
      <c r="G180" s="384"/>
      <c r="H180" s="384"/>
      <c r="I180" s="384"/>
      <c r="J180" s="295" t="s">
        <v>227</v>
      </c>
      <c r="K180" s="296">
        <v>2</v>
      </c>
      <c r="L180" s="297"/>
      <c r="M180" s="383"/>
      <c r="N180" s="383"/>
      <c r="O180" s="383"/>
      <c r="P180" s="383">
        <f t="shared" si="26"/>
        <v>0</v>
      </c>
      <c r="Q180" s="383"/>
      <c r="R180" s="298"/>
      <c r="S180" s="299" t="s">
        <v>2847</v>
      </c>
      <c r="T180" s="300" t="s">
        <v>1138</v>
      </c>
      <c r="U180" s="301" t="s">
        <v>2790</v>
      </c>
      <c r="V180" s="302">
        <f t="shared" si="27"/>
        <v>0</v>
      </c>
      <c r="W180" s="302">
        <f t="shared" si="28"/>
        <v>0</v>
      </c>
      <c r="X180" s="302">
        <f t="shared" si="29"/>
        <v>0</v>
      </c>
      <c r="Y180" s="303">
        <v>0.80200000000000005</v>
      </c>
      <c r="Z180" s="303">
        <f t="shared" si="30"/>
        <v>1.6040000000000001</v>
      </c>
      <c r="AA180" s="303">
        <v>0</v>
      </c>
      <c r="AB180" s="303">
        <f t="shared" si="31"/>
        <v>0</v>
      </c>
      <c r="AC180" s="303">
        <v>0</v>
      </c>
      <c r="AD180" s="304">
        <f t="shared" si="32"/>
        <v>0</v>
      </c>
      <c r="AR180" s="209" t="s">
        <v>2848</v>
      </c>
      <c r="AT180" s="209" t="s">
        <v>2844</v>
      </c>
      <c r="AU180" s="209" t="s">
        <v>87</v>
      </c>
      <c r="AY180" s="209" t="s">
        <v>2843</v>
      </c>
      <c r="BE180" s="305">
        <f t="shared" si="33"/>
        <v>0</v>
      </c>
      <c r="BF180" s="305">
        <f t="shared" si="34"/>
        <v>0</v>
      </c>
      <c r="BG180" s="305">
        <f t="shared" si="35"/>
        <v>0</v>
      </c>
      <c r="BH180" s="305">
        <f t="shared" si="36"/>
        <v>0</v>
      </c>
      <c r="BI180" s="305">
        <f t="shared" si="37"/>
        <v>0</v>
      </c>
      <c r="BJ180" s="209" t="s">
        <v>79</v>
      </c>
      <c r="BK180" s="305">
        <f t="shared" si="38"/>
        <v>0</v>
      </c>
      <c r="BL180" s="209" t="s">
        <v>2848</v>
      </c>
      <c r="BM180" s="209" t="s">
        <v>3036</v>
      </c>
    </row>
    <row r="181" spans="2:65" s="217" customFormat="1" ht="31.5" customHeight="1" x14ac:dyDescent="0.2">
      <c r="B181" s="292"/>
      <c r="C181" s="306" t="s">
        <v>3037</v>
      </c>
      <c r="D181" s="306" t="s">
        <v>2854</v>
      </c>
      <c r="E181" s="307" t="s">
        <v>3038</v>
      </c>
      <c r="F181" s="380" t="s">
        <v>3039</v>
      </c>
      <c r="G181" s="380"/>
      <c r="H181" s="380"/>
      <c r="I181" s="380"/>
      <c r="J181" s="308" t="s">
        <v>2857</v>
      </c>
      <c r="K181" s="309">
        <v>2</v>
      </c>
      <c r="L181" s="310"/>
      <c r="M181" s="381"/>
      <c r="N181" s="381"/>
      <c r="O181" s="382"/>
      <c r="P181" s="383">
        <f t="shared" si="26"/>
        <v>0</v>
      </c>
      <c r="Q181" s="383"/>
      <c r="R181" s="298"/>
      <c r="S181" s="311" t="s">
        <v>1138</v>
      </c>
      <c r="T181" s="300" t="s">
        <v>1138</v>
      </c>
      <c r="U181" s="301" t="s">
        <v>2790</v>
      </c>
      <c r="V181" s="302">
        <f t="shared" si="27"/>
        <v>0</v>
      </c>
      <c r="W181" s="302">
        <f t="shared" si="28"/>
        <v>0</v>
      </c>
      <c r="X181" s="302">
        <f t="shared" si="29"/>
        <v>0</v>
      </c>
      <c r="Y181" s="303">
        <v>0</v>
      </c>
      <c r="Z181" s="303">
        <f t="shared" si="30"/>
        <v>0</v>
      </c>
      <c r="AA181" s="303">
        <v>0</v>
      </c>
      <c r="AB181" s="303">
        <f t="shared" si="31"/>
        <v>0</v>
      </c>
      <c r="AC181" s="303">
        <v>0</v>
      </c>
      <c r="AD181" s="304">
        <f t="shared" si="32"/>
        <v>0</v>
      </c>
      <c r="AR181" s="209" t="s">
        <v>2858</v>
      </c>
      <c r="AT181" s="209" t="s">
        <v>2854</v>
      </c>
      <c r="AU181" s="209" t="s">
        <v>87</v>
      </c>
      <c r="AY181" s="209" t="s">
        <v>2843</v>
      </c>
      <c r="BE181" s="305">
        <f t="shared" si="33"/>
        <v>0</v>
      </c>
      <c r="BF181" s="305">
        <f t="shared" si="34"/>
        <v>0</v>
      </c>
      <c r="BG181" s="305">
        <f t="shared" si="35"/>
        <v>0</v>
      </c>
      <c r="BH181" s="305">
        <f t="shared" si="36"/>
        <v>0</v>
      </c>
      <c r="BI181" s="305">
        <f t="shared" si="37"/>
        <v>0</v>
      </c>
      <c r="BJ181" s="209" t="s">
        <v>79</v>
      </c>
      <c r="BK181" s="305">
        <f t="shared" si="38"/>
        <v>0</v>
      </c>
      <c r="BL181" s="209" t="s">
        <v>2848</v>
      </c>
      <c r="BM181" s="209" t="s">
        <v>3040</v>
      </c>
    </row>
    <row r="182" spans="2:65" s="217" customFormat="1" ht="31.5" customHeight="1" x14ac:dyDescent="0.2">
      <c r="B182" s="292"/>
      <c r="C182" s="293" t="s">
        <v>3041</v>
      </c>
      <c r="D182" s="293" t="s">
        <v>2844</v>
      </c>
      <c r="E182" s="294" t="s">
        <v>3042</v>
      </c>
      <c r="F182" s="384" t="s">
        <v>3043</v>
      </c>
      <c r="G182" s="384"/>
      <c r="H182" s="384"/>
      <c r="I182" s="384"/>
      <c r="J182" s="295" t="s">
        <v>227</v>
      </c>
      <c r="K182" s="296">
        <v>6</v>
      </c>
      <c r="L182" s="297"/>
      <c r="M182" s="383"/>
      <c r="N182" s="383"/>
      <c r="O182" s="383"/>
      <c r="P182" s="383">
        <f t="shared" si="26"/>
        <v>0</v>
      </c>
      <c r="Q182" s="383"/>
      <c r="R182" s="298"/>
      <c r="S182" s="299" t="s">
        <v>2847</v>
      </c>
      <c r="T182" s="300" t="s">
        <v>1138</v>
      </c>
      <c r="U182" s="301" t="s">
        <v>2790</v>
      </c>
      <c r="V182" s="302">
        <f t="shared" si="27"/>
        <v>0</v>
      </c>
      <c r="W182" s="302">
        <f t="shared" si="28"/>
        <v>0</v>
      </c>
      <c r="X182" s="302">
        <f t="shared" si="29"/>
        <v>0</v>
      </c>
      <c r="Y182" s="303">
        <v>0.86399999999999999</v>
      </c>
      <c r="Z182" s="303">
        <f t="shared" si="30"/>
        <v>5.1840000000000002</v>
      </c>
      <c r="AA182" s="303">
        <v>0</v>
      </c>
      <c r="AB182" s="303">
        <f t="shared" si="31"/>
        <v>0</v>
      </c>
      <c r="AC182" s="303">
        <v>0</v>
      </c>
      <c r="AD182" s="304">
        <f t="shared" si="32"/>
        <v>0</v>
      </c>
      <c r="AR182" s="209" t="s">
        <v>2848</v>
      </c>
      <c r="AT182" s="209" t="s">
        <v>2844</v>
      </c>
      <c r="AU182" s="209" t="s">
        <v>87</v>
      </c>
      <c r="AY182" s="209" t="s">
        <v>2843</v>
      </c>
      <c r="BE182" s="305">
        <f t="shared" si="33"/>
        <v>0</v>
      </c>
      <c r="BF182" s="305">
        <f t="shared" si="34"/>
        <v>0</v>
      </c>
      <c r="BG182" s="305">
        <f t="shared" si="35"/>
        <v>0</v>
      </c>
      <c r="BH182" s="305">
        <f t="shared" si="36"/>
        <v>0</v>
      </c>
      <c r="BI182" s="305">
        <f t="shared" si="37"/>
        <v>0</v>
      </c>
      <c r="BJ182" s="209" t="s">
        <v>79</v>
      </c>
      <c r="BK182" s="305">
        <f t="shared" si="38"/>
        <v>0</v>
      </c>
      <c r="BL182" s="209" t="s">
        <v>2848</v>
      </c>
      <c r="BM182" s="209" t="s">
        <v>3044</v>
      </c>
    </row>
    <row r="183" spans="2:65" s="217" customFormat="1" ht="31.5" customHeight="1" x14ac:dyDescent="0.2">
      <c r="B183" s="292"/>
      <c r="C183" s="306" t="s">
        <v>3045</v>
      </c>
      <c r="D183" s="306" t="s">
        <v>2854</v>
      </c>
      <c r="E183" s="307" t="s">
        <v>3046</v>
      </c>
      <c r="F183" s="380" t="s">
        <v>3047</v>
      </c>
      <c r="G183" s="380"/>
      <c r="H183" s="380"/>
      <c r="I183" s="380"/>
      <c r="J183" s="308" t="s">
        <v>2002</v>
      </c>
      <c r="K183" s="309">
        <v>6</v>
      </c>
      <c r="L183" s="310"/>
      <c r="M183" s="381"/>
      <c r="N183" s="381"/>
      <c r="O183" s="382"/>
      <c r="P183" s="383">
        <f t="shared" si="26"/>
        <v>0</v>
      </c>
      <c r="Q183" s="383"/>
      <c r="R183" s="298"/>
      <c r="S183" s="311" t="s">
        <v>1138</v>
      </c>
      <c r="T183" s="300" t="s">
        <v>1138</v>
      </c>
      <c r="U183" s="301" t="s">
        <v>2790</v>
      </c>
      <c r="V183" s="302">
        <f t="shared" si="27"/>
        <v>0</v>
      </c>
      <c r="W183" s="302">
        <f t="shared" si="28"/>
        <v>0</v>
      </c>
      <c r="X183" s="302">
        <f t="shared" si="29"/>
        <v>0</v>
      </c>
      <c r="Y183" s="303">
        <v>0</v>
      </c>
      <c r="Z183" s="303">
        <f t="shared" si="30"/>
        <v>0</v>
      </c>
      <c r="AA183" s="303">
        <v>0</v>
      </c>
      <c r="AB183" s="303">
        <f t="shared" si="31"/>
        <v>0</v>
      </c>
      <c r="AC183" s="303">
        <v>0</v>
      </c>
      <c r="AD183" s="304">
        <f t="shared" si="32"/>
        <v>0</v>
      </c>
      <c r="AR183" s="209" t="s">
        <v>2858</v>
      </c>
      <c r="AT183" s="209" t="s">
        <v>2854</v>
      </c>
      <c r="AU183" s="209" t="s">
        <v>87</v>
      </c>
      <c r="AY183" s="209" t="s">
        <v>2843</v>
      </c>
      <c r="BE183" s="305">
        <f t="shared" si="33"/>
        <v>0</v>
      </c>
      <c r="BF183" s="305">
        <f t="shared" si="34"/>
        <v>0</v>
      </c>
      <c r="BG183" s="305">
        <f t="shared" si="35"/>
        <v>0</v>
      </c>
      <c r="BH183" s="305">
        <f t="shared" si="36"/>
        <v>0</v>
      </c>
      <c r="BI183" s="305">
        <f t="shared" si="37"/>
        <v>0</v>
      </c>
      <c r="BJ183" s="209" t="s">
        <v>79</v>
      </c>
      <c r="BK183" s="305">
        <f t="shared" si="38"/>
        <v>0</v>
      </c>
      <c r="BL183" s="209" t="s">
        <v>2848</v>
      </c>
      <c r="BM183" s="209" t="s">
        <v>3048</v>
      </c>
    </row>
    <row r="184" spans="2:65" s="217" customFormat="1" ht="31.5" customHeight="1" x14ac:dyDescent="0.2">
      <c r="B184" s="292"/>
      <c r="C184" s="293" t="s">
        <v>3049</v>
      </c>
      <c r="D184" s="293" t="s">
        <v>2844</v>
      </c>
      <c r="E184" s="294" t="s">
        <v>3042</v>
      </c>
      <c r="F184" s="384" t="s">
        <v>3043</v>
      </c>
      <c r="G184" s="384"/>
      <c r="H184" s="384"/>
      <c r="I184" s="384"/>
      <c r="J184" s="295" t="s">
        <v>227</v>
      </c>
      <c r="K184" s="296">
        <v>25</v>
      </c>
      <c r="L184" s="297"/>
      <c r="M184" s="383"/>
      <c r="N184" s="383"/>
      <c r="O184" s="383"/>
      <c r="P184" s="383">
        <f t="shared" si="26"/>
        <v>0</v>
      </c>
      <c r="Q184" s="383"/>
      <c r="R184" s="298"/>
      <c r="S184" s="299" t="s">
        <v>2847</v>
      </c>
      <c r="T184" s="300" t="s">
        <v>1138</v>
      </c>
      <c r="U184" s="301" t="s">
        <v>2790</v>
      </c>
      <c r="V184" s="302">
        <f t="shared" si="27"/>
        <v>0</v>
      </c>
      <c r="W184" s="302">
        <f t="shared" si="28"/>
        <v>0</v>
      </c>
      <c r="X184" s="302">
        <f t="shared" si="29"/>
        <v>0</v>
      </c>
      <c r="Y184" s="303">
        <v>0.86399999999999999</v>
      </c>
      <c r="Z184" s="303">
        <f t="shared" si="30"/>
        <v>21.6</v>
      </c>
      <c r="AA184" s="303">
        <v>0</v>
      </c>
      <c r="AB184" s="303">
        <f t="shared" si="31"/>
        <v>0</v>
      </c>
      <c r="AC184" s="303">
        <v>0</v>
      </c>
      <c r="AD184" s="304">
        <f t="shared" si="32"/>
        <v>0</v>
      </c>
      <c r="AR184" s="209" t="s">
        <v>2848</v>
      </c>
      <c r="AT184" s="209" t="s">
        <v>2844</v>
      </c>
      <c r="AU184" s="209" t="s">
        <v>87</v>
      </c>
      <c r="AY184" s="209" t="s">
        <v>2843</v>
      </c>
      <c r="BE184" s="305">
        <f t="shared" si="33"/>
        <v>0</v>
      </c>
      <c r="BF184" s="305">
        <f t="shared" si="34"/>
        <v>0</v>
      </c>
      <c r="BG184" s="305">
        <f t="shared" si="35"/>
        <v>0</v>
      </c>
      <c r="BH184" s="305">
        <f t="shared" si="36"/>
        <v>0</v>
      </c>
      <c r="BI184" s="305">
        <f t="shared" si="37"/>
        <v>0</v>
      </c>
      <c r="BJ184" s="209" t="s">
        <v>79</v>
      </c>
      <c r="BK184" s="305">
        <f t="shared" si="38"/>
        <v>0</v>
      </c>
      <c r="BL184" s="209" t="s">
        <v>2848</v>
      </c>
      <c r="BM184" s="209" t="s">
        <v>3050</v>
      </c>
    </row>
    <row r="185" spans="2:65" s="217" customFormat="1" ht="31.5" customHeight="1" x14ac:dyDescent="0.2">
      <c r="B185" s="292"/>
      <c r="C185" s="306" t="s">
        <v>3051</v>
      </c>
      <c r="D185" s="306" t="s">
        <v>2854</v>
      </c>
      <c r="E185" s="307" t="s">
        <v>3052</v>
      </c>
      <c r="F185" s="380" t="s">
        <v>3053</v>
      </c>
      <c r="G185" s="380"/>
      <c r="H185" s="380"/>
      <c r="I185" s="380"/>
      <c r="J185" s="308" t="s">
        <v>2002</v>
      </c>
      <c r="K185" s="309">
        <v>25</v>
      </c>
      <c r="L185" s="310"/>
      <c r="M185" s="381"/>
      <c r="N185" s="381"/>
      <c r="O185" s="382"/>
      <c r="P185" s="383">
        <f t="shared" si="26"/>
        <v>0</v>
      </c>
      <c r="Q185" s="383"/>
      <c r="R185" s="298"/>
      <c r="S185" s="311" t="s">
        <v>1138</v>
      </c>
      <c r="T185" s="300" t="s">
        <v>1138</v>
      </c>
      <c r="U185" s="301" t="s">
        <v>2790</v>
      </c>
      <c r="V185" s="302">
        <f t="shared" si="27"/>
        <v>0</v>
      </c>
      <c r="W185" s="302">
        <f t="shared" si="28"/>
        <v>0</v>
      </c>
      <c r="X185" s="302">
        <f t="shared" si="29"/>
        <v>0</v>
      </c>
      <c r="Y185" s="303">
        <v>0</v>
      </c>
      <c r="Z185" s="303">
        <f t="shared" si="30"/>
        <v>0</v>
      </c>
      <c r="AA185" s="303">
        <v>0</v>
      </c>
      <c r="AB185" s="303">
        <f t="shared" si="31"/>
        <v>0</v>
      </c>
      <c r="AC185" s="303">
        <v>0</v>
      </c>
      <c r="AD185" s="304">
        <f t="shared" si="32"/>
        <v>0</v>
      </c>
      <c r="AR185" s="209" t="s">
        <v>2858</v>
      </c>
      <c r="AT185" s="209" t="s">
        <v>2854</v>
      </c>
      <c r="AU185" s="209" t="s">
        <v>87</v>
      </c>
      <c r="AY185" s="209" t="s">
        <v>2843</v>
      </c>
      <c r="BE185" s="305">
        <f t="shared" si="33"/>
        <v>0</v>
      </c>
      <c r="BF185" s="305">
        <f t="shared" si="34"/>
        <v>0</v>
      </c>
      <c r="BG185" s="305">
        <f t="shared" si="35"/>
        <v>0</v>
      </c>
      <c r="BH185" s="305">
        <f t="shared" si="36"/>
        <v>0</v>
      </c>
      <c r="BI185" s="305">
        <f t="shared" si="37"/>
        <v>0</v>
      </c>
      <c r="BJ185" s="209" t="s">
        <v>79</v>
      </c>
      <c r="BK185" s="305">
        <f t="shared" si="38"/>
        <v>0</v>
      </c>
      <c r="BL185" s="209" t="s">
        <v>2848</v>
      </c>
      <c r="BM185" s="209" t="s">
        <v>3054</v>
      </c>
    </row>
    <row r="186" spans="2:65" s="217" customFormat="1" ht="31.5" customHeight="1" x14ac:dyDescent="0.2">
      <c r="B186" s="292"/>
      <c r="C186" s="293" t="s">
        <v>3055</v>
      </c>
      <c r="D186" s="293" t="s">
        <v>2844</v>
      </c>
      <c r="E186" s="294" t="s">
        <v>3042</v>
      </c>
      <c r="F186" s="384" t="s">
        <v>3043</v>
      </c>
      <c r="G186" s="384"/>
      <c r="H186" s="384"/>
      <c r="I186" s="384"/>
      <c r="J186" s="295" t="s">
        <v>227</v>
      </c>
      <c r="K186" s="296">
        <v>3</v>
      </c>
      <c r="L186" s="297"/>
      <c r="M186" s="383"/>
      <c r="N186" s="383"/>
      <c r="O186" s="383"/>
      <c r="P186" s="383">
        <f t="shared" si="26"/>
        <v>0</v>
      </c>
      <c r="Q186" s="383"/>
      <c r="R186" s="298"/>
      <c r="S186" s="299" t="s">
        <v>2847</v>
      </c>
      <c r="T186" s="300" t="s">
        <v>1138</v>
      </c>
      <c r="U186" s="301" t="s">
        <v>2790</v>
      </c>
      <c r="V186" s="302">
        <f t="shared" si="27"/>
        <v>0</v>
      </c>
      <c r="W186" s="302">
        <f t="shared" si="28"/>
        <v>0</v>
      </c>
      <c r="X186" s="302">
        <f t="shared" si="29"/>
        <v>0</v>
      </c>
      <c r="Y186" s="303">
        <v>0.86399999999999999</v>
      </c>
      <c r="Z186" s="303">
        <f t="shared" si="30"/>
        <v>2.5920000000000001</v>
      </c>
      <c r="AA186" s="303">
        <v>0</v>
      </c>
      <c r="AB186" s="303">
        <f t="shared" si="31"/>
        <v>0</v>
      </c>
      <c r="AC186" s="303">
        <v>0</v>
      </c>
      <c r="AD186" s="304">
        <f t="shared" si="32"/>
        <v>0</v>
      </c>
      <c r="AR186" s="209" t="s">
        <v>2848</v>
      </c>
      <c r="AT186" s="209" t="s">
        <v>2844</v>
      </c>
      <c r="AU186" s="209" t="s">
        <v>87</v>
      </c>
      <c r="AY186" s="209" t="s">
        <v>2843</v>
      </c>
      <c r="BE186" s="305">
        <f t="shared" si="33"/>
        <v>0</v>
      </c>
      <c r="BF186" s="305">
        <f t="shared" si="34"/>
        <v>0</v>
      </c>
      <c r="BG186" s="305">
        <f t="shared" si="35"/>
        <v>0</v>
      </c>
      <c r="BH186" s="305">
        <f t="shared" si="36"/>
        <v>0</v>
      </c>
      <c r="BI186" s="305">
        <f t="shared" si="37"/>
        <v>0</v>
      </c>
      <c r="BJ186" s="209" t="s">
        <v>79</v>
      </c>
      <c r="BK186" s="305">
        <f t="shared" si="38"/>
        <v>0</v>
      </c>
      <c r="BL186" s="209" t="s">
        <v>2848</v>
      </c>
      <c r="BM186" s="209" t="s">
        <v>3056</v>
      </c>
    </row>
    <row r="187" spans="2:65" s="217" customFormat="1" ht="31.5" customHeight="1" x14ac:dyDescent="0.2">
      <c r="B187" s="292"/>
      <c r="C187" s="306" t="s">
        <v>3057</v>
      </c>
      <c r="D187" s="306" t="s">
        <v>2854</v>
      </c>
      <c r="E187" s="307" t="s">
        <v>3058</v>
      </c>
      <c r="F187" s="380" t="s">
        <v>3059</v>
      </c>
      <c r="G187" s="380"/>
      <c r="H187" s="380"/>
      <c r="I187" s="380"/>
      <c r="J187" s="308" t="s">
        <v>2002</v>
      </c>
      <c r="K187" s="309">
        <v>3</v>
      </c>
      <c r="L187" s="310"/>
      <c r="M187" s="381"/>
      <c r="N187" s="381"/>
      <c r="O187" s="382"/>
      <c r="P187" s="383">
        <f t="shared" si="26"/>
        <v>0</v>
      </c>
      <c r="Q187" s="383"/>
      <c r="R187" s="298"/>
      <c r="S187" s="311" t="s">
        <v>1138</v>
      </c>
      <c r="T187" s="300" t="s">
        <v>1138</v>
      </c>
      <c r="U187" s="301" t="s">
        <v>2790</v>
      </c>
      <c r="V187" s="302">
        <f t="shared" si="27"/>
        <v>0</v>
      </c>
      <c r="W187" s="302">
        <f t="shared" si="28"/>
        <v>0</v>
      </c>
      <c r="X187" s="302">
        <f t="shared" si="29"/>
        <v>0</v>
      </c>
      <c r="Y187" s="303">
        <v>0</v>
      </c>
      <c r="Z187" s="303">
        <f t="shared" si="30"/>
        <v>0</v>
      </c>
      <c r="AA187" s="303">
        <v>0</v>
      </c>
      <c r="AB187" s="303">
        <f t="shared" si="31"/>
        <v>0</v>
      </c>
      <c r="AC187" s="303">
        <v>0</v>
      </c>
      <c r="AD187" s="304">
        <f t="shared" si="32"/>
        <v>0</v>
      </c>
      <c r="AR187" s="209" t="s">
        <v>2858</v>
      </c>
      <c r="AT187" s="209" t="s">
        <v>2854</v>
      </c>
      <c r="AU187" s="209" t="s">
        <v>87</v>
      </c>
      <c r="AY187" s="209" t="s">
        <v>2843</v>
      </c>
      <c r="BE187" s="305">
        <f t="shared" si="33"/>
        <v>0</v>
      </c>
      <c r="BF187" s="305">
        <f t="shared" si="34"/>
        <v>0</v>
      </c>
      <c r="BG187" s="305">
        <f t="shared" si="35"/>
        <v>0</v>
      </c>
      <c r="BH187" s="305">
        <f t="shared" si="36"/>
        <v>0</v>
      </c>
      <c r="BI187" s="305">
        <f t="shared" si="37"/>
        <v>0</v>
      </c>
      <c r="BJ187" s="209" t="s">
        <v>79</v>
      </c>
      <c r="BK187" s="305">
        <f t="shared" si="38"/>
        <v>0</v>
      </c>
      <c r="BL187" s="209" t="s">
        <v>2848</v>
      </c>
      <c r="BM187" s="209" t="s">
        <v>3060</v>
      </c>
    </row>
    <row r="188" spans="2:65" s="217" customFormat="1" ht="31.5" customHeight="1" x14ac:dyDescent="0.2">
      <c r="B188" s="292"/>
      <c r="C188" s="293" t="s">
        <v>109</v>
      </c>
      <c r="D188" s="293" t="s">
        <v>2844</v>
      </c>
      <c r="E188" s="294" t="s">
        <v>3061</v>
      </c>
      <c r="F188" s="384" t="s">
        <v>3062</v>
      </c>
      <c r="G188" s="384"/>
      <c r="H188" s="384"/>
      <c r="I188" s="384"/>
      <c r="J188" s="295" t="s">
        <v>227</v>
      </c>
      <c r="K188" s="296">
        <v>4</v>
      </c>
      <c r="L188" s="297"/>
      <c r="M188" s="383"/>
      <c r="N188" s="383"/>
      <c r="O188" s="383"/>
      <c r="P188" s="383">
        <f t="shared" si="26"/>
        <v>0</v>
      </c>
      <c r="Q188" s="383"/>
      <c r="R188" s="298"/>
      <c r="S188" s="299" t="s">
        <v>2852</v>
      </c>
      <c r="T188" s="300" t="s">
        <v>1138</v>
      </c>
      <c r="U188" s="301" t="s">
        <v>2790</v>
      </c>
      <c r="V188" s="302">
        <f t="shared" si="27"/>
        <v>0</v>
      </c>
      <c r="W188" s="302">
        <f t="shared" si="28"/>
        <v>0</v>
      </c>
      <c r="X188" s="302">
        <f t="shared" si="29"/>
        <v>0</v>
      </c>
      <c r="Y188" s="303">
        <v>1.224</v>
      </c>
      <c r="Z188" s="303">
        <f t="shared" si="30"/>
        <v>4.8959999999999999</v>
      </c>
      <c r="AA188" s="303">
        <v>0</v>
      </c>
      <c r="AB188" s="303">
        <f t="shared" si="31"/>
        <v>0</v>
      </c>
      <c r="AC188" s="303">
        <v>0</v>
      </c>
      <c r="AD188" s="304">
        <f t="shared" si="32"/>
        <v>0</v>
      </c>
      <c r="AR188" s="209" t="s">
        <v>2848</v>
      </c>
      <c r="AT188" s="209" t="s">
        <v>2844</v>
      </c>
      <c r="AU188" s="209" t="s">
        <v>87</v>
      </c>
      <c r="AY188" s="209" t="s">
        <v>2843</v>
      </c>
      <c r="BE188" s="305">
        <f t="shared" si="33"/>
        <v>0</v>
      </c>
      <c r="BF188" s="305">
        <f t="shared" si="34"/>
        <v>0</v>
      </c>
      <c r="BG188" s="305">
        <f t="shared" si="35"/>
        <v>0</v>
      </c>
      <c r="BH188" s="305">
        <f t="shared" si="36"/>
        <v>0</v>
      </c>
      <c r="BI188" s="305">
        <f t="shared" si="37"/>
        <v>0</v>
      </c>
      <c r="BJ188" s="209" t="s">
        <v>79</v>
      </c>
      <c r="BK188" s="305">
        <f t="shared" si="38"/>
        <v>0</v>
      </c>
      <c r="BL188" s="209" t="s">
        <v>2848</v>
      </c>
      <c r="BM188" s="209" t="s">
        <v>3063</v>
      </c>
    </row>
    <row r="189" spans="2:65" s="217" customFormat="1" ht="31.5" customHeight="1" x14ac:dyDescent="0.2">
      <c r="B189" s="292"/>
      <c r="C189" s="306" t="s">
        <v>111</v>
      </c>
      <c r="D189" s="306" t="s">
        <v>2854</v>
      </c>
      <c r="E189" s="307" t="s">
        <v>3064</v>
      </c>
      <c r="F189" s="380" t="s">
        <v>3065</v>
      </c>
      <c r="G189" s="380"/>
      <c r="H189" s="380"/>
      <c r="I189" s="380"/>
      <c r="J189" s="308" t="s">
        <v>227</v>
      </c>
      <c r="K189" s="309">
        <v>4</v>
      </c>
      <c r="L189" s="310"/>
      <c r="M189" s="381"/>
      <c r="N189" s="381"/>
      <c r="O189" s="382"/>
      <c r="P189" s="383">
        <f t="shared" si="26"/>
        <v>0</v>
      </c>
      <c r="Q189" s="383"/>
      <c r="R189" s="298"/>
      <c r="S189" s="311" t="s">
        <v>2852</v>
      </c>
      <c r="T189" s="300" t="s">
        <v>1138</v>
      </c>
      <c r="U189" s="301" t="s">
        <v>2790</v>
      </c>
      <c r="V189" s="302">
        <f t="shared" si="27"/>
        <v>0</v>
      </c>
      <c r="W189" s="302">
        <f t="shared" si="28"/>
        <v>0</v>
      </c>
      <c r="X189" s="302">
        <f t="shared" si="29"/>
        <v>0</v>
      </c>
      <c r="Y189" s="303">
        <v>0</v>
      </c>
      <c r="Z189" s="303">
        <f t="shared" si="30"/>
        <v>0</v>
      </c>
      <c r="AA189" s="303">
        <v>1.11E-2</v>
      </c>
      <c r="AB189" s="303">
        <f t="shared" si="31"/>
        <v>4.4400000000000002E-2</v>
      </c>
      <c r="AC189" s="303">
        <v>0</v>
      </c>
      <c r="AD189" s="304">
        <f t="shared" si="32"/>
        <v>0</v>
      </c>
      <c r="AR189" s="209" t="s">
        <v>2858</v>
      </c>
      <c r="AT189" s="209" t="s">
        <v>2854</v>
      </c>
      <c r="AU189" s="209" t="s">
        <v>87</v>
      </c>
      <c r="AY189" s="209" t="s">
        <v>2843</v>
      </c>
      <c r="BE189" s="305">
        <f t="shared" si="33"/>
        <v>0</v>
      </c>
      <c r="BF189" s="305">
        <f t="shared" si="34"/>
        <v>0</v>
      </c>
      <c r="BG189" s="305">
        <f t="shared" si="35"/>
        <v>0</v>
      </c>
      <c r="BH189" s="305">
        <f t="shared" si="36"/>
        <v>0</v>
      </c>
      <c r="BI189" s="305">
        <f t="shared" si="37"/>
        <v>0</v>
      </c>
      <c r="BJ189" s="209" t="s">
        <v>79</v>
      </c>
      <c r="BK189" s="305">
        <f t="shared" si="38"/>
        <v>0</v>
      </c>
      <c r="BL189" s="209" t="s">
        <v>2848</v>
      </c>
      <c r="BM189" s="209" t="s">
        <v>3066</v>
      </c>
    </row>
    <row r="190" spans="2:65" s="283" customFormat="1" ht="37.35" customHeight="1" x14ac:dyDescent="0.35">
      <c r="B190" s="279"/>
      <c r="C190" s="280"/>
      <c r="D190" s="281" t="s">
        <v>2817</v>
      </c>
      <c r="E190" s="281"/>
      <c r="F190" s="281"/>
      <c r="G190" s="281"/>
      <c r="H190" s="281"/>
      <c r="I190" s="281"/>
      <c r="J190" s="281"/>
      <c r="K190" s="281"/>
      <c r="L190" s="281"/>
      <c r="M190" s="387">
        <f>BK190</f>
        <v>0</v>
      </c>
      <c r="N190" s="388"/>
      <c r="O190" s="388"/>
      <c r="P190" s="388"/>
      <c r="Q190" s="388"/>
      <c r="R190" s="282"/>
      <c r="T190" s="284"/>
      <c r="U190" s="280"/>
      <c r="V190" s="280"/>
      <c r="W190" s="285">
        <f>W191+W293+W350</f>
        <v>0</v>
      </c>
      <c r="X190" s="285">
        <f>X191+X293+X350</f>
        <v>0</v>
      </c>
      <c r="Y190" s="280"/>
      <c r="Z190" s="286">
        <f>Z191+Z293+Z350</f>
        <v>835.45100000000002</v>
      </c>
      <c r="AA190" s="280"/>
      <c r="AB190" s="286">
        <f>AB191+AB293+AB350</f>
        <v>1.0125499999999996</v>
      </c>
      <c r="AC190" s="280"/>
      <c r="AD190" s="287">
        <f>AD191+AD293+AD350</f>
        <v>0</v>
      </c>
      <c r="AR190" s="288" t="s">
        <v>93</v>
      </c>
      <c r="AT190" s="289" t="s">
        <v>2841</v>
      </c>
      <c r="AU190" s="289" t="s">
        <v>2842</v>
      </c>
      <c r="AY190" s="288" t="s">
        <v>2843</v>
      </c>
      <c r="BK190" s="290">
        <f>BK191+BK293+BK350</f>
        <v>0</v>
      </c>
    </row>
    <row r="191" spans="2:65" s="283" customFormat="1" ht="19.899999999999999" customHeight="1" x14ac:dyDescent="0.3">
      <c r="B191" s="279"/>
      <c r="C191" s="280"/>
      <c r="D191" s="291" t="s">
        <v>2818</v>
      </c>
      <c r="E191" s="291"/>
      <c r="F191" s="291"/>
      <c r="G191" s="291"/>
      <c r="H191" s="291"/>
      <c r="I191" s="291"/>
      <c r="J191" s="291"/>
      <c r="K191" s="291"/>
      <c r="L191" s="291"/>
      <c r="M191" s="389">
        <f>BK191</f>
        <v>0</v>
      </c>
      <c r="N191" s="390"/>
      <c r="O191" s="390"/>
      <c r="P191" s="390"/>
      <c r="Q191" s="390"/>
      <c r="R191" s="282"/>
      <c r="T191" s="284"/>
      <c r="U191" s="280"/>
      <c r="V191" s="280"/>
      <c r="W191" s="285">
        <f>SUM(W192:W292)</f>
        <v>0</v>
      </c>
      <c r="X191" s="285">
        <f>SUM(X192:X292)</f>
        <v>0</v>
      </c>
      <c r="Y191" s="280"/>
      <c r="Z191" s="286">
        <f>SUM(Z192:Z292)</f>
        <v>594.61900000000003</v>
      </c>
      <c r="AA191" s="280"/>
      <c r="AB191" s="286">
        <f>SUM(AB192:AB292)</f>
        <v>1.0106419999999996</v>
      </c>
      <c r="AC191" s="280"/>
      <c r="AD191" s="287">
        <f>SUM(AD192:AD292)</f>
        <v>0</v>
      </c>
      <c r="AR191" s="288" t="s">
        <v>93</v>
      </c>
      <c r="AT191" s="289" t="s">
        <v>2841</v>
      </c>
      <c r="AU191" s="289" t="s">
        <v>79</v>
      </c>
      <c r="AY191" s="288" t="s">
        <v>2843</v>
      </c>
      <c r="BK191" s="290">
        <f>SUM(BK192:BK292)</f>
        <v>0</v>
      </c>
    </row>
    <row r="192" spans="2:65" s="217" customFormat="1" ht="22.5" customHeight="1" x14ac:dyDescent="0.2">
      <c r="B192" s="292"/>
      <c r="C192" s="293" t="s">
        <v>113</v>
      </c>
      <c r="D192" s="293" t="s">
        <v>2844</v>
      </c>
      <c r="E192" s="294" t="s">
        <v>3067</v>
      </c>
      <c r="F192" s="384" t="s">
        <v>3068</v>
      </c>
      <c r="G192" s="384"/>
      <c r="H192" s="384"/>
      <c r="I192" s="384"/>
      <c r="J192" s="295" t="s">
        <v>2002</v>
      </c>
      <c r="K192" s="296">
        <v>2</v>
      </c>
      <c r="L192" s="297"/>
      <c r="M192" s="383"/>
      <c r="N192" s="383"/>
      <c r="O192" s="383"/>
      <c r="P192" s="383">
        <f t="shared" ref="P192:P255" si="39">ROUND(V192*K192,2)</f>
        <v>0</v>
      </c>
      <c r="Q192" s="383"/>
      <c r="R192" s="298"/>
      <c r="S192" s="299" t="s">
        <v>1138</v>
      </c>
      <c r="T192" s="300" t="s">
        <v>1138</v>
      </c>
      <c r="U192" s="301" t="s">
        <v>2790</v>
      </c>
      <c r="V192" s="302">
        <f t="shared" ref="V192:V255" si="40">L192+M192</f>
        <v>0</v>
      </c>
      <c r="W192" s="302">
        <f t="shared" ref="W192:W255" si="41">ROUND(L192*K192,2)</f>
        <v>0</v>
      </c>
      <c r="X192" s="302">
        <f t="shared" ref="X192:X255" si="42">ROUND(M192*K192,2)</f>
        <v>0</v>
      </c>
      <c r="Y192" s="303">
        <v>0</v>
      </c>
      <c r="Z192" s="303">
        <f t="shared" ref="Z192:Z255" si="43">Y192*K192</f>
        <v>0</v>
      </c>
      <c r="AA192" s="303">
        <v>0</v>
      </c>
      <c r="AB192" s="303">
        <f t="shared" ref="AB192:AB255" si="44">AA192*K192</f>
        <v>0</v>
      </c>
      <c r="AC192" s="303">
        <v>0</v>
      </c>
      <c r="AD192" s="304">
        <f t="shared" ref="AD192:AD255" si="45">AC192*K192</f>
        <v>0</v>
      </c>
      <c r="AR192" s="209" t="s">
        <v>115</v>
      </c>
      <c r="AT192" s="209" t="s">
        <v>2844</v>
      </c>
      <c r="AU192" s="209" t="s">
        <v>87</v>
      </c>
      <c r="AY192" s="209" t="s">
        <v>2843</v>
      </c>
      <c r="BE192" s="305">
        <f t="shared" ref="BE192:BE255" si="46">IF(U192="základní",P192,0)</f>
        <v>0</v>
      </c>
      <c r="BF192" s="305">
        <f t="shared" ref="BF192:BF255" si="47">IF(U192="snížená",P192,0)</f>
        <v>0</v>
      </c>
      <c r="BG192" s="305">
        <f t="shared" ref="BG192:BG255" si="48">IF(U192="zákl. přenesená",P192,0)</f>
        <v>0</v>
      </c>
      <c r="BH192" s="305">
        <f t="shared" ref="BH192:BH255" si="49">IF(U192="sníž. přenesená",P192,0)</f>
        <v>0</v>
      </c>
      <c r="BI192" s="305">
        <f t="shared" ref="BI192:BI255" si="50">IF(U192="nulová",P192,0)</f>
        <v>0</v>
      </c>
      <c r="BJ192" s="209" t="s">
        <v>79</v>
      </c>
      <c r="BK192" s="305">
        <f t="shared" ref="BK192:BK255" si="51">ROUND(V192*K192,2)</f>
        <v>0</v>
      </c>
      <c r="BL192" s="209" t="s">
        <v>115</v>
      </c>
      <c r="BM192" s="209" t="s">
        <v>3069</v>
      </c>
    </row>
    <row r="193" spans="2:65" s="217" customFormat="1" ht="22.5" customHeight="1" x14ac:dyDescent="0.2">
      <c r="B193" s="292"/>
      <c r="C193" s="306" t="s">
        <v>115</v>
      </c>
      <c r="D193" s="306" t="s">
        <v>2854</v>
      </c>
      <c r="E193" s="307" t="s">
        <v>3070</v>
      </c>
      <c r="F193" s="380" t="s">
        <v>3071</v>
      </c>
      <c r="G193" s="380"/>
      <c r="H193" s="380"/>
      <c r="I193" s="380"/>
      <c r="J193" s="308" t="s">
        <v>2002</v>
      </c>
      <c r="K193" s="309">
        <v>8</v>
      </c>
      <c r="L193" s="310"/>
      <c r="M193" s="381"/>
      <c r="N193" s="381"/>
      <c r="O193" s="382"/>
      <c r="P193" s="383">
        <f t="shared" si="39"/>
        <v>0</v>
      </c>
      <c r="Q193" s="383"/>
      <c r="R193" s="298"/>
      <c r="S193" s="311" t="s">
        <v>1138</v>
      </c>
      <c r="T193" s="300" t="s">
        <v>1138</v>
      </c>
      <c r="U193" s="301" t="s">
        <v>2790</v>
      </c>
      <c r="V193" s="302">
        <f t="shared" si="40"/>
        <v>0</v>
      </c>
      <c r="W193" s="302">
        <f t="shared" si="41"/>
        <v>0</v>
      </c>
      <c r="X193" s="302">
        <f t="shared" si="42"/>
        <v>0</v>
      </c>
      <c r="Y193" s="303">
        <v>0</v>
      </c>
      <c r="Z193" s="303">
        <f t="shared" si="43"/>
        <v>0</v>
      </c>
      <c r="AA193" s="303">
        <v>0</v>
      </c>
      <c r="AB193" s="303">
        <f t="shared" si="44"/>
        <v>0</v>
      </c>
      <c r="AC193" s="303">
        <v>0</v>
      </c>
      <c r="AD193" s="304">
        <f t="shared" si="45"/>
        <v>0</v>
      </c>
      <c r="AR193" s="209" t="s">
        <v>2884</v>
      </c>
      <c r="AT193" s="209" t="s">
        <v>2854</v>
      </c>
      <c r="AU193" s="209" t="s">
        <v>87</v>
      </c>
      <c r="AY193" s="209" t="s">
        <v>2843</v>
      </c>
      <c r="BE193" s="305">
        <f t="shared" si="46"/>
        <v>0</v>
      </c>
      <c r="BF193" s="305">
        <f t="shared" si="47"/>
        <v>0</v>
      </c>
      <c r="BG193" s="305">
        <f t="shared" si="48"/>
        <v>0</v>
      </c>
      <c r="BH193" s="305">
        <f t="shared" si="49"/>
        <v>0</v>
      </c>
      <c r="BI193" s="305">
        <f t="shared" si="50"/>
        <v>0</v>
      </c>
      <c r="BJ193" s="209" t="s">
        <v>79</v>
      </c>
      <c r="BK193" s="305">
        <f t="shared" si="51"/>
        <v>0</v>
      </c>
      <c r="BL193" s="209" t="s">
        <v>115</v>
      </c>
      <c r="BM193" s="209" t="s">
        <v>3072</v>
      </c>
    </row>
    <row r="194" spans="2:65" s="217" customFormat="1" ht="22.5" customHeight="1" x14ac:dyDescent="0.2">
      <c r="B194" s="292"/>
      <c r="C194" s="306" t="s">
        <v>3073</v>
      </c>
      <c r="D194" s="306" t="s">
        <v>2854</v>
      </c>
      <c r="E194" s="307" t="s">
        <v>3074</v>
      </c>
      <c r="F194" s="380" t="s">
        <v>3075</v>
      </c>
      <c r="G194" s="380"/>
      <c r="H194" s="380"/>
      <c r="I194" s="380"/>
      <c r="J194" s="308" t="s">
        <v>227</v>
      </c>
      <c r="K194" s="309">
        <v>2</v>
      </c>
      <c r="L194" s="310"/>
      <c r="M194" s="381"/>
      <c r="N194" s="381"/>
      <c r="O194" s="382"/>
      <c r="P194" s="383">
        <f t="shared" si="39"/>
        <v>0</v>
      </c>
      <c r="Q194" s="383"/>
      <c r="R194" s="298"/>
      <c r="S194" s="311" t="s">
        <v>1138</v>
      </c>
      <c r="T194" s="300" t="s">
        <v>1138</v>
      </c>
      <c r="U194" s="301" t="s">
        <v>2790</v>
      </c>
      <c r="V194" s="302">
        <f t="shared" si="40"/>
        <v>0</v>
      </c>
      <c r="W194" s="302">
        <f t="shared" si="41"/>
        <v>0</v>
      </c>
      <c r="X194" s="302">
        <f t="shared" si="42"/>
        <v>0</v>
      </c>
      <c r="Y194" s="303">
        <v>0</v>
      </c>
      <c r="Z194" s="303">
        <f t="shared" si="43"/>
        <v>0</v>
      </c>
      <c r="AA194" s="303">
        <v>4.2999999999999999E-4</v>
      </c>
      <c r="AB194" s="303">
        <f t="shared" si="44"/>
        <v>8.5999999999999998E-4</v>
      </c>
      <c r="AC194" s="303">
        <v>0</v>
      </c>
      <c r="AD194" s="304">
        <f t="shared" si="45"/>
        <v>0</v>
      </c>
      <c r="AR194" s="209" t="s">
        <v>2248</v>
      </c>
      <c r="AT194" s="209" t="s">
        <v>2854</v>
      </c>
      <c r="AU194" s="209" t="s">
        <v>87</v>
      </c>
      <c r="AY194" s="209" t="s">
        <v>2843</v>
      </c>
      <c r="BE194" s="305">
        <f t="shared" si="46"/>
        <v>0</v>
      </c>
      <c r="BF194" s="305">
        <f t="shared" si="47"/>
        <v>0</v>
      </c>
      <c r="BG194" s="305">
        <f t="shared" si="48"/>
        <v>0</v>
      </c>
      <c r="BH194" s="305">
        <f t="shared" si="49"/>
        <v>0</v>
      </c>
      <c r="BI194" s="305">
        <f t="shared" si="50"/>
        <v>0</v>
      </c>
      <c r="BJ194" s="209" t="s">
        <v>79</v>
      </c>
      <c r="BK194" s="305">
        <f t="shared" si="51"/>
        <v>0</v>
      </c>
      <c r="BL194" s="209" t="s">
        <v>2248</v>
      </c>
      <c r="BM194" s="209" t="s">
        <v>3076</v>
      </c>
    </row>
    <row r="195" spans="2:65" s="217" customFormat="1" ht="22.5" customHeight="1" x14ac:dyDescent="0.2">
      <c r="B195" s="292"/>
      <c r="C195" s="306" t="s">
        <v>3077</v>
      </c>
      <c r="D195" s="306" t="s">
        <v>2854</v>
      </c>
      <c r="E195" s="307" t="s">
        <v>3078</v>
      </c>
      <c r="F195" s="380" t="s">
        <v>3079</v>
      </c>
      <c r="G195" s="380"/>
      <c r="H195" s="380"/>
      <c r="I195" s="380"/>
      <c r="J195" s="308" t="s">
        <v>227</v>
      </c>
      <c r="K195" s="309">
        <v>2</v>
      </c>
      <c r="L195" s="310"/>
      <c r="M195" s="381"/>
      <c r="N195" s="381"/>
      <c r="O195" s="382"/>
      <c r="P195" s="383">
        <f t="shared" si="39"/>
        <v>0</v>
      </c>
      <c r="Q195" s="383"/>
      <c r="R195" s="298"/>
      <c r="S195" s="312"/>
      <c r="T195" s="300" t="s">
        <v>1138</v>
      </c>
      <c r="U195" s="301" t="s">
        <v>2790</v>
      </c>
      <c r="V195" s="302">
        <f t="shared" si="40"/>
        <v>0</v>
      </c>
      <c r="W195" s="302">
        <f t="shared" si="41"/>
        <v>0</v>
      </c>
      <c r="X195" s="302">
        <f t="shared" si="42"/>
        <v>0</v>
      </c>
      <c r="Y195" s="303">
        <v>0</v>
      </c>
      <c r="Z195" s="303">
        <f t="shared" si="43"/>
        <v>0</v>
      </c>
      <c r="AA195" s="303">
        <v>4.2999999999999999E-4</v>
      </c>
      <c r="AB195" s="303">
        <f t="shared" si="44"/>
        <v>8.5999999999999998E-4</v>
      </c>
      <c r="AC195" s="303">
        <v>0</v>
      </c>
      <c r="AD195" s="304">
        <f t="shared" si="45"/>
        <v>0</v>
      </c>
      <c r="AR195" s="209" t="s">
        <v>2248</v>
      </c>
      <c r="AT195" s="209" t="s">
        <v>2854</v>
      </c>
      <c r="AU195" s="209" t="s">
        <v>87</v>
      </c>
      <c r="AY195" s="209" t="s">
        <v>2843</v>
      </c>
      <c r="BE195" s="305">
        <f t="shared" si="46"/>
        <v>0</v>
      </c>
      <c r="BF195" s="305">
        <f t="shared" si="47"/>
        <v>0</v>
      </c>
      <c r="BG195" s="305">
        <f t="shared" si="48"/>
        <v>0</v>
      </c>
      <c r="BH195" s="305">
        <f t="shared" si="49"/>
        <v>0</v>
      </c>
      <c r="BI195" s="305">
        <f t="shared" si="50"/>
        <v>0</v>
      </c>
      <c r="BJ195" s="209" t="s">
        <v>79</v>
      </c>
      <c r="BK195" s="305">
        <f t="shared" si="51"/>
        <v>0</v>
      </c>
      <c r="BL195" s="209" t="s">
        <v>2248</v>
      </c>
      <c r="BM195" s="209" t="s">
        <v>3080</v>
      </c>
    </row>
    <row r="196" spans="2:65" s="217" customFormat="1" ht="22.5" customHeight="1" x14ac:dyDescent="0.2">
      <c r="B196" s="292"/>
      <c r="C196" s="293" t="s">
        <v>3081</v>
      </c>
      <c r="D196" s="293" t="s">
        <v>2844</v>
      </c>
      <c r="E196" s="294" t="s">
        <v>3082</v>
      </c>
      <c r="F196" s="384" t="s">
        <v>3083</v>
      </c>
      <c r="G196" s="384"/>
      <c r="H196" s="384"/>
      <c r="I196" s="384"/>
      <c r="J196" s="295" t="s">
        <v>2002</v>
      </c>
      <c r="K196" s="296">
        <v>7</v>
      </c>
      <c r="L196" s="297"/>
      <c r="M196" s="383"/>
      <c r="N196" s="383"/>
      <c r="O196" s="383"/>
      <c r="P196" s="383">
        <f t="shared" si="39"/>
        <v>0</v>
      </c>
      <c r="Q196" s="383"/>
      <c r="R196" s="298"/>
      <c r="S196" s="311" t="s">
        <v>1138</v>
      </c>
      <c r="T196" s="300" t="s">
        <v>1138</v>
      </c>
      <c r="U196" s="301" t="s">
        <v>2790</v>
      </c>
      <c r="V196" s="302">
        <f t="shared" si="40"/>
        <v>0</v>
      </c>
      <c r="W196" s="302">
        <f t="shared" si="41"/>
        <v>0</v>
      </c>
      <c r="X196" s="302">
        <f t="shared" si="42"/>
        <v>0</v>
      </c>
      <c r="Y196" s="303">
        <v>0</v>
      </c>
      <c r="Z196" s="303">
        <f t="shared" si="43"/>
        <v>0</v>
      </c>
      <c r="AA196" s="303">
        <v>0</v>
      </c>
      <c r="AB196" s="303">
        <f t="shared" si="44"/>
        <v>0</v>
      </c>
      <c r="AC196" s="303">
        <v>0</v>
      </c>
      <c r="AD196" s="304">
        <f t="shared" si="45"/>
        <v>0</v>
      </c>
      <c r="AR196" s="209" t="s">
        <v>115</v>
      </c>
      <c r="AT196" s="209" t="s">
        <v>2844</v>
      </c>
      <c r="AU196" s="209" t="s">
        <v>87</v>
      </c>
      <c r="AY196" s="209" t="s">
        <v>2843</v>
      </c>
      <c r="BE196" s="305">
        <f t="shared" si="46"/>
        <v>0</v>
      </c>
      <c r="BF196" s="305">
        <f t="shared" si="47"/>
        <v>0</v>
      </c>
      <c r="BG196" s="305">
        <f t="shared" si="48"/>
        <v>0</v>
      </c>
      <c r="BH196" s="305">
        <f t="shared" si="49"/>
        <v>0</v>
      </c>
      <c r="BI196" s="305">
        <f t="shared" si="50"/>
        <v>0</v>
      </c>
      <c r="BJ196" s="209" t="s">
        <v>79</v>
      </c>
      <c r="BK196" s="305">
        <f t="shared" si="51"/>
        <v>0</v>
      </c>
      <c r="BL196" s="209" t="s">
        <v>115</v>
      </c>
      <c r="BM196" s="209" t="s">
        <v>3084</v>
      </c>
    </row>
    <row r="197" spans="2:65" s="217" customFormat="1" ht="22.5" customHeight="1" x14ac:dyDescent="0.2">
      <c r="B197" s="292"/>
      <c r="C197" s="306" t="s">
        <v>3085</v>
      </c>
      <c r="D197" s="306" t="s">
        <v>2854</v>
      </c>
      <c r="E197" s="307" t="s">
        <v>3086</v>
      </c>
      <c r="F197" s="380" t="s">
        <v>3087</v>
      </c>
      <c r="G197" s="380"/>
      <c r="H197" s="380"/>
      <c r="I197" s="380"/>
      <c r="J197" s="308" t="s">
        <v>2857</v>
      </c>
      <c r="K197" s="309">
        <v>7</v>
      </c>
      <c r="L197" s="310"/>
      <c r="M197" s="381"/>
      <c r="N197" s="381"/>
      <c r="O197" s="382"/>
      <c r="P197" s="383">
        <f t="shared" si="39"/>
        <v>0</v>
      </c>
      <c r="Q197" s="383"/>
      <c r="R197" s="298"/>
      <c r="S197" s="312"/>
      <c r="T197" s="300" t="s">
        <v>1138</v>
      </c>
      <c r="U197" s="301" t="s">
        <v>2790</v>
      </c>
      <c r="V197" s="302">
        <f t="shared" si="40"/>
        <v>0</v>
      </c>
      <c r="W197" s="302">
        <f t="shared" si="41"/>
        <v>0</v>
      </c>
      <c r="X197" s="302">
        <f t="shared" si="42"/>
        <v>0</v>
      </c>
      <c r="Y197" s="303">
        <v>0</v>
      </c>
      <c r="Z197" s="303">
        <f t="shared" si="43"/>
        <v>0</v>
      </c>
      <c r="AA197" s="303">
        <v>0</v>
      </c>
      <c r="AB197" s="303">
        <f t="shared" si="44"/>
        <v>0</v>
      </c>
      <c r="AC197" s="303">
        <v>0</v>
      </c>
      <c r="AD197" s="304">
        <f t="shared" si="45"/>
        <v>0</v>
      </c>
      <c r="AR197" s="209" t="s">
        <v>2884</v>
      </c>
      <c r="AT197" s="209" t="s">
        <v>2854</v>
      </c>
      <c r="AU197" s="209" t="s">
        <v>87</v>
      </c>
      <c r="AY197" s="209" t="s">
        <v>2843</v>
      </c>
      <c r="BE197" s="305">
        <f t="shared" si="46"/>
        <v>0</v>
      </c>
      <c r="BF197" s="305">
        <f t="shared" si="47"/>
        <v>0</v>
      </c>
      <c r="BG197" s="305">
        <f t="shared" si="48"/>
        <v>0</v>
      </c>
      <c r="BH197" s="305">
        <f t="shared" si="49"/>
        <v>0</v>
      </c>
      <c r="BI197" s="305">
        <f t="shared" si="50"/>
        <v>0</v>
      </c>
      <c r="BJ197" s="209" t="s">
        <v>79</v>
      </c>
      <c r="BK197" s="305">
        <f t="shared" si="51"/>
        <v>0</v>
      </c>
      <c r="BL197" s="209" t="s">
        <v>115</v>
      </c>
      <c r="BM197" s="209" t="s">
        <v>3088</v>
      </c>
    </row>
    <row r="198" spans="2:65" s="217" customFormat="1" ht="31.5" customHeight="1" x14ac:dyDescent="0.2">
      <c r="B198" s="292"/>
      <c r="C198" s="293" t="s">
        <v>3089</v>
      </c>
      <c r="D198" s="293" t="s">
        <v>2844</v>
      </c>
      <c r="E198" s="294" t="s">
        <v>3090</v>
      </c>
      <c r="F198" s="384" t="s">
        <v>3091</v>
      </c>
      <c r="G198" s="384"/>
      <c r="H198" s="384"/>
      <c r="I198" s="384"/>
      <c r="J198" s="295" t="s">
        <v>227</v>
      </c>
      <c r="K198" s="296">
        <v>2</v>
      </c>
      <c r="L198" s="297"/>
      <c r="M198" s="383"/>
      <c r="N198" s="383"/>
      <c r="O198" s="383"/>
      <c r="P198" s="383">
        <f t="shared" si="39"/>
        <v>0</v>
      </c>
      <c r="Q198" s="383"/>
      <c r="R198" s="298"/>
      <c r="S198" s="299" t="s">
        <v>2852</v>
      </c>
      <c r="T198" s="300" t="s">
        <v>1138</v>
      </c>
      <c r="U198" s="301" t="s">
        <v>2790</v>
      </c>
      <c r="V198" s="302">
        <f t="shared" si="40"/>
        <v>0</v>
      </c>
      <c r="W198" s="302">
        <f t="shared" si="41"/>
        <v>0</v>
      </c>
      <c r="X198" s="302">
        <f t="shared" si="42"/>
        <v>0</v>
      </c>
      <c r="Y198" s="303">
        <v>0.30599999999999999</v>
      </c>
      <c r="Z198" s="303">
        <f t="shared" si="43"/>
        <v>0.61199999999999999</v>
      </c>
      <c r="AA198" s="303">
        <v>0</v>
      </c>
      <c r="AB198" s="303">
        <f t="shared" si="44"/>
        <v>0</v>
      </c>
      <c r="AC198" s="303">
        <v>0</v>
      </c>
      <c r="AD198" s="304">
        <f t="shared" si="45"/>
        <v>0</v>
      </c>
      <c r="AR198" s="209" t="s">
        <v>115</v>
      </c>
      <c r="AT198" s="209" t="s">
        <v>2844</v>
      </c>
      <c r="AU198" s="209" t="s">
        <v>87</v>
      </c>
      <c r="AY198" s="209" t="s">
        <v>2843</v>
      </c>
      <c r="BE198" s="305">
        <f t="shared" si="46"/>
        <v>0</v>
      </c>
      <c r="BF198" s="305">
        <f t="shared" si="47"/>
        <v>0</v>
      </c>
      <c r="BG198" s="305">
        <f t="shared" si="48"/>
        <v>0</v>
      </c>
      <c r="BH198" s="305">
        <f t="shared" si="49"/>
        <v>0</v>
      </c>
      <c r="BI198" s="305">
        <f t="shared" si="50"/>
        <v>0</v>
      </c>
      <c r="BJ198" s="209" t="s">
        <v>79</v>
      </c>
      <c r="BK198" s="305">
        <f t="shared" si="51"/>
        <v>0</v>
      </c>
      <c r="BL198" s="209" t="s">
        <v>115</v>
      </c>
      <c r="BM198" s="209" t="s">
        <v>3092</v>
      </c>
    </row>
    <row r="199" spans="2:65" s="217" customFormat="1" ht="22.5" customHeight="1" x14ac:dyDescent="0.2">
      <c r="B199" s="292"/>
      <c r="C199" s="306" t="s">
        <v>3093</v>
      </c>
      <c r="D199" s="306" t="s">
        <v>2854</v>
      </c>
      <c r="E199" s="307" t="s">
        <v>3094</v>
      </c>
      <c r="F199" s="380" t="s">
        <v>3095</v>
      </c>
      <c r="G199" s="380"/>
      <c r="H199" s="380"/>
      <c r="I199" s="380"/>
      <c r="J199" s="308" t="s">
        <v>2857</v>
      </c>
      <c r="K199" s="309">
        <v>2</v>
      </c>
      <c r="L199" s="310"/>
      <c r="M199" s="381"/>
      <c r="N199" s="381"/>
      <c r="O199" s="382"/>
      <c r="P199" s="383">
        <f t="shared" si="39"/>
        <v>0</v>
      </c>
      <c r="Q199" s="383"/>
      <c r="R199" s="298"/>
      <c r="S199" s="311" t="s">
        <v>1138</v>
      </c>
      <c r="T199" s="300" t="s">
        <v>1138</v>
      </c>
      <c r="U199" s="301" t="s">
        <v>2790</v>
      </c>
      <c r="V199" s="302">
        <f t="shared" si="40"/>
        <v>0</v>
      </c>
      <c r="W199" s="302">
        <f t="shared" si="41"/>
        <v>0</v>
      </c>
      <c r="X199" s="302">
        <f t="shared" si="42"/>
        <v>0</v>
      </c>
      <c r="Y199" s="303">
        <v>0</v>
      </c>
      <c r="Z199" s="303">
        <f t="shared" si="43"/>
        <v>0</v>
      </c>
      <c r="AA199" s="303">
        <v>0</v>
      </c>
      <c r="AB199" s="303">
        <f t="shared" si="44"/>
        <v>0</v>
      </c>
      <c r="AC199" s="303">
        <v>0</v>
      </c>
      <c r="AD199" s="304">
        <f t="shared" si="45"/>
        <v>0</v>
      </c>
      <c r="AR199" s="209" t="s">
        <v>2884</v>
      </c>
      <c r="AT199" s="209" t="s">
        <v>2854</v>
      </c>
      <c r="AU199" s="209" t="s">
        <v>87</v>
      </c>
      <c r="AY199" s="209" t="s">
        <v>2843</v>
      </c>
      <c r="BE199" s="305">
        <f t="shared" si="46"/>
        <v>0</v>
      </c>
      <c r="BF199" s="305">
        <f t="shared" si="47"/>
        <v>0</v>
      </c>
      <c r="BG199" s="305">
        <f t="shared" si="48"/>
        <v>0</v>
      </c>
      <c r="BH199" s="305">
        <f t="shared" si="49"/>
        <v>0</v>
      </c>
      <c r="BI199" s="305">
        <f t="shared" si="50"/>
        <v>0</v>
      </c>
      <c r="BJ199" s="209" t="s">
        <v>79</v>
      </c>
      <c r="BK199" s="305">
        <f t="shared" si="51"/>
        <v>0</v>
      </c>
      <c r="BL199" s="209" t="s">
        <v>115</v>
      </c>
      <c r="BM199" s="209" t="s">
        <v>3096</v>
      </c>
    </row>
    <row r="200" spans="2:65" s="217" customFormat="1" ht="31.5" customHeight="1" x14ac:dyDescent="0.2">
      <c r="B200" s="292"/>
      <c r="C200" s="293" t="s">
        <v>3097</v>
      </c>
      <c r="D200" s="293" t="s">
        <v>2844</v>
      </c>
      <c r="E200" s="294" t="s">
        <v>3098</v>
      </c>
      <c r="F200" s="384" t="s">
        <v>3099</v>
      </c>
      <c r="G200" s="384"/>
      <c r="H200" s="384"/>
      <c r="I200" s="384"/>
      <c r="J200" s="295" t="s">
        <v>227</v>
      </c>
      <c r="K200" s="296">
        <v>3</v>
      </c>
      <c r="L200" s="297"/>
      <c r="M200" s="383"/>
      <c r="N200" s="383"/>
      <c r="O200" s="383"/>
      <c r="P200" s="383">
        <f t="shared" si="39"/>
        <v>0</v>
      </c>
      <c r="Q200" s="383"/>
      <c r="R200" s="298"/>
      <c r="S200" s="299" t="s">
        <v>2852</v>
      </c>
      <c r="T200" s="300" t="s">
        <v>1138</v>
      </c>
      <c r="U200" s="301" t="s">
        <v>2790</v>
      </c>
      <c r="V200" s="302">
        <f t="shared" si="40"/>
        <v>0</v>
      </c>
      <c r="W200" s="302">
        <f t="shared" si="41"/>
        <v>0</v>
      </c>
      <c r="X200" s="302">
        <f t="shared" si="42"/>
        <v>0</v>
      </c>
      <c r="Y200" s="303">
        <v>0.13400000000000001</v>
      </c>
      <c r="Z200" s="303">
        <f t="shared" si="43"/>
        <v>0.40200000000000002</v>
      </c>
      <c r="AA200" s="303">
        <v>0</v>
      </c>
      <c r="AB200" s="303">
        <f t="shared" si="44"/>
        <v>0</v>
      </c>
      <c r="AC200" s="303">
        <v>0</v>
      </c>
      <c r="AD200" s="304">
        <f t="shared" si="45"/>
        <v>0</v>
      </c>
      <c r="AR200" s="209" t="s">
        <v>115</v>
      </c>
      <c r="AT200" s="209" t="s">
        <v>2844</v>
      </c>
      <c r="AU200" s="209" t="s">
        <v>87</v>
      </c>
      <c r="AY200" s="209" t="s">
        <v>2843</v>
      </c>
      <c r="BE200" s="305">
        <f t="shared" si="46"/>
        <v>0</v>
      </c>
      <c r="BF200" s="305">
        <f t="shared" si="47"/>
        <v>0</v>
      </c>
      <c r="BG200" s="305">
        <f t="shared" si="48"/>
        <v>0</v>
      </c>
      <c r="BH200" s="305">
        <f t="shared" si="49"/>
        <v>0</v>
      </c>
      <c r="BI200" s="305">
        <f t="shared" si="50"/>
        <v>0</v>
      </c>
      <c r="BJ200" s="209" t="s">
        <v>79</v>
      </c>
      <c r="BK200" s="305">
        <f t="shared" si="51"/>
        <v>0</v>
      </c>
      <c r="BL200" s="209" t="s">
        <v>115</v>
      </c>
      <c r="BM200" s="209" t="s">
        <v>3100</v>
      </c>
    </row>
    <row r="201" spans="2:65" s="217" customFormat="1" ht="44.25" customHeight="1" x14ac:dyDescent="0.2">
      <c r="B201" s="292"/>
      <c r="C201" s="306" t="s">
        <v>3101</v>
      </c>
      <c r="D201" s="306" t="s">
        <v>2854</v>
      </c>
      <c r="E201" s="307" t="s">
        <v>3102</v>
      </c>
      <c r="F201" s="380" t="s">
        <v>3103</v>
      </c>
      <c r="G201" s="380"/>
      <c r="H201" s="380"/>
      <c r="I201" s="380"/>
      <c r="J201" s="308" t="s">
        <v>2857</v>
      </c>
      <c r="K201" s="309">
        <v>3</v>
      </c>
      <c r="L201" s="310"/>
      <c r="M201" s="381"/>
      <c r="N201" s="381"/>
      <c r="O201" s="382"/>
      <c r="P201" s="383">
        <f t="shared" si="39"/>
        <v>0</v>
      </c>
      <c r="Q201" s="383"/>
      <c r="R201" s="298"/>
      <c r="S201" s="311" t="s">
        <v>1138</v>
      </c>
      <c r="T201" s="300" t="s">
        <v>1138</v>
      </c>
      <c r="U201" s="301" t="s">
        <v>2790</v>
      </c>
      <c r="V201" s="302">
        <f t="shared" si="40"/>
        <v>0</v>
      </c>
      <c r="W201" s="302">
        <f t="shared" si="41"/>
        <v>0</v>
      </c>
      <c r="X201" s="302">
        <f t="shared" si="42"/>
        <v>0</v>
      </c>
      <c r="Y201" s="303">
        <v>0</v>
      </c>
      <c r="Z201" s="303">
        <f t="shared" si="43"/>
        <v>0</v>
      </c>
      <c r="AA201" s="303">
        <v>0</v>
      </c>
      <c r="AB201" s="303">
        <f t="shared" si="44"/>
        <v>0</v>
      </c>
      <c r="AC201" s="303">
        <v>0</v>
      </c>
      <c r="AD201" s="304">
        <f t="shared" si="45"/>
        <v>0</v>
      </c>
      <c r="AR201" s="209" t="s">
        <v>2884</v>
      </c>
      <c r="AT201" s="209" t="s">
        <v>2854</v>
      </c>
      <c r="AU201" s="209" t="s">
        <v>87</v>
      </c>
      <c r="AY201" s="209" t="s">
        <v>2843</v>
      </c>
      <c r="BE201" s="305">
        <f t="shared" si="46"/>
        <v>0</v>
      </c>
      <c r="BF201" s="305">
        <f t="shared" si="47"/>
        <v>0</v>
      </c>
      <c r="BG201" s="305">
        <f t="shared" si="48"/>
        <v>0</v>
      </c>
      <c r="BH201" s="305">
        <f t="shared" si="49"/>
        <v>0</v>
      </c>
      <c r="BI201" s="305">
        <f t="shared" si="50"/>
        <v>0</v>
      </c>
      <c r="BJ201" s="209" t="s">
        <v>79</v>
      </c>
      <c r="BK201" s="305">
        <f t="shared" si="51"/>
        <v>0</v>
      </c>
      <c r="BL201" s="209" t="s">
        <v>115</v>
      </c>
      <c r="BM201" s="209" t="s">
        <v>3104</v>
      </c>
    </row>
    <row r="202" spans="2:65" s="217" customFormat="1" ht="31.5" customHeight="1" x14ac:dyDescent="0.2">
      <c r="B202" s="292"/>
      <c r="C202" s="293" t="s">
        <v>3105</v>
      </c>
      <c r="D202" s="293" t="s">
        <v>2844</v>
      </c>
      <c r="E202" s="294" t="s">
        <v>3106</v>
      </c>
      <c r="F202" s="384" t="s">
        <v>3107</v>
      </c>
      <c r="G202" s="384"/>
      <c r="H202" s="384"/>
      <c r="I202" s="384"/>
      <c r="J202" s="295" t="s">
        <v>227</v>
      </c>
      <c r="K202" s="296">
        <v>2</v>
      </c>
      <c r="L202" s="297"/>
      <c r="M202" s="383"/>
      <c r="N202" s="383"/>
      <c r="O202" s="383"/>
      <c r="P202" s="383">
        <f t="shared" si="39"/>
        <v>0</v>
      </c>
      <c r="Q202" s="383"/>
      <c r="R202" s="298"/>
      <c r="S202" s="299" t="s">
        <v>2847</v>
      </c>
      <c r="T202" s="300" t="s">
        <v>1138</v>
      </c>
      <c r="U202" s="301" t="s">
        <v>2790</v>
      </c>
      <c r="V202" s="302">
        <f t="shared" si="40"/>
        <v>0</v>
      </c>
      <c r="W202" s="302">
        <f t="shared" si="41"/>
        <v>0</v>
      </c>
      <c r="X202" s="302">
        <f t="shared" si="42"/>
        <v>0</v>
      </c>
      <c r="Y202" s="303">
        <v>0.41099999999999998</v>
      </c>
      <c r="Z202" s="303">
        <f t="shared" si="43"/>
        <v>0.82199999999999995</v>
      </c>
      <c r="AA202" s="303">
        <v>0</v>
      </c>
      <c r="AB202" s="303">
        <f t="shared" si="44"/>
        <v>0</v>
      </c>
      <c r="AC202" s="303">
        <v>0</v>
      </c>
      <c r="AD202" s="304">
        <f t="shared" si="45"/>
        <v>0</v>
      </c>
      <c r="AR202" s="209" t="s">
        <v>115</v>
      </c>
      <c r="AT202" s="209" t="s">
        <v>2844</v>
      </c>
      <c r="AU202" s="209" t="s">
        <v>87</v>
      </c>
      <c r="AY202" s="209" t="s">
        <v>2843</v>
      </c>
      <c r="BE202" s="305">
        <f t="shared" si="46"/>
        <v>0</v>
      </c>
      <c r="BF202" s="305">
        <f t="shared" si="47"/>
        <v>0</v>
      </c>
      <c r="BG202" s="305">
        <f t="shared" si="48"/>
        <v>0</v>
      </c>
      <c r="BH202" s="305">
        <f t="shared" si="49"/>
        <v>0</v>
      </c>
      <c r="BI202" s="305">
        <f t="shared" si="50"/>
        <v>0</v>
      </c>
      <c r="BJ202" s="209" t="s">
        <v>79</v>
      </c>
      <c r="BK202" s="305">
        <f t="shared" si="51"/>
        <v>0</v>
      </c>
      <c r="BL202" s="209" t="s">
        <v>115</v>
      </c>
      <c r="BM202" s="209" t="s">
        <v>3108</v>
      </c>
    </row>
    <row r="203" spans="2:65" s="217" customFormat="1" ht="22.5" customHeight="1" x14ac:dyDescent="0.2">
      <c r="B203" s="292"/>
      <c r="C203" s="306" t="s">
        <v>3109</v>
      </c>
      <c r="D203" s="306" t="s">
        <v>2854</v>
      </c>
      <c r="E203" s="307" t="s">
        <v>3110</v>
      </c>
      <c r="F203" s="380" t="s">
        <v>3111</v>
      </c>
      <c r="G203" s="380"/>
      <c r="H203" s="380"/>
      <c r="I203" s="380"/>
      <c r="J203" s="308" t="s">
        <v>2857</v>
      </c>
      <c r="K203" s="309">
        <v>2</v>
      </c>
      <c r="L203" s="310"/>
      <c r="M203" s="381"/>
      <c r="N203" s="381"/>
      <c r="O203" s="382"/>
      <c r="P203" s="383">
        <f t="shared" si="39"/>
        <v>0</v>
      </c>
      <c r="Q203" s="383"/>
      <c r="R203" s="298"/>
      <c r="S203" s="311" t="s">
        <v>1138</v>
      </c>
      <c r="T203" s="300" t="s">
        <v>1138</v>
      </c>
      <c r="U203" s="301" t="s">
        <v>2790</v>
      </c>
      <c r="V203" s="302">
        <f t="shared" si="40"/>
        <v>0</v>
      </c>
      <c r="W203" s="302">
        <f t="shared" si="41"/>
        <v>0</v>
      </c>
      <c r="X203" s="302">
        <f t="shared" si="42"/>
        <v>0</v>
      </c>
      <c r="Y203" s="303">
        <v>0</v>
      </c>
      <c r="Z203" s="303">
        <f t="shared" si="43"/>
        <v>0</v>
      </c>
      <c r="AA203" s="303">
        <v>0</v>
      </c>
      <c r="AB203" s="303">
        <f t="shared" si="44"/>
        <v>0</v>
      </c>
      <c r="AC203" s="303">
        <v>0</v>
      </c>
      <c r="AD203" s="304">
        <f t="shared" si="45"/>
        <v>0</v>
      </c>
      <c r="AR203" s="209" t="s">
        <v>2884</v>
      </c>
      <c r="AT203" s="209" t="s">
        <v>2854</v>
      </c>
      <c r="AU203" s="209" t="s">
        <v>87</v>
      </c>
      <c r="AY203" s="209" t="s">
        <v>2843</v>
      </c>
      <c r="BE203" s="305">
        <f t="shared" si="46"/>
        <v>0</v>
      </c>
      <c r="BF203" s="305">
        <f t="shared" si="47"/>
        <v>0</v>
      </c>
      <c r="BG203" s="305">
        <f t="shared" si="48"/>
        <v>0</v>
      </c>
      <c r="BH203" s="305">
        <f t="shared" si="49"/>
        <v>0</v>
      </c>
      <c r="BI203" s="305">
        <f t="shared" si="50"/>
        <v>0</v>
      </c>
      <c r="BJ203" s="209" t="s">
        <v>79</v>
      </c>
      <c r="BK203" s="305">
        <f t="shared" si="51"/>
        <v>0</v>
      </c>
      <c r="BL203" s="209" t="s">
        <v>115</v>
      </c>
      <c r="BM203" s="209" t="s">
        <v>3112</v>
      </c>
    </row>
    <row r="204" spans="2:65" s="217" customFormat="1" ht="31.5" customHeight="1" x14ac:dyDescent="0.2">
      <c r="B204" s="292"/>
      <c r="C204" s="293" t="s">
        <v>3113</v>
      </c>
      <c r="D204" s="293" t="s">
        <v>2844</v>
      </c>
      <c r="E204" s="294" t="s">
        <v>3114</v>
      </c>
      <c r="F204" s="384" t="s">
        <v>3115</v>
      </c>
      <c r="G204" s="384"/>
      <c r="H204" s="384"/>
      <c r="I204" s="384"/>
      <c r="J204" s="295" t="s">
        <v>227</v>
      </c>
      <c r="K204" s="296">
        <v>19</v>
      </c>
      <c r="L204" s="297"/>
      <c r="M204" s="383"/>
      <c r="N204" s="383"/>
      <c r="O204" s="383"/>
      <c r="P204" s="383">
        <f t="shared" si="39"/>
        <v>0</v>
      </c>
      <c r="Q204" s="383"/>
      <c r="R204" s="298"/>
      <c r="S204" s="299" t="s">
        <v>2847</v>
      </c>
      <c r="T204" s="300" t="s">
        <v>1138</v>
      </c>
      <c r="U204" s="301" t="s">
        <v>2790</v>
      </c>
      <c r="V204" s="302">
        <f t="shared" si="40"/>
        <v>0</v>
      </c>
      <c r="W204" s="302">
        <f t="shared" si="41"/>
        <v>0</v>
      </c>
      <c r="X204" s="302">
        <f t="shared" si="42"/>
        <v>0</v>
      </c>
      <c r="Y204" s="303">
        <v>0.13400000000000001</v>
      </c>
      <c r="Z204" s="303">
        <f t="shared" si="43"/>
        <v>2.5460000000000003</v>
      </c>
      <c r="AA204" s="303">
        <v>0</v>
      </c>
      <c r="AB204" s="303">
        <f t="shared" si="44"/>
        <v>0</v>
      </c>
      <c r="AC204" s="303">
        <v>0</v>
      </c>
      <c r="AD204" s="304">
        <f t="shared" si="45"/>
        <v>0</v>
      </c>
      <c r="AR204" s="209" t="s">
        <v>115</v>
      </c>
      <c r="AT204" s="209" t="s">
        <v>2844</v>
      </c>
      <c r="AU204" s="209" t="s">
        <v>87</v>
      </c>
      <c r="AY204" s="209" t="s">
        <v>2843</v>
      </c>
      <c r="BE204" s="305">
        <f t="shared" si="46"/>
        <v>0</v>
      </c>
      <c r="BF204" s="305">
        <f t="shared" si="47"/>
        <v>0</v>
      </c>
      <c r="BG204" s="305">
        <f t="shared" si="48"/>
        <v>0</v>
      </c>
      <c r="BH204" s="305">
        <f t="shared" si="49"/>
        <v>0</v>
      </c>
      <c r="BI204" s="305">
        <f t="shared" si="50"/>
        <v>0</v>
      </c>
      <c r="BJ204" s="209" t="s">
        <v>79</v>
      </c>
      <c r="BK204" s="305">
        <f t="shared" si="51"/>
        <v>0</v>
      </c>
      <c r="BL204" s="209" t="s">
        <v>115</v>
      </c>
      <c r="BM204" s="209" t="s">
        <v>3116</v>
      </c>
    </row>
    <row r="205" spans="2:65" s="217" customFormat="1" ht="22.5" customHeight="1" x14ac:dyDescent="0.2">
      <c r="B205" s="292"/>
      <c r="C205" s="306" t="s">
        <v>3117</v>
      </c>
      <c r="D205" s="306" t="s">
        <v>2854</v>
      </c>
      <c r="E205" s="307" t="s">
        <v>3118</v>
      </c>
      <c r="F205" s="380" t="s">
        <v>3119</v>
      </c>
      <c r="G205" s="380"/>
      <c r="H205" s="380"/>
      <c r="I205" s="380"/>
      <c r="J205" s="308" t="s">
        <v>227</v>
      </c>
      <c r="K205" s="309">
        <v>19</v>
      </c>
      <c r="L205" s="310"/>
      <c r="M205" s="381"/>
      <c r="N205" s="381"/>
      <c r="O205" s="382"/>
      <c r="P205" s="383">
        <f t="shared" si="39"/>
        <v>0</v>
      </c>
      <c r="Q205" s="383"/>
      <c r="R205" s="298"/>
      <c r="S205" s="311" t="s">
        <v>1138</v>
      </c>
      <c r="T205" s="300" t="s">
        <v>1138</v>
      </c>
      <c r="U205" s="301" t="s">
        <v>2790</v>
      </c>
      <c r="V205" s="302">
        <f t="shared" si="40"/>
        <v>0</v>
      </c>
      <c r="W205" s="302">
        <f t="shared" si="41"/>
        <v>0</v>
      </c>
      <c r="X205" s="302">
        <f t="shared" si="42"/>
        <v>0</v>
      </c>
      <c r="Y205" s="303">
        <v>0</v>
      </c>
      <c r="Z205" s="303">
        <f t="shared" si="43"/>
        <v>0</v>
      </c>
      <c r="AA205" s="303">
        <v>2.0000000000000002E-5</v>
      </c>
      <c r="AB205" s="303">
        <f t="shared" si="44"/>
        <v>3.8000000000000002E-4</v>
      </c>
      <c r="AC205" s="303">
        <v>0</v>
      </c>
      <c r="AD205" s="304">
        <f t="shared" si="45"/>
        <v>0</v>
      </c>
      <c r="AR205" s="209" t="s">
        <v>2248</v>
      </c>
      <c r="AT205" s="209" t="s">
        <v>2854</v>
      </c>
      <c r="AU205" s="209" t="s">
        <v>87</v>
      </c>
      <c r="AY205" s="209" t="s">
        <v>2843</v>
      </c>
      <c r="BE205" s="305">
        <f t="shared" si="46"/>
        <v>0</v>
      </c>
      <c r="BF205" s="305">
        <f t="shared" si="47"/>
        <v>0</v>
      </c>
      <c r="BG205" s="305">
        <f t="shared" si="48"/>
        <v>0</v>
      </c>
      <c r="BH205" s="305">
        <f t="shared" si="49"/>
        <v>0</v>
      </c>
      <c r="BI205" s="305">
        <f t="shared" si="50"/>
        <v>0</v>
      </c>
      <c r="BJ205" s="209" t="s">
        <v>79</v>
      </c>
      <c r="BK205" s="305">
        <f t="shared" si="51"/>
        <v>0</v>
      </c>
      <c r="BL205" s="209" t="s">
        <v>2248</v>
      </c>
      <c r="BM205" s="209" t="s">
        <v>3120</v>
      </c>
    </row>
    <row r="206" spans="2:65" s="217" customFormat="1" ht="31.5" customHeight="1" x14ac:dyDescent="0.2">
      <c r="B206" s="292"/>
      <c r="C206" s="293" t="s">
        <v>3121</v>
      </c>
      <c r="D206" s="293" t="s">
        <v>2844</v>
      </c>
      <c r="E206" s="294" t="s">
        <v>3122</v>
      </c>
      <c r="F206" s="384" t="s">
        <v>3123</v>
      </c>
      <c r="G206" s="384"/>
      <c r="H206" s="384"/>
      <c r="I206" s="384"/>
      <c r="J206" s="295" t="s">
        <v>227</v>
      </c>
      <c r="K206" s="296">
        <v>4</v>
      </c>
      <c r="L206" s="297"/>
      <c r="M206" s="383"/>
      <c r="N206" s="383"/>
      <c r="O206" s="383"/>
      <c r="P206" s="383">
        <f t="shared" si="39"/>
        <v>0</v>
      </c>
      <c r="Q206" s="383"/>
      <c r="R206" s="298"/>
      <c r="S206" s="299" t="s">
        <v>2847</v>
      </c>
      <c r="T206" s="300" t="s">
        <v>1138</v>
      </c>
      <c r="U206" s="301" t="s">
        <v>2790</v>
      </c>
      <c r="V206" s="302">
        <f t="shared" si="40"/>
        <v>0</v>
      </c>
      <c r="W206" s="302">
        <f t="shared" si="41"/>
        <v>0</v>
      </c>
      <c r="X206" s="302">
        <f t="shared" si="42"/>
        <v>0</v>
      </c>
      <c r="Y206" s="303">
        <v>0.17299999999999999</v>
      </c>
      <c r="Z206" s="303">
        <f t="shared" si="43"/>
        <v>0.69199999999999995</v>
      </c>
      <c r="AA206" s="303">
        <v>0</v>
      </c>
      <c r="AB206" s="303">
        <f t="shared" si="44"/>
        <v>0</v>
      </c>
      <c r="AC206" s="303">
        <v>0</v>
      </c>
      <c r="AD206" s="304">
        <f t="shared" si="45"/>
        <v>0</v>
      </c>
      <c r="AR206" s="209" t="s">
        <v>115</v>
      </c>
      <c r="AT206" s="209" t="s">
        <v>2844</v>
      </c>
      <c r="AU206" s="209" t="s">
        <v>87</v>
      </c>
      <c r="AY206" s="209" t="s">
        <v>2843</v>
      </c>
      <c r="BE206" s="305">
        <f t="shared" si="46"/>
        <v>0</v>
      </c>
      <c r="BF206" s="305">
        <f t="shared" si="47"/>
        <v>0</v>
      </c>
      <c r="BG206" s="305">
        <f t="shared" si="48"/>
        <v>0</v>
      </c>
      <c r="BH206" s="305">
        <f t="shared" si="49"/>
        <v>0</v>
      </c>
      <c r="BI206" s="305">
        <f t="shared" si="50"/>
        <v>0</v>
      </c>
      <c r="BJ206" s="209" t="s">
        <v>79</v>
      </c>
      <c r="BK206" s="305">
        <f t="shared" si="51"/>
        <v>0</v>
      </c>
      <c r="BL206" s="209" t="s">
        <v>115</v>
      </c>
      <c r="BM206" s="209" t="s">
        <v>3124</v>
      </c>
    </row>
    <row r="207" spans="2:65" s="217" customFormat="1" ht="22.5" customHeight="1" x14ac:dyDescent="0.2">
      <c r="B207" s="292"/>
      <c r="C207" s="306" t="s">
        <v>3125</v>
      </c>
      <c r="D207" s="306" t="s">
        <v>2854</v>
      </c>
      <c r="E207" s="307" t="s">
        <v>3126</v>
      </c>
      <c r="F207" s="380" t="s">
        <v>3127</v>
      </c>
      <c r="G207" s="380"/>
      <c r="H207" s="380"/>
      <c r="I207" s="380"/>
      <c r="J207" s="308" t="s">
        <v>227</v>
      </c>
      <c r="K207" s="309">
        <v>4</v>
      </c>
      <c r="L207" s="310"/>
      <c r="M207" s="381"/>
      <c r="N207" s="381"/>
      <c r="O207" s="382"/>
      <c r="P207" s="383">
        <f t="shared" si="39"/>
        <v>0</v>
      </c>
      <c r="Q207" s="383"/>
      <c r="R207" s="298"/>
      <c r="S207" s="311" t="s">
        <v>2847</v>
      </c>
      <c r="T207" s="300" t="s">
        <v>1138</v>
      </c>
      <c r="U207" s="301" t="s">
        <v>2790</v>
      </c>
      <c r="V207" s="302">
        <f t="shared" si="40"/>
        <v>0</v>
      </c>
      <c r="W207" s="302">
        <f t="shared" si="41"/>
        <v>0</v>
      </c>
      <c r="X207" s="302">
        <f t="shared" si="42"/>
        <v>0</v>
      </c>
      <c r="Y207" s="303">
        <v>0</v>
      </c>
      <c r="Z207" s="303">
        <f t="shared" si="43"/>
        <v>0</v>
      </c>
      <c r="AA207" s="303">
        <v>5.0000000000000002E-5</v>
      </c>
      <c r="AB207" s="303">
        <f t="shared" si="44"/>
        <v>2.0000000000000001E-4</v>
      </c>
      <c r="AC207" s="303">
        <v>0</v>
      </c>
      <c r="AD207" s="304">
        <f t="shared" si="45"/>
        <v>0</v>
      </c>
      <c r="AR207" s="209" t="s">
        <v>2248</v>
      </c>
      <c r="AT207" s="209" t="s">
        <v>2854</v>
      </c>
      <c r="AU207" s="209" t="s">
        <v>87</v>
      </c>
      <c r="AY207" s="209" t="s">
        <v>2843</v>
      </c>
      <c r="BE207" s="305">
        <f t="shared" si="46"/>
        <v>0</v>
      </c>
      <c r="BF207" s="305">
        <f t="shared" si="47"/>
        <v>0</v>
      </c>
      <c r="BG207" s="305">
        <f t="shared" si="48"/>
        <v>0</v>
      </c>
      <c r="BH207" s="305">
        <f t="shared" si="49"/>
        <v>0</v>
      </c>
      <c r="BI207" s="305">
        <f t="shared" si="50"/>
        <v>0</v>
      </c>
      <c r="BJ207" s="209" t="s">
        <v>79</v>
      </c>
      <c r="BK207" s="305">
        <f t="shared" si="51"/>
        <v>0</v>
      </c>
      <c r="BL207" s="209" t="s">
        <v>2248</v>
      </c>
      <c r="BM207" s="209" t="s">
        <v>3128</v>
      </c>
    </row>
    <row r="208" spans="2:65" s="217" customFormat="1" ht="31.5" customHeight="1" x14ac:dyDescent="0.2">
      <c r="B208" s="292"/>
      <c r="C208" s="293" t="s">
        <v>3129</v>
      </c>
      <c r="D208" s="293" t="s">
        <v>2844</v>
      </c>
      <c r="E208" s="294" t="s">
        <v>3130</v>
      </c>
      <c r="F208" s="384" t="s">
        <v>3131</v>
      </c>
      <c r="G208" s="384"/>
      <c r="H208" s="384"/>
      <c r="I208" s="384"/>
      <c r="J208" s="295" t="s">
        <v>227</v>
      </c>
      <c r="K208" s="296">
        <v>10</v>
      </c>
      <c r="L208" s="297"/>
      <c r="M208" s="383"/>
      <c r="N208" s="383"/>
      <c r="O208" s="383"/>
      <c r="P208" s="383">
        <f t="shared" si="39"/>
        <v>0</v>
      </c>
      <c r="Q208" s="383"/>
      <c r="R208" s="298"/>
      <c r="S208" s="299" t="s">
        <v>2847</v>
      </c>
      <c r="T208" s="300" t="s">
        <v>1138</v>
      </c>
      <c r="U208" s="301" t="s">
        <v>2790</v>
      </c>
      <c r="V208" s="302">
        <f t="shared" si="40"/>
        <v>0</v>
      </c>
      <c r="W208" s="302">
        <f t="shared" si="41"/>
        <v>0</v>
      </c>
      <c r="X208" s="302">
        <f t="shared" si="42"/>
        <v>0</v>
      </c>
      <c r="Y208" s="303">
        <v>0.16900000000000001</v>
      </c>
      <c r="Z208" s="303">
        <f t="shared" si="43"/>
        <v>1.6900000000000002</v>
      </c>
      <c r="AA208" s="303">
        <v>0</v>
      </c>
      <c r="AB208" s="303">
        <f t="shared" si="44"/>
        <v>0</v>
      </c>
      <c r="AC208" s="303">
        <v>0</v>
      </c>
      <c r="AD208" s="304">
        <f t="shared" si="45"/>
        <v>0</v>
      </c>
      <c r="AR208" s="209" t="s">
        <v>115</v>
      </c>
      <c r="AT208" s="209" t="s">
        <v>2844</v>
      </c>
      <c r="AU208" s="209" t="s">
        <v>87</v>
      </c>
      <c r="AY208" s="209" t="s">
        <v>2843</v>
      </c>
      <c r="BE208" s="305">
        <f t="shared" si="46"/>
        <v>0</v>
      </c>
      <c r="BF208" s="305">
        <f t="shared" si="47"/>
        <v>0</v>
      </c>
      <c r="BG208" s="305">
        <f t="shared" si="48"/>
        <v>0</v>
      </c>
      <c r="BH208" s="305">
        <f t="shared" si="49"/>
        <v>0</v>
      </c>
      <c r="BI208" s="305">
        <f t="shared" si="50"/>
        <v>0</v>
      </c>
      <c r="BJ208" s="209" t="s">
        <v>79</v>
      </c>
      <c r="BK208" s="305">
        <f t="shared" si="51"/>
        <v>0</v>
      </c>
      <c r="BL208" s="209" t="s">
        <v>115</v>
      </c>
      <c r="BM208" s="209" t="s">
        <v>3132</v>
      </c>
    </row>
    <row r="209" spans="2:65" s="217" customFormat="1" ht="22.5" customHeight="1" x14ac:dyDescent="0.2">
      <c r="B209" s="292"/>
      <c r="C209" s="306" t="s">
        <v>3133</v>
      </c>
      <c r="D209" s="306" t="s">
        <v>2854</v>
      </c>
      <c r="E209" s="307" t="s">
        <v>3134</v>
      </c>
      <c r="F209" s="380" t="s">
        <v>3135</v>
      </c>
      <c r="G209" s="380"/>
      <c r="H209" s="380"/>
      <c r="I209" s="380"/>
      <c r="J209" s="308" t="s">
        <v>227</v>
      </c>
      <c r="K209" s="309">
        <v>10</v>
      </c>
      <c r="L209" s="310"/>
      <c r="M209" s="381"/>
      <c r="N209" s="381"/>
      <c r="O209" s="382"/>
      <c r="P209" s="383">
        <f t="shared" si="39"/>
        <v>0</v>
      </c>
      <c r="Q209" s="383"/>
      <c r="R209" s="298"/>
      <c r="S209" s="311" t="s">
        <v>2847</v>
      </c>
      <c r="T209" s="300" t="s">
        <v>1138</v>
      </c>
      <c r="U209" s="301" t="s">
        <v>2790</v>
      </c>
      <c r="V209" s="302">
        <f t="shared" si="40"/>
        <v>0</v>
      </c>
      <c r="W209" s="302">
        <f t="shared" si="41"/>
        <v>0</v>
      </c>
      <c r="X209" s="302">
        <f t="shared" si="42"/>
        <v>0</v>
      </c>
      <c r="Y209" s="303">
        <v>0</v>
      </c>
      <c r="Z209" s="303">
        <f t="shared" si="43"/>
        <v>0</v>
      </c>
      <c r="AA209" s="303">
        <v>5.0000000000000002E-5</v>
      </c>
      <c r="AB209" s="303">
        <f t="shared" si="44"/>
        <v>5.0000000000000001E-4</v>
      </c>
      <c r="AC209" s="303">
        <v>0</v>
      </c>
      <c r="AD209" s="304">
        <f t="shared" si="45"/>
        <v>0</v>
      </c>
      <c r="AR209" s="209" t="s">
        <v>2248</v>
      </c>
      <c r="AT209" s="209" t="s">
        <v>2854</v>
      </c>
      <c r="AU209" s="209" t="s">
        <v>87</v>
      </c>
      <c r="AY209" s="209" t="s">
        <v>2843</v>
      </c>
      <c r="BE209" s="305">
        <f t="shared" si="46"/>
        <v>0</v>
      </c>
      <c r="BF209" s="305">
        <f t="shared" si="47"/>
        <v>0</v>
      </c>
      <c r="BG209" s="305">
        <f t="shared" si="48"/>
        <v>0</v>
      </c>
      <c r="BH209" s="305">
        <f t="shared" si="49"/>
        <v>0</v>
      </c>
      <c r="BI209" s="305">
        <f t="shared" si="50"/>
        <v>0</v>
      </c>
      <c r="BJ209" s="209" t="s">
        <v>79</v>
      </c>
      <c r="BK209" s="305">
        <f t="shared" si="51"/>
        <v>0</v>
      </c>
      <c r="BL209" s="209" t="s">
        <v>2248</v>
      </c>
      <c r="BM209" s="209" t="s">
        <v>3136</v>
      </c>
    </row>
    <row r="210" spans="2:65" s="217" customFormat="1" ht="31.5" customHeight="1" x14ac:dyDescent="0.2">
      <c r="B210" s="292"/>
      <c r="C210" s="293" t="s">
        <v>3137</v>
      </c>
      <c r="D210" s="293" t="s">
        <v>2844</v>
      </c>
      <c r="E210" s="294" t="s">
        <v>3138</v>
      </c>
      <c r="F210" s="384" t="s">
        <v>3139</v>
      </c>
      <c r="G210" s="384"/>
      <c r="H210" s="384"/>
      <c r="I210" s="384"/>
      <c r="J210" s="295" t="s">
        <v>227</v>
      </c>
      <c r="K210" s="296">
        <v>16</v>
      </c>
      <c r="L210" s="297"/>
      <c r="M210" s="383"/>
      <c r="N210" s="383"/>
      <c r="O210" s="383"/>
      <c r="P210" s="383">
        <f t="shared" si="39"/>
        <v>0</v>
      </c>
      <c r="Q210" s="383"/>
      <c r="R210" s="298"/>
      <c r="S210" s="299" t="s">
        <v>2847</v>
      </c>
      <c r="T210" s="300" t="s">
        <v>1138</v>
      </c>
      <c r="U210" s="301" t="s">
        <v>2790</v>
      </c>
      <c r="V210" s="302">
        <f t="shared" si="40"/>
        <v>0</v>
      </c>
      <c r="W210" s="302">
        <f t="shared" si="41"/>
        <v>0</v>
      </c>
      <c r="X210" s="302">
        <f t="shared" si="42"/>
        <v>0</v>
      </c>
      <c r="Y210" s="303">
        <v>0.16900000000000001</v>
      </c>
      <c r="Z210" s="303">
        <f t="shared" si="43"/>
        <v>2.7040000000000002</v>
      </c>
      <c r="AA210" s="303">
        <v>0</v>
      </c>
      <c r="AB210" s="303">
        <f t="shared" si="44"/>
        <v>0</v>
      </c>
      <c r="AC210" s="303">
        <v>0</v>
      </c>
      <c r="AD210" s="304">
        <f t="shared" si="45"/>
        <v>0</v>
      </c>
      <c r="AR210" s="209" t="s">
        <v>115</v>
      </c>
      <c r="AT210" s="209" t="s">
        <v>2844</v>
      </c>
      <c r="AU210" s="209" t="s">
        <v>87</v>
      </c>
      <c r="AY210" s="209" t="s">
        <v>2843</v>
      </c>
      <c r="BE210" s="305">
        <f t="shared" si="46"/>
        <v>0</v>
      </c>
      <c r="BF210" s="305">
        <f t="shared" si="47"/>
        <v>0</v>
      </c>
      <c r="BG210" s="305">
        <f t="shared" si="48"/>
        <v>0</v>
      </c>
      <c r="BH210" s="305">
        <f t="shared" si="49"/>
        <v>0</v>
      </c>
      <c r="BI210" s="305">
        <f t="shared" si="50"/>
        <v>0</v>
      </c>
      <c r="BJ210" s="209" t="s">
        <v>79</v>
      </c>
      <c r="BK210" s="305">
        <f t="shared" si="51"/>
        <v>0</v>
      </c>
      <c r="BL210" s="209" t="s">
        <v>115</v>
      </c>
      <c r="BM210" s="209" t="s">
        <v>3140</v>
      </c>
    </row>
    <row r="211" spans="2:65" s="217" customFormat="1" ht="22.5" customHeight="1" x14ac:dyDescent="0.2">
      <c r="B211" s="292"/>
      <c r="C211" s="306" t="s">
        <v>3141</v>
      </c>
      <c r="D211" s="306" t="s">
        <v>2854</v>
      </c>
      <c r="E211" s="307" t="s">
        <v>3142</v>
      </c>
      <c r="F211" s="380" t="s">
        <v>3143</v>
      </c>
      <c r="G211" s="380"/>
      <c r="H211" s="380"/>
      <c r="I211" s="380"/>
      <c r="J211" s="308" t="s">
        <v>227</v>
      </c>
      <c r="K211" s="309">
        <v>16</v>
      </c>
      <c r="L211" s="310"/>
      <c r="M211" s="381"/>
      <c r="N211" s="381"/>
      <c r="O211" s="382"/>
      <c r="P211" s="383">
        <f t="shared" si="39"/>
        <v>0</v>
      </c>
      <c r="Q211" s="383"/>
      <c r="R211" s="298"/>
      <c r="S211" s="311" t="s">
        <v>2847</v>
      </c>
      <c r="T211" s="300" t="s">
        <v>1138</v>
      </c>
      <c r="U211" s="301" t="s">
        <v>2790</v>
      </c>
      <c r="V211" s="302">
        <f t="shared" si="40"/>
        <v>0</v>
      </c>
      <c r="W211" s="302">
        <f t="shared" si="41"/>
        <v>0</v>
      </c>
      <c r="X211" s="302">
        <f t="shared" si="42"/>
        <v>0</v>
      </c>
      <c r="Y211" s="303">
        <v>0</v>
      </c>
      <c r="Z211" s="303">
        <f t="shared" si="43"/>
        <v>0</v>
      </c>
      <c r="AA211" s="303">
        <v>5.0000000000000002E-5</v>
      </c>
      <c r="AB211" s="303">
        <f t="shared" si="44"/>
        <v>8.0000000000000004E-4</v>
      </c>
      <c r="AC211" s="303">
        <v>0</v>
      </c>
      <c r="AD211" s="304">
        <f t="shared" si="45"/>
        <v>0</v>
      </c>
      <c r="AR211" s="209" t="s">
        <v>2248</v>
      </c>
      <c r="AT211" s="209" t="s">
        <v>2854</v>
      </c>
      <c r="AU211" s="209" t="s">
        <v>87</v>
      </c>
      <c r="AY211" s="209" t="s">
        <v>2843</v>
      </c>
      <c r="BE211" s="305">
        <f t="shared" si="46"/>
        <v>0</v>
      </c>
      <c r="BF211" s="305">
        <f t="shared" si="47"/>
        <v>0</v>
      </c>
      <c r="BG211" s="305">
        <f t="shared" si="48"/>
        <v>0</v>
      </c>
      <c r="BH211" s="305">
        <f t="shared" si="49"/>
        <v>0</v>
      </c>
      <c r="BI211" s="305">
        <f t="shared" si="50"/>
        <v>0</v>
      </c>
      <c r="BJ211" s="209" t="s">
        <v>79</v>
      </c>
      <c r="BK211" s="305">
        <f t="shared" si="51"/>
        <v>0</v>
      </c>
      <c r="BL211" s="209" t="s">
        <v>2248</v>
      </c>
      <c r="BM211" s="209" t="s">
        <v>3144</v>
      </c>
    </row>
    <row r="212" spans="2:65" s="217" customFormat="1" ht="31.5" customHeight="1" x14ac:dyDescent="0.2">
      <c r="B212" s="292"/>
      <c r="C212" s="293" t="s">
        <v>3145</v>
      </c>
      <c r="D212" s="293" t="s">
        <v>2844</v>
      </c>
      <c r="E212" s="294" t="s">
        <v>3146</v>
      </c>
      <c r="F212" s="384" t="s">
        <v>3147</v>
      </c>
      <c r="G212" s="384"/>
      <c r="H212" s="384"/>
      <c r="I212" s="384"/>
      <c r="J212" s="295" t="s">
        <v>227</v>
      </c>
      <c r="K212" s="296">
        <v>3</v>
      </c>
      <c r="L212" s="297"/>
      <c r="M212" s="383"/>
      <c r="N212" s="383"/>
      <c r="O212" s="383"/>
      <c r="P212" s="383">
        <f t="shared" si="39"/>
        <v>0</v>
      </c>
      <c r="Q212" s="383"/>
      <c r="R212" s="298"/>
      <c r="S212" s="299" t="s">
        <v>2847</v>
      </c>
      <c r="T212" s="300" t="s">
        <v>1138</v>
      </c>
      <c r="U212" s="301" t="s">
        <v>2790</v>
      </c>
      <c r="V212" s="302">
        <f t="shared" si="40"/>
        <v>0</v>
      </c>
      <c r="W212" s="302">
        <f t="shared" si="41"/>
        <v>0</v>
      </c>
      <c r="X212" s="302">
        <f t="shared" si="42"/>
        <v>0</v>
      </c>
      <c r="Y212" s="303">
        <v>0.33700000000000002</v>
      </c>
      <c r="Z212" s="303">
        <f t="shared" si="43"/>
        <v>1.0110000000000001</v>
      </c>
      <c r="AA212" s="303">
        <v>0</v>
      </c>
      <c r="AB212" s="303">
        <f t="shared" si="44"/>
        <v>0</v>
      </c>
      <c r="AC212" s="303">
        <v>0</v>
      </c>
      <c r="AD212" s="304">
        <f t="shared" si="45"/>
        <v>0</v>
      </c>
      <c r="AR212" s="209" t="s">
        <v>115</v>
      </c>
      <c r="AT212" s="209" t="s">
        <v>2844</v>
      </c>
      <c r="AU212" s="209" t="s">
        <v>87</v>
      </c>
      <c r="AY212" s="209" t="s">
        <v>2843</v>
      </c>
      <c r="BE212" s="305">
        <f t="shared" si="46"/>
        <v>0</v>
      </c>
      <c r="BF212" s="305">
        <f t="shared" si="47"/>
        <v>0</v>
      </c>
      <c r="BG212" s="305">
        <f t="shared" si="48"/>
        <v>0</v>
      </c>
      <c r="BH212" s="305">
        <f t="shared" si="49"/>
        <v>0</v>
      </c>
      <c r="BI212" s="305">
        <f t="shared" si="50"/>
        <v>0</v>
      </c>
      <c r="BJ212" s="209" t="s">
        <v>79</v>
      </c>
      <c r="BK212" s="305">
        <f t="shared" si="51"/>
        <v>0</v>
      </c>
      <c r="BL212" s="209" t="s">
        <v>115</v>
      </c>
      <c r="BM212" s="209" t="s">
        <v>3148</v>
      </c>
    </row>
    <row r="213" spans="2:65" s="217" customFormat="1" ht="31.5" customHeight="1" x14ac:dyDescent="0.2">
      <c r="B213" s="292"/>
      <c r="C213" s="306" t="s">
        <v>3149</v>
      </c>
      <c r="D213" s="306" t="s">
        <v>2854</v>
      </c>
      <c r="E213" s="307" t="s">
        <v>3150</v>
      </c>
      <c r="F213" s="380" t="s">
        <v>3151</v>
      </c>
      <c r="G213" s="380"/>
      <c r="H213" s="380"/>
      <c r="I213" s="380"/>
      <c r="J213" s="308" t="s">
        <v>227</v>
      </c>
      <c r="K213" s="309">
        <v>3</v>
      </c>
      <c r="L213" s="310"/>
      <c r="M213" s="381"/>
      <c r="N213" s="381"/>
      <c r="O213" s="382"/>
      <c r="P213" s="383">
        <f t="shared" si="39"/>
        <v>0</v>
      </c>
      <c r="Q213" s="383"/>
      <c r="R213" s="298"/>
      <c r="T213" s="300" t="s">
        <v>1138</v>
      </c>
      <c r="U213" s="301" t="s">
        <v>2790</v>
      </c>
      <c r="V213" s="302">
        <f t="shared" si="40"/>
        <v>0</v>
      </c>
      <c r="W213" s="302">
        <f t="shared" si="41"/>
        <v>0</v>
      </c>
      <c r="X213" s="302">
        <f t="shared" si="42"/>
        <v>0</v>
      </c>
      <c r="Y213" s="303">
        <v>0</v>
      </c>
      <c r="Z213" s="303">
        <f t="shared" si="43"/>
        <v>0</v>
      </c>
      <c r="AA213" s="303">
        <v>5.0000000000000002E-5</v>
      </c>
      <c r="AB213" s="303">
        <f t="shared" si="44"/>
        <v>1.5000000000000001E-4</v>
      </c>
      <c r="AC213" s="303">
        <v>0</v>
      </c>
      <c r="AD213" s="304">
        <f t="shared" si="45"/>
        <v>0</v>
      </c>
      <c r="AR213" s="209" t="s">
        <v>2248</v>
      </c>
      <c r="AT213" s="209" t="s">
        <v>2854</v>
      </c>
      <c r="AU213" s="209" t="s">
        <v>87</v>
      </c>
      <c r="AY213" s="209" t="s">
        <v>2843</v>
      </c>
      <c r="BE213" s="305">
        <f t="shared" si="46"/>
        <v>0</v>
      </c>
      <c r="BF213" s="305">
        <f t="shared" si="47"/>
        <v>0</v>
      </c>
      <c r="BG213" s="305">
        <f t="shared" si="48"/>
        <v>0</v>
      </c>
      <c r="BH213" s="305">
        <f t="shared" si="49"/>
        <v>0</v>
      </c>
      <c r="BI213" s="305">
        <f t="shared" si="50"/>
        <v>0</v>
      </c>
      <c r="BJ213" s="209" t="s">
        <v>79</v>
      </c>
      <c r="BK213" s="305">
        <f t="shared" si="51"/>
        <v>0</v>
      </c>
      <c r="BL213" s="209" t="s">
        <v>2248</v>
      </c>
      <c r="BM213" s="209" t="s">
        <v>3152</v>
      </c>
    </row>
    <row r="214" spans="2:65" s="217" customFormat="1" ht="31.5" customHeight="1" x14ac:dyDescent="0.2">
      <c r="B214" s="292"/>
      <c r="C214" s="293" t="s">
        <v>3153</v>
      </c>
      <c r="D214" s="293" t="s">
        <v>2844</v>
      </c>
      <c r="E214" s="294" t="s">
        <v>3154</v>
      </c>
      <c r="F214" s="384" t="s">
        <v>3155</v>
      </c>
      <c r="G214" s="384"/>
      <c r="H214" s="384"/>
      <c r="I214" s="384"/>
      <c r="J214" s="295" t="s">
        <v>227</v>
      </c>
      <c r="K214" s="296">
        <v>5</v>
      </c>
      <c r="L214" s="297"/>
      <c r="M214" s="383"/>
      <c r="N214" s="383"/>
      <c r="O214" s="383"/>
      <c r="P214" s="383">
        <f t="shared" si="39"/>
        <v>0</v>
      </c>
      <c r="Q214" s="383"/>
      <c r="R214" s="298"/>
      <c r="S214" s="299" t="s">
        <v>2847</v>
      </c>
      <c r="T214" s="300" t="s">
        <v>1138</v>
      </c>
      <c r="U214" s="301" t="s">
        <v>2790</v>
      </c>
      <c r="V214" s="302">
        <f t="shared" si="40"/>
        <v>0</v>
      </c>
      <c r="W214" s="302">
        <f t="shared" si="41"/>
        <v>0</v>
      </c>
      <c r="X214" s="302">
        <f t="shared" si="42"/>
        <v>0</v>
      </c>
      <c r="Y214" s="303">
        <v>0.13400000000000001</v>
      </c>
      <c r="Z214" s="303">
        <f t="shared" si="43"/>
        <v>0.67</v>
      </c>
      <c r="AA214" s="303">
        <v>0</v>
      </c>
      <c r="AB214" s="303">
        <f t="shared" si="44"/>
        <v>0</v>
      </c>
      <c r="AC214" s="303">
        <v>0</v>
      </c>
      <c r="AD214" s="304">
        <f t="shared" si="45"/>
        <v>0</v>
      </c>
      <c r="AR214" s="209" t="s">
        <v>115</v>
      </c>
      <c r="AT214" s="209" t="s">
        <v>2844</v>
      </c>
      <c r="AU214" s="209" t="s">
        <v>87</v>
      </c>
      <c r="AY214" s="209" t="s">
        <v>2843</v>
      </c>
      <c r="BE214" s="305">
        <f t="shared" si="46"/>
        <v>0</v>
      </c>
      <c r="BF214" s="305">
        <f t="shared" si="47"/>
        <v>0</v>
      </c>
      <c r="BG214" s="305">
        <f t="shared" si="48"/>
        <v>0</v>
      </c>
      <c r="BH214" s="305">
        <f t="shared" si="49"/>
        <v>0</v>
      </c>
      <c r="BI214" s="305">
        <f t="shared" si="50"/>
        <v>0</v>
      </c>
      <c r="BJ214" s="209" t="s">
        <v>79</v>
      </c>
      <c r="BK214" s="305">
        <f t="shared" si="51"/>
        <v>0</v>
      </c>
      <c r="BL214" s="209" t="s">
        <v>115</v>
      </c>
      <c r="BM214" s="209" t="s">
        <v>3156</v>
      </c>
    </row>
    <row r="215" spans="2:65" s="217" customFormat="1" ht="22.5" customHeight="1" x14ac:dyDescent="0.2">
      <c r="B215" s="292"/>
      <c r="C215" s="306" t="s">
        <v>3157</v>
      </c>
      <c r="D215" s="306" t="s">
        <v>2854</v>
      </c>
      <c r="E215" s="307" t="s">
        <v>3158</v>
      </c>
      <c r="F215" s="380" t="s">
        <v>3159</v>
      </c>
      <c r="G215" s="380"/>
      <c r="H215" s="380"/>
      <c r="I215" s="380"/>
      <c r="J215" s="308" t="s">
        <v>2857</v>
      </c>
      <c r="K215" s="309">
        <v>5</v>
      </c>
      <c r="L215" s="310"/>
      <c r="M215" s="381"/>
      <c r="N215" s="381"/>
      <c r="O215" s="382"/>
      <c r="P215" s="383">
        <f t="shared" si="39"/>
        <v>0</v>
      </c>
      <c r="Q215" s="383"/>
      <c r="R215" s="298"/>
      <c r="T215" s="300" t="s">
        <v>1138</v>
      </c>
      <c r="U215" s="301" t="s">
        <v>2790</v>
      </c>
      <c r="V215" s="302">
        <f t="shared" si="40"/>
        <v>0</v>
      </c>
      <c r="W215" s="302">
        <f t="shared" si="41"/>
        <v>0</v>
      </c>
      <c r="X215" s="302">
        <f t="shared" si="42"/>
        <v>0</v>
      </c>
      <c r="Y215" s="303">
        <v>0</v>
      </c>
      <c r="Z215" s="303">
        <f t="shared" si="43"/>
        <v>0</v>
      </c>
      <c r="AA215" s="303">
        <v>0</v>
      </c>
      <c r="AB215" s="303">
        <f t="shared" si="44"/>
        <v>0</v>
      </c>
      <c r="AC215" s="303">
        <v>0</v>
      </c>
      <c r="AD215" s="304">
        <f t="shared" si="45"/>
        <v>0</v>
      </c>
      <c r="AR215" s="209" t="s">
        <v>2884</v>
      </c>
      <c r="AT215" s="209" t="s">
        <v>2854</v>
      </c>
      <c r="AU215" s="209" t="s">
        <v>87</v>
      </c>
      <c r="AY215" s="209" t="s">
        <v>2843</v>
      </c>
      <c r="BE215" s="305">
        <f t="shared" si="46"/>
        <v>0</v>
      </c>
      <c r="BF215" s="305">
        <f t="shared" si="47"/>
        <v>0</v>
      </c>
      <c r="BG215" s="305">
        <f t="shared" si="48"/>
        <v>0</v>
      </c>
      <c r="BH215" s="305">
        <f t="shared" si="49"/>
        <v>0</v>
      </c>
      <c r="BI215" s="305">
        <f t="shared" si="50"/>
        <v>0</v>
      </c>
      <c r="BJ215" s="209" t="s">
        <v>79</v>
      </c>
      <c r="BK215" s="305">
        <f t="shared" si="51"/>
        <v>0</v>
      </c>
      <c r="BL215" s="209" t="s">
        <v>115</v>
      </c>
      <c r="BM215" s="209" t="s">
        <v>3160</v>
      </c>
    </row>
    <row r="216" spans="2:65" s="217" customFormat="1" ht="31.5" customHeight="1" x14ac:dyDescent="0.2">
      <c r="B216" s="292"/>
      <c r="C216" s="293" t="s">
        <v>3161</v>
      </c>
      <c r="D216" s="293" t="s">
        <v>2844</v>
      </c>
      <c r="E216" s="294" t="s">
        <v>3162</v>
      </c>
      <c r="F216" s="384" t="s">
        <v>3163</v>
      </c>
      <c r="G216" s="384"/>
      <c r="H216" s="384"/>
      <c r="I216" s="384"/>
      <c r="J216" s="295" t="s">
        <v>227</v>
      </c>
      <c r="K216" s="296">
        <v>8</v>
      </c>
      <c r="L216" s="297"/>
      <c r="M216" s="383"/>
      <c r="N216" s="383"/>
      <c r="O216" s="383"/>
      <c r="P216" s="383">
        <f t="shared" si="39"/>
        <v>0</v>
      </c>
      <c r="Q216" s="383"/>
      <c r="R216" s="298"/>
      <c r="S216" s="299" t="s">
        <v>2847</v>
      </c>
      <c r="T216" s="300" t="s">
        <v>1138</v>
      </c>
      <c r="U216" s="301" t="s">
        <v>2790</v>
      </c>
      <c r="V216" s="302">
        <f t="shared" si="40"/>
        <v>0</v>
      </c>
      <c r="W216" s="302">
        <f t="shared" si="41"/>
        <v>0</v>
      </c>
      <c r="X216" s="302">
        <f t="shared" si="42"/>
        <v>0</v>
      </c>
      <c r="Y216" s="303">
        <v>0.23300000000000001</v>
      </c>
      <c r="Z216" s="303">
        <f t="shared" si="43"/>
        <v>1.8640000000000001</v>
      </c>
      <c r="AA216" s="303">
        <v>0</v>
      </c>
      <c r="AB216" s="303">
        <f t="shared" si="44"/>
        <v>0</v>
      </c>
      <c r="AC216" s="303">
        <v>0</v>
      </c>
      <c r="AD216" s="304">
        <f t="shared" si="45"/>
        <v>0</v>
      </c>
      <c r="AR216" s="209" t="s">
        <v>115</v>
      </c>
      <c r="AT216" s="209" t="s">
        <v>2844</v>
      </c>
      <c r="AU216" s="209" t="s">
        <v>87</v>
      </c>
      <c r="AY216" s="209" t="s">
        <v>2843</v>
      </c>
      <c r="BE216" s="305">
        <f t="shared" si="46"/>
        <v>0</v>
      </c>
      <c r="BF216" s="305">
        <f t="shared" si="47"/>
        <v>0</v>
      </c>
      <c r="BG216" s="305">
        <f t="shared" si="48"/>
        <v>0</v>
      </c>
      <c r="BH216" s="305">
        <f t="shared" si="49"/>
        <v>0</v>
      </c>
      <c r="BI216" s="305">
        <f t="shared" si="50"/>
        <v>0</v>
      </c>
      <c r="BJ216" s="209" t="s">
        <v>79</v>
      </c>
      <c r="BK216" s="305">
        <f t="shared" si="51"/>
        <v>0</v>
      </c>
      <c r="BL216" s="209" t="s">
        <v>115</v>
      </c>
      <c r="BM216" s="209" t="s">
        <v>3164</v>
      </c>
    </row>
    <row r="217" spans="2:65" s="217" customFormat="1" ht="22.5" customHeight="1" x14ac:dyDescent="0.2">
      <c r="B217" s="292"/>
      <c r="C217" s="306" t="s">
        <v>3165</v>
      </c>
      <c r="D217" s="306" t="s">
        <v>2854</v>
      </c>
      <c r="E217" s="307" t="s">
        <v>3166</v>
      </c>
      <c r="F217" s="380" t="s">
        <v>3167</v>
      </c>
      <c r="G217" s="380"/>
      <c r="H217" s="380"/>
      <c r="I217" s="380"/>
      <c r="J217" s="308" t="s">
        <v>2857</v>
      </c>
      <c r="K217" s="309">
        <v>8</v>
      </c>
      <c r="L217" s="310"/>
      <c r="M217" s="381"/>
      <c r="N217" s="381"/>
      <c r="O217" s="382"/>
      <c r="P217" s="383">
        <f t="shared" si="39"/>
        <v>0</v>
      </c>
      <c r="Q217" s="383"/>
      <c r="R217" s="298"/>
      <c r="T217" s="300" t="s">
        <v>1138</v>
      </c>
      <c r="U217" s="301" t="s">
        <v>2790</v>
      </c>
      <c r="V217" s="302">
        <f t="shared" si="40"/>
        <v>0</v>
      </c>
      <c r="W217" s="302">
        <f t="shared" si="41"/>
        <v>0</v>
      </c>
      <c r="X217" s="302">
        <f t="shared" si="42"/>
        <v>0</v>
      </c>
      <c r="Y217" s="303">
        <v>0</v>
      </c>
      <c r="Z217" s="303">
        <f t="shared" si="43"/>
        <v>0</v>
      </c>
      <c r="AA217" s="303">
        <v>0</v>
      </c>
      <c r="AB217" s="303">
        <f t="shared" si="44"/>
        <v>0</v>
      </c>
      <c r="AC217" s="303">
        <v>0</v>
      </c>
      <c r="AD217" s="304">
        <f t="shared" si="45"/>
        <v>0</v>
      </c>
      <c r="AR217" s="209" t="s">
        <v>2884</v>
      </c>
      <c r="AT217" s="209" t="s">
        <v>2854</v>
      </c>
      <c r="AU217" s="209" t="s">
        <v>87</v>
      </c>
      <c r="AY217" s="209" t="s">
        <v>2843</v>
      </c>
      <c r="BE217" s="305">
        <f t="shared" si="46"/>
        <v>0</v>
      </c>
      <c r="BF217" s="305">
        <f t="shared" si="47"/>
        <v>0</v>
      </c>
      <c r="BG217" s="305">
        <f t="shared" si="48"/>
        <v>0</v>
      </c>
      <c r="BH217" s="305">
        <f t="shared" si="49"/>
        <v>0</v>
      </c>
      <c r="BI217" s="305">
        <f t="shared" si="50"/>
        <v>0</v>
      </c>
      <c r="BJ217" s="209" t="s">
        <v>79</v>
      </c>
      <c r="BK217" s="305">
        <f t="shared" si="51"/>
        <v>0</v>
      </c>
      <c r="BL217" s="209" t="s">
        <v>115</v>
      </c>
      <c r="BM217" s="209" t="s">
        <v>3168</v>
      </c>
    </row>
    <row r="218" spans="2:65" s="217" customFormat="1" ht="31.5" customHeight="1" x14ac:dyDescent="0.2">
      <c r="B218" s="292"/>
      <c r="C218" s="293" t="s">
        <v>119</v>
      </c>
      <c r="D218" s="293" t="s">
        <v>2844</v>
      </c>
      <c r="E218" s="294" t="s">
        <v>3169</v>
      </c>
      <c r="F218" s="384" t="s">
        <v>3170</v>
      </c>
      <c r="G218" s="384"/>
      <c r="H218" s="384"/>
      <c r="I218" s="384"/>
      <c r="J218" s="295" t="s">
        <v>227</v>
      </c>
      <c r="K218" s="296">
        <v>117</v>
      </c>
      <c r="L218" s="297"/>
      <c r="M218" s="383"/>
      <c r="N218" s="383"/>
      <c r="O218" s="383"/>
      <c r="P218" s="383">
        <f t="shared" si="39"/>
        <v>0</v>
      </c>
      <c r="Q218" s="383"/>
      <c r="R218" s="298"/>
      <c r="S218" s="299" t="s">
        <v>2847</v>
      </c>
      <c r="T218" s="300" t="s">
        <v>1138</v>
      </c>
      <c r="U218" s="301" t="s">
        <v>2790</v>
      </c>
      <c r="V218" s="302">
        <f t="shared" si="40"/>
        <v>0</v>
      </c>
      <c r="W218" s="302">
        <f t="shared" si="41"/>
        <v>0</v>
      </c>
      <c r="X218" s="302">
        <f t="shared" si="42"/>
        <v>0</v>
      </c>
      <c r="Y218" s="303">
        <v>0.27400000000000002</v>
      </c>
      <c r="Z218" s="303">
        <f t="shared" si="43"/>
        <v>32.058</v>
      </c>
      <c r="AA218" s="303">
        <v>0</v>
      </c>
      <c r="AB218" s="303">
        <f t="shared" si="44"/>
        <v>0</v>
      </c>
      <c r="AC218" s="303">
        <v>0</v>
      </c>
      <c r="AD218" s="304">
        <f t="shared" si="45"/>
        <v>0</v>
      </c>
      <c r="AR218" s="209" t="s">
        <v>115</v>
      </c>
      <c r="AT218" s="209" t="s">
        <v>2844</v>
      </c>
      <c r="AU218" s="209" t="s">
        <v>87</v>
      </c>
      <c r="AY218" s="209" t="s">
        <v>2843</v>
      </c>
      <c r="BE218" s="305">
        <f t="shared" si="46"/>
        <v>0</v>
      </c>
      <c r="BF218" s="305">
        <f t="shared" si="47"/>
        <v>0</v>
      </c>
      <c r="BG218" s="305">
        <f t="shared" si="48"/>
        <v>0</v>
      </c>
      <c r="BH218" s="305">
        <f t="shared" si="49"/>
        <v>0</v>
      </c>
      <c r="BI218" s="305">
        <f t="shared" si="50"/>
        <v>0</v>
      </c>
      <c r="BJ218" s="209" t="s">
        <v>79</v>
      </c>
      <c r="BK218" s="305">
        <f t="shared" si="51"/>
        <v>0</v>
      </c>
      <c r="BL218" s="209" t="s">
        <v>115</v>
      </c>
      <c r="BM218" s="209" t="s">
        <v>3171</v>
      </c>
    </row>
    <row r="219" spans="2:65" s="217" customFormat="1" ht="22.5" customHeight="1" x14ac:dyDescent="0.2">
      <c r="B219" s="292"/>
      <c r="C219" s="306" t="s">
        <v>3172</v>
      </c>
      <c r="D219" s="306" t="s">
        <v>2854</v>
      </c>
      <c r="E219" s="307" t="s">
        <v>3173</v>
      </c>
      <c r="F219" s="380" t="s">
        <v>3174</v>
      </c>
      <c r="G219" s="380"/>
      <c r="H219" s="380"/>
      <c r="I219" s="380"/>
      <c r="J219" s="308" t="s">
        <v>227</v>
      </c>
      <c r="K219" s="309">
        <v>117</v>
      </c>
      <c r="L219" s="310"/>
      <c r="M219" s="381"/>
      <c r="N219" s="381"/>
      <c r="O219" s="382"/>
      <c r="P219" s="383">
        <f t="shared" si="39"/>
        <v>0</v>
      </c>
      <c r="Q219" s="383"/>
      <c r="R219" s="298"/>
      <c r="S219" s="311" t="s">
        <v>2847</v>
      </c>
      <c r="T219" s="300" t="s">
        <v>1138</v>
      </c>
      <c r="U219" s="301" t="s">
        <v>2790</v>
      </c>
      <c r="V219" s="302">
        <f t="shared" si="40"/>
        <v>0</v>
      </c>
      <c r="W219" s="302">
        <f t="shared" si="41"/>
        <v>0</v>
      </c>
      <c r="X219" s="302">
        <f t="shared" si="42"/>
        <v>0</v>
      </c>
      <c r="Y219" s="303">
        <v>0</v>
      </c>
      <c r="Z219" s="303">
        <f t="shared" si="43"/>
        <v>0</v>
      </c>
      <c r="AA219" s="303">
        <v>6.0000000000000002E-5</v>
      </c>
      <c r="AB219" s="303">
        <f t="shared" si="44"/>
        <v>7.0200000000000002E-3</v>
      </c>
      <c r="AC219" s="303">
        <v>0</v>
      </c>
      <c r="AD219" s="304">
        <f t="shared" si="45"/>
        <v>0</v>
      </c>
      <c r="AR219" s="209" t="s">
        <v>2248</v>
      </c>
      <c r="AT219" s="209" t="s">
        <v>2854</v>
      </c>
      <c r="AU219" s="209" t="s">
        <v>87</v>
      </c>
      <c r="AY219" s="209" t="s">
        <v>2843</v>
      </c>
      <c r="BE219" s="305">
        <f t="shared" si="46"/>
        <v>0</v>
      </c>
      <c r="BF219" s="305">
        <f t="shared" si="47"/>
        <v>0</v>
      </c>
      <c r="BG219" s="305">
        <f t="shared" si="48"/>
        <v>0</v>
      </c>
      <c r="BH219" s="305">
        <f t="shared" si="49"/>
        <v>0</v>
      </c>
      <c r="BI219" s="305">
        <f t="shared" si="50"/>
        <v>0</v>
      </c>
      <c r="BJ219" s="209" t="s">
        <v>79</v>
      </c>
      <c r="BK219" s="305">
        <f t="shared" si="51"/>
        <v>0</v>
      </c>
      <c r="BL219" s="209" t="s">
        <v>2248</v>
      </c>
      <c r="BM219" s="209" t="s">
        <v>3175</v>
      </c>
    </row>
    <row r="220" spans="2:65" s="217" customFormat="1" ht="31.5" customHeight="1" x14ac:dyDescent="0.2">
      <c r="B220" s="292"/>
      <c r="C220" s="293" t="s">
        <v>3176</v>
      </c>
      <c r="D220" s="293" t="s">
        <v>2844</v>
      </c>
      <c r="E220" s="294" t="s">
        <v>3177</v>
      </c>
      <c r="F220" s="384" t="s">
        <v>3178</v>
      </c>
      <c r="G220" s="384"/>
      <c r="H220" s="384"/>
      <c r="I220" s="384"/>
      <c r="J220" s="295" t="s">
        <v>227</v>
      </c>
      <c r="K220" s="296">
        <v>5</v>
      </c>
      <c r="L220" s="297"/>
      <c r="M220" s="383"/>
      <c r="N220" s="383"/>
      <c r="O220" s="383"/>
      <c r="P220" s="383">
        <f t="shared" si="39"/>
        <v>0</v>
      </c>
      <c r="Q220" s="383"/>
      <c r="R220" s="298"/>
      <c r="S220" s="299" t="s">
        <v>2847</v>
      </c>
      <c r="T220" s="300" t="s">
        <v>1138</v>
      </c>
      <c r="U220" s="301" t="s">
        <v>2790</v>
      </c>
      <c r="V220" s="302">
        <f t="shared" si="40"/>
        <v>0</v>
      </c>
      <c r="W220" s="302">
        <f t="shared" si="41"/>
        <v>0</v>
      </c>
      <c r="X220" s="302">
        <f t="shared" si="42"/>
        <v>0</v>
      </c>
      <c r="Y220" s="303">
        <v>0.30599999999999999</v>
      </c>
      <c r="Z220" s="303">
        <f t="shared" si="43"/>
        <v>1.53</v>
      </c>
      <c r="AA220" s="303">
        <v>0</v>
      </c>
      <c r="AB220" s="303">
        <f t="shared" si="44"/>
        <v>0</v>
      </c>
      <c r="AC220" s="303">
        <v>0</v>
      </c>
      <c r="AD220" s="304">
        <f t="shared" si="45"/>
        <v>0</v>
      </c>
      <c r="AR220" s="209" t="s">
        <v>115</v>
      </c>
      <c r="AT220" s="209" t="s">
        <v>2844</v>
      </c>
      <c r="AU220" s="209" t="s">
        <v>87</v>
      </c>
      <c r="AY220" s="209" t="s">
        <v>2843</v>
      </c>
      <c r="BE220" s="305">
        <f t="shared" si="46"/>
        <v>0</v>
      </c>
      <c r="BF220" s="305">
        <f t="shared" si="47"/>
        <v>0</v>
      </c>
      <c r="BG220" s="305">
        <f t="shared" si="48"/>
        <v>0</v>
      </c>
      <c r="BH220" s="305">
        <f t="shared" si="49"/>
        <v>0</v>
      </c>
      <c r="BI220" s="305">
        <f t="shared" si="50"/>
        <v>0</v>
      </c>
      <c r="BJ220" s="209" t="s">
        <v>79</v>
      </c>
      <c r="BK220" s="305">
        <f t="shared" si="51"/>
        <v>0</v>
      </c>
      <c r="BL220" s="209" t="s">
        <v>115</v>
      </c>
      <c r="BM220" s="209" t="s">
        <v>3179</v>
      </c>
    </row>
    <row r="221" spans="2:65" s="217" customFormat="1" ht="22.5" customHeight="1" x14ac:dyDescent="0.2">
      <c r="B221" s="292"/>
      <c r="C221" s="306" t="s">
        <v>3180</v>
      </c>
      <c r="D221" s="306" t="s">
        <v>2854</v>
      </c>
      <c r="E221" s="307" t="s">
        <v>3181</v>
      </c>
      <c r="F221" s="380" t="s">
        <v>3182</v>
      </c>
      <c r="G221" s="380"/>
      <c r="H221" s="380"/>
      <c r="I221" s="380"/>
      <c r="J221" s="308" t="s">
        <v>2857</v>
      </c>
      <c r="K221" s="309">
        <v>5</v>
      </c>
      <c r="L221" s="310"/>
      <c r="M221" s="381"/>
      <c r="N221" s="381"/>
      <c r="O221" s="382"/>
      <c r="P221" s="383">
        <f t="shared" si="39"/>
        <v>0</v>
      </c>
      <c r="Q221" s="383"/>
      <c r="R221" s="298"/>
      <c r="T221" s="300" t="s">
        <v>1138</v>
      </c>
      <c r="U221" s="301" t="s">
        <v>2790</v>
      </c>
      <c r="V221" s="302">
        <f t="shared" si="40"/>
        <v>0</v>
      </c>
      <c r="W221" s="302">
        <f t="shared" si="41"/>
        <v>0</v>
      </c>
      <c r="X221" s="302">
        <f t="shared" si="42"/>
        <v>0</v>
      </c>
      <c r="Y221" s="303">
        <v>0</v>
      </c>
      <c r="Z221" s="303">
        <f t="shared" si="43"/>
        <v>0</v>
      </c>
      <c r="AA221" s="303">
        <v>0</v>
      </c>
      <c r="AB221" s="303">
        <f t="shared" si="44"/>
        <v>0</v>
      </c>
      <c r="AC221" s="303">
        <v>0</v>
      </c>
      <c r="AD221" s="304">
        <f t="shared" si="45"/>
        <v>0</v>
      </c>
      <c r="AR221" s="209" t="s">
        <v>2884</v>
      </c>
      <c r="AT221" s="209" t="s">
        <v>2854</v>
      </c>
      <c r="AU221" s="209" t="s">
        <v>87</v>
      </c>
      <c r="AY221" s="209" t="s">
        <v>2843</v>
      </c>
      <c r="BE221" s="305">
        <f t="shared" si="46"/>
        <v>0</v>
      </c>
      <c r="BF221" s="305">
        <f t="shared" si="47"/>
        <v>0</v>
      </c>
      <c r="BG221" s="305">
        <f t="shared" si="48"/>
        <v>0</v>
      </c>
      <c r="BH221" s="305">
        <f t="shared" si="49"/>
        <v>0</v>
      </c>
      <c r="BI221" s="305">
        <f t="shared" si="50"/>
        <v>0</v>
      </c>
      <c r="BJ221" s="209" t="s">
        <v>79</v>
      </c>
      <c r="BK221" s="305">
        <f t="shared" si="51"/>
        <v>0</v>
      </c>
      <c r="BL221" s="209" t="s">
        <v>115</v>
      </c>
      <c r="BM221" s="209" t="s">
        <v>3183</v>
      </c>
    </row>
    <row r="222" spans="2:65" s="217" customFormat="1" ht="31.5" customHeight="1" x14ac:dyDescent="0.2">
      <c r="B222" s="292"/>
      <c r="C222" s="293" t="s">
        <v>3184</v>
      </c>
      <c r="D222" s="293" t="s">
        <v>2844</v>
      </c>
      <c r="E222" s="294" t="s">
        <v>3177</v>
      </c>
      <c r="F222" s="384" t="s">
        <v>3178</v>
      </c>
      <c r="G222" s="384"/>
      <c r="H222" s="384"/>
      <c r="I222" s="384"/>
      <c r="J222" s="295" t="s">
        <v>227</v>
      </c>
      <c r="K222" s="296">
        <v>4</v>
      </c>
      <c r="L222" s="297"/>
      <c r="M222" s="383"/>
      <c r="N222" s="383"/>
      <c r="O222" s="383"/>
      <c r="P222" s="383">
        <f t="shared" si="39"/>
        <v>0</v>
      </c>
      <c r="Q222" s="383"/>
      <c r="R222" s="298"/>
      <c r="S222" s="299" t="s">
        <v>2847</v>
      </c>
      <c r="T222" s="300" t="s">
        <v>1138</v>
      </c>
      <c r="U222" s="301" t="s">
        <v>2790</v>
      </c>
      <c r="V222" s="302">
        <f t="shared" si="40"/>
        <v>0</v>
      </c>
      <c r="W222" s="302">
        <f t="shared" si="41"/>
        <v>0</v>
      </c>
      <c r="X222" s="302">
        <f t="shared" si="42"/>
        <v>0</v>
      </c>
      <c r="Y222" s="303">
        <v>0.30599999999999999</v>
      </c>
      <c r="Z222" s="303">
        <f t="shared" si="43"/>
        <v>1.224</v>
      </c>
      <c r="AA222" s="303">
        <v>0</v>
      </c>
      <c r="AB222" s="303">
        <f t="shared" si="44"/>
        <v>0</v>
      </c>
      <c r="AC222" s="303">
        <v>0</v>
      </c>
      <c r="AD222" s="304">
        <f t="shared" si="45"/>
        <v>0</v>
      </c>
      <c r="AR222" s="209" t="s">
        <v>115</v>
      </c>
      <c r="AT222" s="209" t="s">
        <v>2844</v>
      </c>
      <c r="AU222" s="209" t="s">
        <v>87</v>
      </c>
      <c r="AY222" s="209" t="s">
        <v>2843</v>
      </c>
      <c r="BE222" s="305">
        <f t="shared" si="46"/>
        <v>0</v>
      </c>
      <c r="BF222" s="305">
        <f t="shared" si="47"/>
        <v>0</v>
      </c>
      <c r="BG222" s="305">
        <f t="shared" si="48"/>
        <v>0</v>
      </c>
      <c r="BH222" s="305">
        <f t="shared" si="49"/>
        <v>0</v>
      </c>
      <c r="BI222" s="305">
        <f t="shared" si="50"/>
        <v>0</v>
      </c>
      <c r="BJ222" s="209" t="s">
        <v>79</v>
      </c>
      <c r="BK222" s="305">
        <f t="shared" si="51"/>
        <v>0</v>
      </c>
      <c r="BL222" s="209" t="s">
        <v>115</v>
      </c>
      <c r="BM222" s="209" t="s">
        <v>3185</v>
      </c>
    </row>
    <row r="223" spans="2:65" s="217" customFormat="1" ht="22.5" customHeight="1" x14ac:dyDescent="0.2">
      <c r="B223" s="292"/>
      <c r="C223" s="293" t="s">
        <v>126</v>
      </c>
      <c r="D223" s="293" t="s">
        <v>2844</v>
      </c>
      <c r="E223" s="294" t="s">
        <v>3186</v>
      </c>
      <c r="F223" s="384" t="s">
        <v>3187</v>
      </c>
      <c r="G223" s="384"/>
      <c r="H223" s="384"/>
      <c r="I223" s="384"/>
      <c r="J223" s="295" t="s">
        <v>2857</v>
      </c>
      <c r="K223" s="296">
        <v>4</v>
      </c>
      <c r="L223" s="297"/>
      <c r="M223" s="383"/>
      <c r="N223" s="383"/>
      <c r="O223" s="383"/>
      <c r="P223" s="383">
        <f t="shared" si="39"/>
        <v>0</v>
      </c>
      <c r="Q223" s="383"/>
      <c r="R223" s="298"/>
      <c r="S223" s="299" t="s">
        <v>1138</v>
      </c>
      <c r="T223" s="300" t="s">
        <v>1138</v>
      </c>
      <c r="U223" s="301" t="s">
        <v>2790</v>
      </c>
      <c r="V223" s="302">
        <f t="shared" si="40"/>
        <v>0</v>
      </c>
      <c r="W223" s="302">
        <f t="shared" si="41"/>
        <v>0</v>
      </c>
      <c r="X223" s="302">
        <f t="shared" si="42"/>
        <v>0</v>
      </c>
      <c r="Y223" s="303">
        <v>0</v>
      </c>
      <c r="Z223" s="303">
        <f t="shared" si="43"/>
        <v>0</v>
      </c>
      <c r="AA223" s="303">
        <v>0</v>
      </c>
      <c r="AB223" s="303">
        <f t="shared" si="44"/>
        <v>0</v>
      </c>
      <c r="AC223" s="303">
        <v>0</v>
      </c>
      <c r="AD223" s="304">
        <f t="shared" si="45"/>
        <v>0</v>
      </c>
      <c r="AR223" s="209" t="s">
        <v>115</v>
      </c>
      <c r="AT223" s="209" t="s">
        <v>2844</v>
      </c>
      <c r="AU223" s="209" t="s">
        <v>87</v>
      </c>
      <c r="AY223" s="209" t="s">
        <v>2843</v>
      </c>
      <c r="BE223" s="305">
        <f t="shared" si="46"/>
        <v>0</v>
      </c>
      <c r="BF223" s="305">
        <f t="shared" si="47"/>
        <v>0</v>
      </c>
      <c r="BG223" s="305">
        <f t="shared" si="48"/>
        <v>0</v>
      </c>
      <c r="BH223" s="305">
        <f t="shared" si="49"/>
        <v>0</v>
      </c>
      <c r="BI223" s="305">
        <f t="shared" si="50"/>
        <v>0</v>
      </c>
      <c r="BJ223" s="209" t="s">
        <v>79</v>
      </c>
      <c r="BK223" s="305">
        <f t="shared" si="51"/>
        <v>0</v>
      </c>
      <c r="BL223" s="209" t="s">
        <v>115</v>
      </c>
      <c r="BM223" s="209" t="s">
        <v>3188</v>
      </c>
    </row>
    <row r="224" spans="2:65" s="217" customFormat="1" ht="22.5" customHeight="1" x14ac:dyDescent="0.2">
      <c r="B224" s="292"/>
      <c r="C224" s="306" t="s">
        <v>3189</v>
      </c>
      <c r="D224" s="306" t="s">
        <v>2854</v>
      </c>
      <c r="E224" s="307" t="s">
        <v>3190</v>
      </c>
      <c r="F224" s="380" t="s">
        <v>3191</v>
      </c>
      <c r="G224" s="380"/>
      <c r="H224" s="380"/>
      <c r="I224" s="380"/>
      <c r="J224" s="308" t="s">
        <v>2857</v>
      </c>
      <c r="K224" s="309">
        <v>4</v>
      </c>
      <c r="L224" s="310"/>
      <c r="M224" s="381"/>
      <c r="N224" s="381"/>
      <c r="O224" s="382"/>
      <c r="P224" s="383">
        <f t="shared" si="39"/>
        <v>0</v>
      </c>
      <c r="Q224" s="383"/>
      <c r="R224" s="298"/>
      <c r="S224" s="311" t="s">
        <v>1138</v>
      </c>
      <c r="T224" s="300" t="s">
        <v>1138</v>
      </c>
      <c r="U224" s="301" t="s">
        <v>2790</v>
      </c>
      <c r="V224" s="302">
        <f t="shared" si="40"/>
        <v>0</v>
      </c>
      <c r="W224" s="302">
        <f t="shared" si="41"/>
        <v>0</v>
      </c>
      <c r="X224" s="302">
        <f t="shared" si="42"/>
        <v>0</v>
      </c>
      <c r="Y224" s="303">
        <v>0</v>
      </c>
      <c r="Z224" s="303">
        <f t="shared" si="43"/>
        <v>0</v>
      </c>
      <c r="AA224" s="303">
        <v>0</v>
      </c>
      <c r="AB224" s="303">
        <f t="shared" si="44"/>
        <v>0</v>
      </c>
      <c r="AC224" s="303">
        <v>0</v>
      </c>
      <c r="AD224" s="304">
        <f t="shared" si="45"/>
        <v>0</v>
      </c>
      <c r="AR224" s="209" t="s">
        <v>2884</v>
      </c>
      <c r="AT224" s="209" t="s">
        <v>2854</v>
      </c>
      <c r="AU224" s="209" t="s">
        <v>87</v>
      </c>
      <c r="AY224" s="209" t="s">
        <v>2843</v>
      </c>
      <c r="BE224" s="305">
        <f t="shared" si="46"/>
        <v>0</v>
      </c>
      <c r="BF224" s="305">
        <f t="shared" si="47"/>
        <v>0</v>
      </c>
      <c r="BG224" s="305">
        <f t="shared" si="48"/>
        <v>0</v>
      </c>
      <c r="BH224" s="305">
        <f t="shared" si="49"/>
        <v>0</v>
      </c>
      <c r="BI224" s="305">
        <f t="shared" si="50"/>
        <v>0</v>
      </c>
      <c r="BJ224" s="209" t="s">
        <v>79</v>
      </c>
      <c r="BK224" s="305">
        <f t="shared" si="51"/>
        <v>0</v>
      </c>
      <c r="BL224" s="209" t="s">
        <v>115</v>
      </c>
      <c r="BM224" s="209" t="s">
        <v>3192</v>
      </c>
    </row>
    <row r="225" spans="2:65" s="217" customFormat="1" ht="22.5" customHeight="1" x14ac:dyDescent="0.2">
      <c r="B225" s="292"/>
      <c r="C225" s="293" t="s">
        <v>3193</v>
      </c>
      <c r="D225" s="293" t="s">
        <v>2844</v>
      </c>
      <c r="E225" s="294" t="s">
        <v>3194</v>
      </c>
      <c r="F225" s="384" t="s">
        <v>3195</v>
      </c>
      <c r="G225" s="384"/>
      <c r="H225" s="384"/>
      <c r="I225" s="384"/>
      <c r="J225" s="295" t="s">
        <v>227</v>
      </c>
      <c r="K225" s="296">
        <v>7</v>
      </c>
      <c r="L225" s="297"/>
      <c r="M225" s="383"/>
      <c r="N225" s="383"/>
      <c r="O225" s="383"/>
      <c r="P225" s="383">
        <f t="shared" si="39"/>
        <v>0</v>
      </c>
      <c r="Q225" s="383"/>
      <c r="R225" s="298"/>
      <c r="S225" s="299" t="s">
        <v>2847</v>
      </c>
      <c r="T225" s="300" t="s">
        <v>1138</v>
      </c>
      <c r="U225" s="301" t="s">
        <v>2790</v>
      </c>
      <c r="V225" s="302">
        <f t="shared" si="40"/>
        <v>0</v>
      </c>
      <c r="W225" s="302">
        <f t="shared" si="41"/>
        <v>0</v>
      </c>
      <c r="X225" s="302">
        <f t="shared" si="42"/>
        <v>0</v>
      </c>
      <c r="Y225" s="303">
        <v>0.54800000000000004</v>
      </c>
      <c r="Z225" s="303">
        <f t="shared" si="43"/>
        <v>3.8360000000000003</v>
      </c>
      <c r="AA225" s="303">
        <v>0</v>
      </c>
      <c r="AB225" s="303">
        <f t="shared" si="44"/>
        <v>0</v>
      </c>
      <c r="AC225" s="303">
        <v>0</v>
      </c>
      <c r="AD225" s="304">
        <f t="shared" si="45"/>
        <v>0</v>
      </c>
      <c r="AR225" s="209" t="s">
        <v>115</v>
      </c>
      <c r="AT225" s="209" t="s">
        <v>2844</v>
      </c>
      <c r="AU225" s="209" t="s">
        <v>87</v>
      </c>
      <c r="AY225" s="209" t="s">
        <v>2843</v>
      </c>
      <c r="BE225" s="305">
        <f t="shared" si="46"/>
        <v>0</v>
      </c>
      <c r="BF225" s="305">
        <f t="shared" si="47"/>
        <v>0</v>
      </c>
      <c r="BG225" s="305">
        <f t="shared" si="48"/>
        <v>0</v>
      </c>
      <c r="BH225" s="305">
        <f t="shared" si="49"/>
        <v>0</v>
      </c>
      <c r="BI225" s="305">
        <f t="shared" si="50"/>
        <v>0</v>
      </c>
      <c r="BJ225" s="209" t="s">
        <v>79</v>
      </c>
      <c r="BK225" s="305">
        <f t="shared" si="51"/>
        <v>0</v>
      </c>
      <c r="BL225" s="209" t="s">
        <v>115</v>
      </c>
      <c r="BM225" s="209" t="s">
        <v>3196</v>
      </c>
    </row>
    <row r="226" spans="2:65" s="217" customFormat="1" ht="22.5" customHeight="1" x14ac:dyDescent="0.2">
      <c r="B226" s="292"/>
      <c r="C226" s="306" t="s">
        <v>3197</v>
      </c>
      <c r="D226" s="306" t="s">
        <v>2854</v>
      </c>
      <c r="E226" s="307" t="s">
        <v>3198</v>
      </c>
      <c r="F226" s="380" t="s">
        <v>3199</v>
      </c>
      <c r="G226" s="380"/>
      <c r="H226" s="380"/>
      <c r="I226" s="380"/>
      <c r="J226" s="308" t="s">
        <v>2857</v>
      </c>
      <c r="K226" s="309">
        <v>7</v>
      </c>
      <c r="L226" s="310"/>
      <c r="M226" s="381"/>
      <c r="N226" s="381"/>
      <c r="O226" s="382"/>
      <c r="P226" s="383">
        <f t="shared" si="39"/>
        <v>0</v>
      </c>
      <c r="Q226" s="383"/>
      <c r="R226" s="298"/>
      <c r="S226" s="311" t="s">
        <v>1138</v>
      </c>
      <c r="T226" s="300" t="s">
        <v>1138</v>
      </c>
      <c r="U226" s="301" t="s">
        <v>2790</v>
      </c>
      <c r="V226" s="302">
        <f t="shared" si="40"/>
        <v>0</v>
      </c>
      <c r="W226" s="302">
        <f t="shared" si="41"/>
        <v>0</v>
      </c>
      <c r="X226" s="302">
        <f t="shared" si="42"/>
        <v>0</v>
      </c>
      <c r="Y226" s="303">
        <v>0</v>
      </c>
      <c r="Z226" s="303">
        <f t="shared" si="43"/>
        <v>0</v>
      </c>
      <c r="AA226" s="303">
        <v>0</v>
      </c>
      <c r="AB226" s="303">
        <f t="shared" si="44"/>
        <v>0</v>
      </c>
      <c r="AC226" s="303">
        <v>0</v>
      </c>
      <c r="AD226" s="304">
        <f t="shared" si="45"/>
        <v>0</v>
      </c>
      <c r="AR226" s="209" t="s">
        <v>2884</v>
      </c>
      <c r="AT226" s="209" t="s">
        <v>2854</v>
      </c>
      <c r="AU226" s="209" t="s">
        <v>87</v>
      </c>
      <c r="AY226" s="209" t="s">
        <v>2843</v>
      </c>
      <c r="BE226" s="305">
        <f t="shared" si="46"/>
        <v>0</v>
      </c>
      <c r="BF226" s="305">
        <f t="shared" si="47"/>
        <v>0</v>
      </c>
      <c r="BG226" s="305">
        <f t="shared" si="48"/>
        <v>0</v>
      </c>
      <c r="BH226" s="305">
        <f t="shared" si="49"/>
        <v>0</v>
      </c>
      <c r="BI226" s="305">
        <f t="shared" si="50"/>
        <v>0</v>
      </c>
      <c r="BJ226" s="209" t="s">
        <v>79</v>
      </c>
      <c r="BK226" s="305">
        <f t="shared" si="51"/>
        <v>0</v>
      </c>
      <c r="BL226" s="209" t="s">
        <v>115</v>
      </c>
      <c r="BM226" s="209" t="s">
        <v>3200</v>
      </c>
    </row>
    <row r="227" spans="2:65" s="217" customFormat="1" ht="31.5" customHeight="1" x14ac:dyDescent="0.2">
      <c r="B227" s="292"/>
      <c r="C227" s="293" t="s">
        <v>3201</v>
      </c>
      <c r="D227" s="293" t="s">
        <v>2844</v>
      </c>
      <c r="E227" s="294" t="s">
        <v>3202</v>
      </c>
      <c r="F227" s="384" t="s">
        <v>3203</v>
      </c>
      <c r="G227" s="384"/>
      <c r="H227" s="384"/>
      <c r="I227" s="384"/>
      <c r="J227" s="295" t="s">
        <v>427</v>
      </c>
      <c r="K227" s="296">
        <v>210</v>
      </c>
      <c r="L227" s="297"/>
      <c r="M227" s="383"/>
      <c r="N227" s="383"/>
      <c r="O227" s="383"/>
      <c r="P227" s="383">
        <f t="shared" si="39"/>
        <v>0</v>
      </c>
      <c r="Q227" s="383"/>
      <c r="R227" s="298"/>
      <c r="S227" s="299" t="s">
        <v>2847</v>
      </c>
      <c r="T227" s="300" t="s">
        <v>1138</v>
      </c>
      <c r="U227" s="301" t="s">
        <v>2790</v>
      </c>
      <c r="V227" s="302">
        <f t="shared" si="40"/>
        <v>0</v>
      </c>
      <c r="W227" s="302">
        <f t="shared" si="41"/>
        <v>0</v>
      </c>
      <c r="X227" s="302">
        <f t="shared" si="42"/>
        <v>0</v>
      </c>
      <c r="Y227" s="303">
        <v>0.30599999999999999</v>
      </c>
      <c r="Z227" s="303">
        <f t="shared" si="43"/>
        <v>64.260000000000005</v>
      </c>
      <c r="AA227" s="303">
        <v>0</v>
      </c>
      <c r="AB227" s="303">
        <f t="shared" si="44"/>
        <v>0</v>
      </c>
      <c r="AC227" s="303">
        <v>0</v>
      </c>
      <c r="AD227" s="304">
        <f t="shared" si="45"/>
        <v>0</v>
      </c>
      <c r="AR227" s="209" t="s">
        <v>115</v>
      </c>
      <c r="AT227" s="209" t="s">
        <v>2844</v>
      </c>
      <c r="AU227" s="209" t="s">
        <v>87</v>
      </c>
      <c r="AY227" s="209" t="s">
        <v>2843</v>
      </c>
      <c r="BE227" s="305">
        <f t="shared" si="46"/>
        <v>0</v>
      </c>
      <c r="BF227" s="305">
        <f t="shared" si="47"/>
        <v>0</v>
      </c>
      <c r="BG227" s="305">
        <f t="shared" si="48"/>
        <v>0</v>
      </c>
      <c r="BH227" s="305">
        <f t="shared" si="49"/>
        <v>0</v>
      </c>
      <c r="BI227" s="305">
        <f t="shared" si="50"/>
        <v>0</v>
      </c>
      <c r="BJ227" s="209" t="s">
        <v>79</v>
      </c>
      <c r="BK227" s="305">
        <f t="shared" si="51"/>
        <v>0</v>
      </c>
      <c r="BL227" s="209" t="s">
        <v>115</v>
      </c>
      <c r="BM227" s="209" t="s">
        <v>3204</v>
      </c>
    </row>
    <row r="228" spans="2:65" s="217" customFormat="1" ht="22.5" customHeight="1" x14ac:dyDescent="0.2">
      <c r="B228" s="292"/>
      <c r="C228" s="306" t="s">
        <v>128</v>
      </c>
      <c r="D228" s="306" t="s">
        <v>2854</v>
      </c>
      <c r="E228" s="307" t="s">
        <v>3205</v>
      </c>
      <c r="F228" s="380" t="s">
        <v>3206</v>
      </c>
      <c r="G228" s="380"/>
      <c r="H228" s="380"/>
      <c r="I228" s="380"/>
      <c r="J228" s="308" t="s">
        <v>1492</v>
      </c>
      <c r="K228" s="309">
        <v>191.1</v>
      </c>
      <c r="L228" s="310"/>
      <c r="M228" s="381"/>
      <c r="N228" s="381"/>
      <c r="O228" s="382"/>
      <c r="P228" s="383">
        <f t="shared" si="39"/>
        <v>0</v>
      </c>
      <c r="Q228" s="383"/>
      <c r="R228" s="298"/>
      <c r="S228" s="311" t="s">
        <v>2847</v>
      </c>
      <c r="T228" s="300" t="s">
        <v>1138</v>
      </c>
      <c r="U228" s="301" t="s">
        <v>2790</v>
      </c>
      <c r="V228" s="302">
        <f t="shared" si="40"/>
        <v>0</v>
      </c>
      <c r="W228" s="302">
        <f t="shared" si="41"/>
        <v>0</v>
      </c>
      <c r="X228" s="302">
        <f t="shared" si="42"/>
        <v>0</v>
      </c>
      <c r="Y228" s="303">
        <v>0</v>
      </c>
      <c r="Z228" s="303">
        <f t="shared" si="43"/>
        <v>0</v>
      </c>
      <c r="AA228" s="303">
        <v>1E-3</v>
      </c>
      <c r="AB228" s="303">
        <f t="shared" si="44"/>
        <v>0.19109999999999999</v>
      </c>
      <c r="AC228" s="303">
        <v>0</v>
      </c>
      <c r="AD228" s="304">
        <f t="shared" si="45"/>
        <v>0</v>
      </c>
      <c r="AR228" s="209" t="s">
        <v>2248</v>
      </c>
      <c r="AT228" s="209" t="s">
        <v>2854</v>
      </c>
      <c r="AU228" s="209" t="s">
        <v>87</v>
      </c>
      <c r="AY228" s="209" t="s">
        <v>2843</v>
      </c>
      <c r="BE228" s="305">
        <f t="shared" si="46"/>
        <v>0</v>
      </c>
      <c r="BF228" s="305">
        <f t="shared" si="47"/>
        <v>0</v>
      </c>
      <c r="BG228" s="305">
        <f t="shared" si="48"/>
        <v>0</v>
      </c>
      <c r="BH228" s="305">
        <f t="shared" si="49"/>
        <v>0</v>
      </c>
      <c r="BI228" s="305">
        <f t="shared" si="50"/>
        <v>0</v>
      </c>
      <c r="BJ228" s="209" t="s">
        <v>79</v>
      </c>
      <c r="BK228" s="305">
        <f t="shared" si="51"/>
        <v>0</v>
      </c>
      <c r="BL228" s="209" t="s">
        <v>2248</v>
      </c>
      <c r="BM228" s="209" t="s">
        <v>3207</v>
      </c>
    </row>
    <row r="229" spans="2:65" s="217" customFormat="1" ht="44.25" customHeight="1" x14ac:dyDescent="0.2">
      <c r="B229" s="292"/>
      <c r="C229" s="293" t="s">
        <v>3208</v>
      </c>
      <c r="D229" s="293" t="s">
        <v>2844</v>
      </c>
      <c r="E229" s="294" t="s">
        <v>3209</v>
      </c>
      <c r="F229" s="384" t="s">
        <v>3210</v>
      </c>
      <c r="G229" s="384"/>
      <c r="H229" s="384"/>
      <c r="I229" s="384"/>
      <c r="J229" s="295" t="s">
        <v>427</v>
      </c>
      <c r="K229" s="296">
        <v>60</v>
      </c>
      <c r="L229" s="297"/>
      <c r="M229" s="383"/>
      <c r="N229" s="383"/>
      <c r="O229" s="383"/>
      <c r="P229" s="383">
        <f t="shared" si="39"/>
        <v>0</v>
      </c>
      <c r="Q229" s="383"/>
      <c r="R229" s="298"/>
      <c r="S229" s="299" t="s">
        <v>2847</v>
      </c>
      <c r="T229" s="300" t="s">
        <v>1138</v>
      </c>
      <c r="U229" s="301" t="s">
        <v>2790</v>
      </c>
      <c r="V229" s="302">
        <f t="shared" si="40"/>
        <v>0</v>
      </c>
      <c r="W229" s="302">
        <f t="shared" si="41"/>
        <v>0</v>
      </c>
      <c r="X229" s="302">
        <f t="shared" si="42"/>
        <v>0</v>
      </c>
      <c r="Y229" s="303">
        <v>0.17899999999999999</v>
      </c>
      <c r="Z229" s="303">
        <f t="shared" si="43"/>
        <v>10.74</v>
      </c>
      <c r="AA229" s="303">
        <v>0</v>
      </c>
      <c r="AB229" s="303">
        <f t="shared" si="44"/>
        <v>0</v>
      </c>
      <c r="AC229" s="303">
        <v>0</v>
      </c>
      <c r="AD229" s="304">
        <f t="shared" si="45"/>
        <v>0</v>
      </c>
      <c r="AR229" s="209" t="s">
        <v>115</v>
      </c>
      <c r="AT229" s="209" t="s">
        <v>2844</v>
      </c>
      <c r="AU229" s="209" t="s">
        <v>87</v>
      </c>
      <c r="AY229" s="209" t="s">
        <v>2843</v>
      </c>
      <c r="BE229" s="305">
        <f t="shared" si="46"/>
        <v>0</v>
      </c>
      <c r="BF229" s="305">
        <f t="shared" si="47"/>
        <v>0</v>
      </c>
      <c r="BG229" s="305">
        <f t="shared" si="48"/>
        <v>0</v>
      </c>
      <c r="BH229" s="305">
        <f t="shared" si="49"/>
        <v>0</v>
      </c>
      <c r="BI229" s="305">
        <f t="shared" si="50"/>
        <v>0</v>
      </c>
      <c r="BJ229" s="209" t="s">
        <v>79</v>
      </c>
      <c r="BK229" s="305">
        <f t="shared" si="51"/>
        <v>0</v>
      </c>
      <c r="BL229" s="209" t="s">
        <v>115</v>
      </c>
      <c r="BM229" s="209" t="s">
        <v>3211</v>
      </c>
    </row>
    <row r="230" spans="2:65" s="217" customFormat="1" ht="22.5" customHeight="1" x14ac:dyDescent="0.2">
      <c r="B230" s="292"/>
      <c r="C230" s="306" t="s">
        <v>2163</v>
      </c>
      <c r="D230" s="306" t="s">
        <v>2854</v>
      </c>
      <c r="E230" s="307" t="s">
        <v>3212</v>
      </c>
      <c r="F230" s="380" t="s">
        <v>3213</v>
      </c>
      <c r="G230" s="380"/>
      <c r="H230" s="380"/>
      <c r="I230" s="380"/>
      <c r="J230" s="308" t="s">
        <v>1492</v>
      </c>
      <c r="K230" s="309">
        <v>38.4</v>
      </c>
      <c r="L230" s="310"/>
      <c r="M230" s="381"/>
      <c r="N230" s="381"/>
      <c r="O230" s="382"/>
      <c r="P230" s="383">
        <f t="shared" si="39"/>
        <v>0</v>
      </c>
      <c r="Q230" s="383"/>
      <c r="R230" s="298"/>
      <c r="S230" s="311" t="s">
        <v>2847</v>
      </c>
      <c r="T230" s="300" t="s">
        <v>1138</v>
      </c>
      <c r="U230" s="301" t="s">
        <v>2790</v>
      </c>
      <c r="V230" s="302">
        <f t="shared" si="40"/>
        <v>0</v>
      </c>
      <c r="W230" s="302">
        <f t="shared" si="41"/>
        <v>0</v>
      </c>
      <c r="X230" s="302">
        <f t="shared" si="42"/>
        <v>0</v>
      </c>
      <c r="Y230" s="303">
        <v>0</v>
      </c>
      <c r="Z230" s="303">
        <f t="shared" si="43"/>
        <v>0</v>
      </c>
      <c r="AA230" s="303">
        <v>1E-3</v>
      </c>
      <c r="AB230" s="303">
        <f t="shared" si="44"/>
        <v>3.8399999999999997E-2</v>
      </c>
      <c r="AC230" s="303">
        <v>0</v>
      </c>
      <c r="AD230" s="304">
        <f t="shared" si="45"/>
        <v>0</v>
      </c>
      <c r="AR230" s="209" t="s">
        <v>2248</v>
      </c>
      <c r="AT230" s="209" t="s">
        <v>2854</v>
      </c>
      <c r="AU230" s="209" t="s">
        <v>87</v>
      </c>
      <c r="AY230" s="209" t="s">
        <v>2843</v>
      </c>
      <c r="BE230" s="305">
        <f t="shared" si="46"/>
        <v>0</v>
      </c>
      <c r="BF230" s="305">
        <f t="shared" si="47"/>
        <v>0</v>
      </c>
      <c r="BG230" s="305">
        <f t="shared" si="48"/>
        <v>0</v>
      </c>
      <c r="BH230" s="305">
        <f t="shared" si="49"/>
        <v>0</v>
      </c>
      <c r="BI230" s="305">
        <f t="shared" si="50"/>
        <v>0</v>
      </c>
      <c r="BJ230" s="209" t="s">
        <v>79</v>
      </c>
      <c r="BK230" s="305">
        <f t="shared" si="51"/>
        <v>0</v>
      </c>
      <c r="BL230" s="209" t="s">
        <v>2248</v>
      </c>
      <c r="BM230" s="209" t="s">
        <v>3214</v>
      </c>
    </row>
    <row r="231" spans="2:65" s="217" customFormat="1" ht="31.5" customHeight="1" x14ac:dyDescent="0.2">
      <c r="B231" s="292"/>
      <c r="C231" s="293" t="s">
        <v>2166</v>
      </c>
      <c r="D231" s="293" t="s">
        <v>2844</v>
      </c>
      <c r="E231" s="294" t="s">
        <v>3215</v>
      </c>
      <c r="F231" s="384" t="s">
        <v>3216</v>
      </c>
      <c r="G231" s="384"/>
      <c r="H231" s="384"/>
      <c r="I231" s="384"/>
      <c r="J231" s="295" t="s">
        <v>427</v>
      </c>
      <c r="K231" s="296">
        <v>180</v>
      </c>
      <c r="L231" s="297"/>
      <c r="M231" s="383"/>
      <c r="N231" s="383"/>
      <c r="O231" s="383"/>
      <c r="P231" s="383">
        <f t="shared" si="39"/>
        <v>0</v>
      </c>
      <c r="Q231" s="383"/>
      <c r="R231" s="298"/>
      <c r="S231" s="299" t="s">
        <v>2847</v>
      </c>
      <c r="T231" s="300" t="s">
        <v>1138</v>
      </c>
      <c r="U231" s="301" t="s">
        <v>2790</v>
      </c>
      <c r="V231" s="302">
        <f t="shared" si="40"/>
        <v>0</v>
      </c>
      <c r="W231" s="302">
        <f t="shared" si="41"/>
        <v>0</v>
      </c>
      <c r="X231" s="302">
        <f t="shared" si="42"/>
        <v>0</v>
      </c>
      <c r="Y231" s="303">
        <v>0.497</v>
      </c>
      <c r="Z231" s="303">
        <f t="shared" si="43"/>
        <v>89.46</v>
      </c>
      <c r="AA231" s="303">
        <v>0</v>
      </c>
      <c r="AB231" s="303">
        <f t="shared" si="44"/>
        <v>0</v>
      </c>
      <c r="AC231" s="303">
        <v>0</v>
      </c>
      <c r="AD231" s="304">
        <f t="shared" si="45"/>
        <v>0</v>
      </c>
      <c r="AR231" s="209" t="s">
        <v>115</v>
      </c>
      <c r="AT231" s="209" t="s">
        <v>2844</v>
      </c>
      <c r="AU231" s="209" t="s">
        <v>87</v>
      </c>
      <c r="AY231" s="209" t="s">
        <v>2843</v>
      </c>
      <c r="BE231" s="305">
        <f t="shared" si="46"/>
        <v>0</v>
      </c>
      <c r="BF231" s="305">
        <f t="shared" si="47"/>
        <v>0</v>
      </c>
      <c r="BG231" s="305">
        <f t="shared" si="48"/>
        <v>0</v>
      </c>
      <c r="BH231" s="305">
        <f t="shared" si="49"/>
        <v>0</v>
      </c>
      <c r="BI231" s="305">
        <f t="shared" si="50"/>
        <v>0</v>
      </c>
      <c r="BJ231" s="209" t="s">
        <v>79</v>
      </c>
      <c r="BK231" s="305">
        <f t="shared" si="51"/>
        <v>0</v>
      </c>
      <c r="BL231" s="209" t="s">
        <v>115</v>
      </c>
      <c r="BM231" s="209" t="s">
        <v>3217</v>
      </c>
    </row>
    <row r="232" spans="2:65" s="217" customFormat="1" ht="22.5" customHeight="1" x14ac:dyDescent="0.2">
      <c r="B232" s="292"/>
      <c r="C232" s="306" t="s">
        <v>2204</v>
      </c>
      <c r="D232" s="306" t="s">
        <v>2854</v>
      </c>
      <c r="E232" s="307" t="s">
        <v>3218</v>
      </c>
      <c r="F232" s="380" t="s">
        <v>3219</v>
      </c>
      <c r="G232" s="380"/>
      <c r="H232" s="380"/>
      <c r="I232" s="380"/>
      <c r="J232" s="308" t="s">
        <v>1492</v>
      </c>
      <c r="K232" s="309">
        <v>24.611999999999998</v>
      </c>
      <c r="L232" s="310"/>
      <c r="M232" s="381"/>
      <c r="N232" s="381"/>
      <c r="O232" s="382"/>
      <c r="P232" s="383">
        <f t="shared" si="39"/>
        <v>0</v>
      </c>
      <c r="Q232" s="383"/>
      <c r="R232" s="298"/>
      <c r="S232" s="311" t="s">
        <v>2847</v>
      </c>
      <c r="T232" s="300" t="s">
        <v>1138</v>
      </c>
      <c r="U232" s="301" t="s">
        <v>2790</v>
      </c>
      <c r="V232" s="302">
        <f t="shared" si="40"/>
        <v>0</v>
      </c>
      <c r="W232" s="302">
        <f t="shared" si="41"/>
        <v>0</v>
      </c>
      <c r="X232" s="302">
        <f t="shared" si="42"/>
        <v>0</v>
      </c>
      <c r="Y232" s="303">
        <v>0</v>
      </c>
      <c r="Z232" s="303">
        <f t="shared" si="43"/>
        <v>0</v>
      </c>
      <c r="AA232" s="303">
        <v>1E-3</v>
      </c>
      <c r="AB232" s="303">
        <f t="shared" si="44"/>
        <v>2.4611999999999998E-2</v>
      </c>
      <c r="AC232" s="303">
        <v>0</v>
      </c>
      <c r="AD232" s="304">
        <f t="shared" si="45"/>
        <v>0</v>
      </c>
      <c r="AR232" s="209" t="s">
        <v>2248</v>
      </c>
      <c r="AT232" s="209" t="s">
        <v>2854</v>
      </c>
      <c r="AU232" s="209" t="s">
        <v>87</v>
      </c>
      <c r="AY232" s="209" t="s">
        <v>2843</v>
      </c>
      <c r="BE232" s="305">
        <f t="shared" si="46"/>
        <v>0</v>
      </c>
      <c r="BF232" s="305">
        <f t="shared" si="47"/>
        <v>0</v>
      </c>
      <c r="BG232" s="305">
        <f t="shared" si="48"/>
        <v>0</v>
      </c>
      <c r="BH232" s="305">
        <f t="shared" si="49"/>
        <v>0</v>
      </c>
      <c r="BI232" s="305">
        <f t="shared" si="50"/>
        <v>0</v>
      </c>
      <c r="BJ232" s="209" t="s">
        <v>79</v>
      </c>
      <c r="BK232" s="305">
        <f t="shared" si="51"/>
        <v>0</v>
      </c>
      <c r="BL232" s="209" t="s">
        <v>2248</v>
      </c>
      <c r="BM232" s="209" t="s">
        <v>3220</v>
      </c>
    </row>
    <row r="233" spans="2:65" s="217" customFormat="1" ht="31.5" customHeight="1" x14ac:dyDescent="0.2">
      <c r="B233" s="292"/>
      <c r="C233" s="293" t="s">
        <v>2206</v>
      </c>
      <c r="D233" s="293" t="s">
        <v>2844</v>
      </c>
      <c r="E233" s="294" t="s">
        <v>3221</v>
      </c>
      <c r="F233" s="384" t="s">
        <v>3222</v>
      </c>
      <c r="G233" s="384"/>
      <c r="H233" s="384"/>
      <c r="I233" s="384"/>
      <c r="J233" s="295" t="s">
        <v>227</v>
      </c>
      <c r="K233" s="296">
        <v>6</v>
      </c>
      <c r="L233" s="297"/>
      <c r="M233" s="383"/>
      <c r="N233" s="383"/>
      <c r="O233" s="383"/>
      <c r="P233" s="383">
        <f t="shared" si="39"/>
        <v>0</v>
      </c>
      <c r="Q233" s="383"/>
      <c r="R233" s="298"/>
      <c r="S233" s="299" t="s">
        <v>2852</v>
      </c>
      <c r="T233" s="300" t="s">
        <v>1138</v>
      </c>
      <c r="U233" s="301" t="s">
        <v>2790</v>
      </c>
      <c r="V233" s="302">
        <f t="shared" si="40"/>
        <v>0</v>
      </c>
      <c r="W233" s="302">
        <f t="shared" si="41"/>
        <v>0</v>
      </c>
      <c r="X233" s="302">
        <f t="shared" si="42"/>
        <v>0</v>
      </c>
      <c r="Y233" s="303">
        <v>1.7729999999999999</v>
      </c>
      <c r="Z233" s="303">
        <f t="shared" si="43"/>
        <v>10.638</v>
      </c>
      <c r="AA233" s="303">
        <v>0</v>
      </c>
      <c r="AB233" s="303">
        <f t="shared" si="44"/>
        <v>0</v>
      </c>
      <c r="AC233" s="303">
        <v>0</v>
      </c>
      <c r="AD233" s="304">
        <f t="shared" si="45"/>
        <v>0</v>
      </c>
      <c r="AR233" s="209" t="s">
        <v>115</v>
      </c>
      <c r="AT233" s="209" t="s">
        <v>2844</v>
      </c>
      <c r="AU233" s="209" t="s">
        <v>87</v>
      </c>
      <c r="AY233" s="209" t="s">
        <v>2843</v>
      </c>
      <c r="BE233" s="305">
        <f t="shared" si="46"/>
        <v>0</v>
      </c>
      <c r="BF233" s="305">
        <f t="shared" si="47"/>
        <v>0</v>
      </c>
      <c r="BG233" s="305">
        <f t="shared" si="48"/>
        <v>0</v>
      </c>
      <c r="BH233" s="305">
        <f t="shared" si="49"/>
        <v>0</v>
      </c>
      <c r="BI233" s="305">
        <f t="shared" si="50"/>
        <v>0</v>
      </c>
      <c r="BJ233" s="209" t="s">
        <v>79</v>
      </c>
      <c r="BK233" s="305">
        <f t="shared" si="51"/>
        <v>0</v>
      </c>
      <c r="BL233" s="209" t="s">
        <v>115</v>
      </c>
      <c r="BM233" s="209" t="s">
        <v>3223</v>
      </c>
    </row>
    <row r="234" spans="2:65" s="217" customFormat="1" ht="31.5" customHeight="1" x14ac:dyDescent="0.2">
      <c r="B234" s="292"/>
      <c r="C234" s="306" t="s">
        <v>2208</v>
      </c>
      <c r="D234" s="306" t="s">
        <v>2854</v>
      </c>
      <c r="E234" s="307" t="s">
        <v>3224</v>
      </c>
      <c r="F234" s="380" t="s">
        <v>3225</v>
      </c>
      <c r="G234" s="380"/>
      <c r="H234" s="380"/>
      <c r="I234" s="380"/>
      <c r="J234" s="308" t="s">
        <v>227</v>
      </c>
      <c r="K234" s="309">
        <v>6</v>
      </c>
      <c r="L234" s="310"/>
      <c r="M234" s="381"/>
      <c r="N234" s="381"/>
      <c r="O234" s="382"/>
      <c r="P234" s="383">
        <f t="shared" si="39"/>
        <v>0</v>
      </c>
      <c r="Q234" s="383"/>
      <c r="R234" s="298"/>
      <c r="S234" s="311" t="s">
        <v>2852</v>
      </c>
      <c r="T234" s="300" t="s">
        <v>1138</v>
      </c>
      <c r="U234" s="301" t="s">
        <v>2790</v>
      </c>
      <c r="V234" s="302">
        <f t="shared" si="40"/>
        <v>0</v>
      </c>
      <c r="W234" s="302">
        <f t="shared" si="41"/>
        <v>0</v>
      </c>
      <c r="X234" s="302">
        <f t="shared" si="42"/>
        <v>0</v>
      </c>
      <c r="Y234" s="303">
        <v>0</v>
      </c>
      <c r="Z234" s="303">
        <f t="shared" si="43"/>
        <v>0</v>
      </c>
      <c r="AA234" s="303">
        <v>2E-3</v>
      </c>
      <c r="AB234" s="303">
        <f t="shared" si="44"/>
        <v>1.2E-2</v>
      </c>
      <c r="AC234" s="303">
        <v>0</v>
      </c>
      <c r="AD234" s="304">
        <f t="shared" si="45"/>
        <v>0</v>
      </c>
      <c r="AR234" s="209" t="s">
        <v>2248</v>
      </c>
      <c r="AT234" s="209" t="s">
        <v>2854</v>
      </c>
      <c r="AU234" s="209" t="s">
        <v>87</v>
      </c>
      <c r="AY234" s="209" t="s">
        <v>2843</v>
      </c>
      <c r="BE234" s="305">
        <f t="shared" si="46"/>
        <v>0</v>
      </c>
      <c r="BF234" s="305">
        <f t="shared" si="47"/>
        <v>0</v>
      </c>
      <c r="BG234" s="305">
        <f t="shared" si="48"/>
        <v>0</v>
      </c>
      <c r="BH234" s="305">
        <f t="shared" si="49"/>
        <v>0</v>
      </c>
      <c r="BI234" s="305">
        <f t="shared" si="50"/>
        <v>0</v>
      </c>
      <c r="BJ234" s="209" t="s">
        <v>79</v>
      </c>
      <c r="BK234" s="305">
        <f t="shared" si="51"/>
        <v>0</v>
      </c>
      <c r="BL234" s="209" t="s">
        <v>2248</v>
      </c>
      <c r="BM234" s="209" t="s">
        <v>3226</v>
      </c>
    </row>
    <row r="235" spans="2:65" s="217" customFormat="1" ht="22.5" customHeight="1" x14ac:dyDescent="0.2">
      <c r="B235" s="292"/>
      <c r="C235" s="293" t="s">
        <v>2210</v>
      </c>
      <c r="D235" s="293" t="s">
        <v>2844</v>
      </c>
      <c r="E235" s="294" t="s">
        <v>3227</v>
      </c>
      <c r="F235" s="384" t="s">
        <v>3228</v>
      </c>
      <c r="G235" s="384"/>
      <c r="H235" s="384"/>
      <c r="I235" s="384"/>
      <c r="J235" s="295" t="s">
        <v>227</v>
      </c>
      <c r="K235" s="296">
        <v>1</v>
      </c>
      <c r="L235" s="297"/>
      <c r="M235" s="383"/>
      <c r="N235" s="383"/>
      <c r="O235" s="383"/>
      <c r="P235" s="383">
        <f t="shared" si="39"/>
        <v>0</v>
      </c>
      <c r="Q235" s="383"/>
      <c r="R235" s="298"/>
      <c r="S235" s="299" t="s">
        <v>2847</v>
      </c>
      <c r="T235" s="300" t="s">
        <v>1138</v>
      </c>
      <c r="U235" s="301" t="s">
        <v>2790</v>
      </c>
      <c r="V235" s="302">
        <f t="shared" si="40"/>
        <v>0</v>
      </c>
      <c r="W235" s="302">
        <f t="shared" si="41"/>
        <v>0</v>
      </c>
      <c r="X235" s="302">
        <f t="shared" si="42"/>
        <v>0</v>
      </c>
      <c r="Y235" s="303">
        <v>0.80200000000000005</v>
      </c>
      <c r="Z235" s="303">
        <f t="shared" si="43"/>
        <v>0.80200000000000005</v>
      </c>
      <c r="AA235" s="303">
        <v>0</v>
      </c>
      <c r="AB235" s="303">
        <f t="shared" si="44"/>
        <v>0</v>
      </c>
      <c r="AC235" s="303">
        <v>0</v>
      </c>
      <c r="AD235" s="304">
        <f t="shared" si="45"/>
        <v>0</v>
      </c>
      <c r="AR235" s="209" t="s">
        <v>115</v>
      </c>
      <c r="AT235" s="209" t="s">
        <v>2844</v>
      </c>
      <c r="AU235" s="209" t="s">
        <v>87</v>
      </c>
      <c r="AY235" s="209" t="s">
        <v>2843</v>
      </c>
      <c r="BE235" s="305">
        <f t="shared" si="46"/>
        <v>0</v>
      </c>
      <c r="BF235" s="305">
        <f t="shared" si="47"/>
        <v>0</v>
      </c>
      <c r="BG235" s="305">
        <f t="shared" si="48"/>
        <v>0</v>
      </c>
      <c r="BH235" s="305">
        <f t="shared" si="49"/>
        <v>0</v>
      </c>
      <c r="BI235" s="305">
        <f t="shared" si="50"/>
        <v>0</v>
      </c>
      <c r="BJ235" s="209" t="s">
        <v>79</v>
      </c>
      <c r="BK235" s="305">
        <f t="shared" si="51"/>
        <v>0</v>
      </c>
      <c r="BL235" s="209" t="s">
        <v>115</v>
      </c>
      <c r="BM235" s="209" t="s">
        <v>3229</v>
      </c>
    </row>
    <row r="236" spans="2:65" s="217" customFormat="1" ht="22.5" customHeight="1" x14ac:dyDescent="0.2">
      <c r="B236" s="292"/>
      <c r="C236" s="306" t="s">
        <v>2212</v>
      </c>
      <c r="D236" s="306" t="s">
        <v>2854</v>
      </c>
      <c r="E236" s="307" t="s">
        <v>3230</v>
      </c>
      <c r="F236" s="380" t="s">
        <v>3231</v>
      </c>
      <c r="G236" s="380"/>
      <c r="H236" s="380"/>
      <c r="I236" s="380"/>
      <c r="J236" s="308" t="s">
        <v>227</v>
      </c>
      <c r="K236" s="309">
        <v>1</v>
      </c>
      <c r="L236" s="310"/>
      <c r="M236" s="381"/>
      <c r="N236" s="381"/>
      <c r="O236" s="382"/>
      <c r="P236" s="383">
        <f t="shared" si="39"/>
        <v>0</v>
      </c>
      <c r="Q236" s="383"/>
      <c r="R236" s="298"/>
      <c r="S236" s="311" t="s">
        <v>2847</v>
      </c>
      <c r="T236" s="300" t="s">
        <v>1138</v>
      </c>
      <c r="U236" s="301" t="s">
        <v>2790</v>
      </c>
      <c r="V236" s="302">
        <f t="shared" si="40"/>
        <v>0</v>
      </c>
      <c r="W236" s="302">
        <f t="shared" si="41"/>
        <v>0</v>
      </c>
      <c r="X236" s="302">
        <f t="shared" si="42"/>
        <v>0</v>
      </c>
      <c r="Y236" s="303">
        <v>0</v>
      </c>
      <c r="Z236" s="303">
        <f t="shared" si="43"/>
        <v>0</v>
      </c>
      <c r="AA236" s="303">
        <v>3.0000000000000001E-3</v>
      </c>
      <c r="AB236" s="303">
        <f t="shared" si="44"/>
        <v>3.0000000000000001E-3</v>
      </c>
      <c r="AC236" s="303">
        <v>0</v>
      </c>
      <c r="AD236" s="304">
        <f t="shared" si="45"/>
        <v>0</v>
      </c>
      <c r="AR236" s="209" t="s">
        <v>2248</v>
      </c>
      <c r="AT236" s="209" t="s">
        <v>2854</v>
      </c>
      <c r="AU236" s="209" t="s">
        <v>87</v>
      </c>
      <c r="AY236" s="209" t="s">
        <v>2843</v>
      </c>
      <c r="BE236" s="305">
        <f t="shared" si="46"/>
        <v>0</v>
      </c>
      <c r="BF236" s="305">
        <f t="shared" si="47"/>
        <v>0</v>
      </c>
      <c r="BG236" s="305">
        <f t="shared" si="48"/>
        <v>0</v>
      </c>
      <c r="BH236" s="305">
        <f t="shared" si="49"/>
        <v>0</v>
      </c>
      <c r="BI236" s="305">
        <f t="shared" si="50"/>
        <v>0</v>
      </c>
      <c r="BJ236" s="209" t="s">
        <v>79</v>
      </c>
      <c r="BK236" s="305">
        <f t="shared" si="51"/>
        <v>0</v>
      </c>
      <c r="BL236" s="209" t="s">
        <v>2248</v>
      </c>
      <c r="BM236" s="209" t="s">
        <v>3232</v>
      </c>
    </row>
    <row r="237" spans="2:65" s="217" customFormat="1" ht="31.5" customHeight="1" x14ac:dyDescent="0.2">
      <c r="B237" s="292"/>
      <c r="C237" s="293" t="s">
        <v>2170</v>
      </c>
      <c r="D237" s="293" t="s">
        <v>2844</v>
      </c>
      <c r="E237" s="294" t="s">
        <v>3233</v>
      </c>
      <c r="F237" s="384" t="s">
        <v>3234</v>
      </c>
      <c r="G237" s="384"/>
      <c r="H237" s="384"/>
      <c r="I237" s="384"/>
      <c r="J237" s="295" t="s">
        <v>227</v>
      </c>
      <c r="K237" s="296">
        <v>20</v>
      </c>
      <c r="L237" s="297"/>
      <c r="M237" s="383"/>
      <c r="N237" s="383"/>
      <c r="O237" s="383"/>
      <c r="P237" s="383">
        <f t="shared" si="39"/>
        <v>0</v>
      </c>
      <c r="Q237" s="383"/>
      <c r="R237" s="298"/>
      <c r="S237" s="299" t="s">
        <v>2852</v>
      </c>
      <c r="T237" s="300" t="s">
        <v>1138</v>
      </c>
      <c r="U237" s="301" t="s">
        <v>2790</v>
      </c>
      <c r="V237" s="302">
        <f t="shared" si="40"/>
        <v>0</v>
      </c>
      <c r="W237" s="302">
        <f t="shared" si="41"/>
        <v>0</v>
      </c>
      <c r="X237" s="302">
        <f t="shared" si="42"/>
        <v>0</v>
      </c>
      <c r="Y237" s="303">
        <v>0.252</v>
      </c>
      <c r="Z237" s="303">
        <f t="shared" si="43"/>
        <v>5.04</v>
      </c>
      <c r="AA237" s="303">
        <v>0</v>
      </c>
      <c r="AB237" s="303">
        <f t="shared" si="44"/>
        <v>0</v>
      </c>
      <c r="AC237" s="303">
        <v>0</v>
      </c>
      <c r="AD237" s="304">
        <f t="shared" si="45"/>
        <v>0</v>
      </c>
      <c r="AR237" s="209" t="s">
        <v>115</v>
      </c>
      <c r="AT237" s="209" t="s">
        <v>2844</v>
      </c>
      <c r="AU237" s="209" t="s">
        <v>87</v>
      </c>
      <c r="AY237" s="209" t="s">
        <v>2843</v>
      </c>
      <c r="BE237" s="305">
        <f t="shared" si="46"/>
        <v>0</v>
      </c>
      <c r="BF237" s="305">
        <f t="shared" si="47"/>
        <v>0</v>
      </c>
      <c r="BG237" s="305">
        <f t="shared" si="48"/>
        <v>0</v>
      </c>
      <c r="BH237" s="305">
        <f t="shared" si="49"/>
        <v>0</v>
      </c>
      <c r="BI237" s="305">
        <f t="shared" si="50"/>
        <v>0</v>
      </c>
      <c r="BJ237" s="209" t="s">
        <v>79</v>
      </c>
      <c r="BK237" s="305">
        <f t="shared" si="51"/>
        <v>0</v>
      </c>
      <c r="BL237" s="209" t="s">
        <v>115</v>
      </c>
      <c r="BM237" s="209" t="s">
        <v>3235</v>
      </c>
    </row>
    <row r="238" spans="2:65" s="217" customFormat="1" ht="22.5" customHeight="1" x14ac:dyDescent="0.2">
      <c r="B238" s="292"/>
      <c r="C238" s="306" t="s">
        <v>2172</v>
      </c>
      <c r="D238" s="306" t="s">
        <v>2854</v>
      </c>
      <c r="E238" s="307" t="s">
        <v>3236</v>
      </c>
      <c r="F238" s="380" t="s">
        <v>3237</v>
      </c>
      <c r="G238" s="380"/>
      <c r="H238" s="380"/>
      <c r="I238" s="380"/>
      <c r="J238" s="308" t="s">
        <v>2002</v>
      </c>
      <c r="K238" s="309">
        <v>20</v>
      </c>
      <c r="L238" s="310"/>
      <c r="M238" s="381"/>
      <c r="N238" s="381"/>
      <c r="O238" s="382"/>
      <c r="P238" s="383">
        <f t="shared" si="39"/>
        <v>0</v>
      </c>
      <c r="Q238" s="383"/>
      <c r="R238" s="298"/>
      <c r="S238" s="311" t="s">
        <v>1138</v>
      </c>
      <c r="T238" s="300" t="s">
        <v>1138</v>
      </c>
      <c r="U238" s="301" t="s">
        <v>2790</v>
      </c>
      <c r="V238" s="302">
        <f t="shared" si="40"/>
        <v>0</v>
      </c>
      <c r="W238" s="302">
        <f t="shared" si="41"/>
        <v>0</v>
      </c>
      <c r="X238" s="302">
        <f t="shared" si="42"/>
        <v>0</v>
      </c>
      <c r="Y238" s="303">
        <v>0</v>
      </c>
      <c r="Z238" s="303">
        <f t="shared" si="43"/>
        <v>0</v>
      </c>
      <c r="AA238" s="303">
        <v>0</v>
      </c>
      <c r="AB238" s="303">
        <f t="shared" si="44"/>
        <v>0</v>
      </c>
      <c r="AC238" s="303">
        <v>0</v>
      </c>
      <c r="AD238" s="304">
        <f t="shared" si="45"/>
        <v>0</v>
      </c>
      <c r="AR238" s="209" t="s">
        <v>2248</v>
      </c>
      <c r="AT238" s="209" t="s">
        <v>2854</v>
      </c>
      <c r="AU238" s="209" t="s">
        <v>87</v>
      </c>
      <c r="AY238" s="209" t="s">
        <v>2843</v>
      </c>
      <c r="BE238" s="305">
        <f t="shared" si="46"/>
        <v>0</v>
      </c>
      <c r="BF238" s="305">
        <f t="shared" si="47"/>
        <v>0</v>
      </c>
      <c r="BG238" s="305">
        <f t="shared" si="48"/>
        <v>0</v>
      </c>
      <c r="BH238" s="305">
        <f t="shared" si="49"/>
        <v>0</v>
      </c>
      <c r="BI238" s="305">
        <f t="shared" si="50"/>
        <v>0</v>
      </c>
      <c r="BJ238" s="209" t="s">
        <v>79</v>
      </c>
      <c r="BK238" s="305">
        <f t="shared" si="51"/>
        <v>0</v>
      </c>
      <c r="BL238" s="209" t="s">
        <v>2248</v>
      </c>
      <c r="BM238" s="209" t="s">
        <v>3238</v>
      </c>
    </row>
    <row r="239" spans="2:65" s="217" customFormat="1" ht="31.5" customHeight="1" x14ac:dyDescent="0.2">
      <c r="B239" s="292"/>
      <c r="C239" s="293" t="s">
        <v>2174</v>
      </c>
      <c r="D239" s="293" t="s">
        <v>2844</v>
      </c>
      <c r="E239" s="294" t="s">
        <v>3233</v>
      </c>
      <c r="F239" s="384" t="s">
        <v>3234</v>
      </c>
      <c r="G239" s="384"/>
      <c r="H239" s="384"/>
      <c r="I239" s="384"/>
      <c r="J239" s="295" t="s">
        <v>227</v>
      </c>
      <c r="K239" s="296">
        <v>12</v>
      </c>
      <c r="L239" s="297"/>
      <c r="M239" s="383"/>
      <c r="N239" s="383"/>
      <c r="O239" s="383"/>
      <c r="P239" s="383">
        <f t="shared" si="39"/>
        <v>0</v>
      </c>
      <c r="Q239" s="383"/>
      <c r="R239" s="298"/>
      <c r="S239" s="299" t="s">
        <v>2852</v>
      </c>
      <c r="T239" s="300" t="s">
        <v>1138</v>
      </c>
      <c r="U239" s="301" t="s">
        <v>2790</v>
      </c>
      <c r="V239" s="302">
        <f t="shared" si="40"/>
        <v>0</v>
      </c>
      <c r="W239" s="302">
        <f t="shared" si="41"/>
        <v>0</v>
      </c>
      <c r="X239" s="302">
        <f t="shared" si="42"/>
        <v>0</v>
      </c>
      <c r="Y239" s="303">
        <v>0.252</v>
      </c>
      <c r="Z239" s="303">
        <f t="shared" si="43"/>
        <v>3.024</v>
      </c>
      <c r="AA239" s="303">
        <v>0</v>
      </c>
      <c r="AB239" s="303">
        <f t="shared" si="44"/>
        <v>0</v>
      </c>
      <c r="AC239" s="303">
        <v>0</v>
      </c>
      <c r="AD239" s="304">
        <f t="shared" si="45"/>
        <v>0</v>
      </c>
      <c r="AR239" s="209" t="s">
        <v>115</v>
      </c>
      <c r="AT239" s="209" t="s">
        <v>2844</v>
      </c>
      <c r="AU239" s="209" t="s">
        <v>87</v>
      </c>
      <c r="AY239" s="209" t="s">
        <v>2843</v>
      </c>
      <c r="BE239" s="305">
        <f t="shared" si="46"/>
        <v>0</v>
      </c>
      <c r="BF239" s="305">
        <f t="shared" si="47"/>
        <v>0</v>
      </c>
      <c r="BG239" s="305">
        <f t="shared" si="48"/>
        <v>0</v>
      </c>
      <c r="BH239" s="305">
        <f t="shared" si="49"/>
        <v>0</v>
      </c>
      <c r="BI239" s="305">
        <f t="shared" si="50"/>
        <v>0</v>
      </c>
      <c r="BJ239" s="209" t="s">
        <v>79</v>
      </c>
      <c r="BK239" s="305">
        <f t="shared" si="51"/>
        <v>0</v>
      </c>
      <c r="BL239" s="209" t="s">
        <v>115</v>
      </c>
      <c r="BM239" s="209" t="s">
        <v>3239</v>
      </c>
    </row>
    <row r="240" spans="2:65" s="217" customFormat="1" ht="22.5" customHeight="1" x14ac:dyDescent="0.2">
      <c r="B240" s="292"/>
      <c r="C240" s="306" t="s">
        <v>2214</v>
      </c>
      <c r="D240" s="306" t="s">
        <v>2854</v>
      </c>
      <c r="E240" s="307" t="s">
        <v>3240</v>
      </c>
      <c r="F240" s="380" t="s">
        <v>3241</v>
      </c>
      <c r="G240" s="380"/>
      <c r="H240" s="380"/>
      <c r="I240" s="380"/>
      <c r="J240" s="308" t="s">
        <v>227</v>
      </c>
      <c r="K240" s="309">
        <v>12</v>
      </c>
      <c r="L240" s="310"/>
      <c r="M240" s="381"/>
      <c r="N240" s="381"/>
      <c r="O240" s="382"/>
      <c r="P240" s="383">
        <f t="shared" si="39"/>
        <v>0</v>
      </c>
      <c r="Q240" s="383"/>
      <c r="R240" s="298"/>
      <c r="S240" s="311" t="s">
        <v>2852</v>
      </c>
      <c r="T240" s="300" t="s">
        <v>1138</v>
      </c>
      <c r="U240" s="301" t="s">
        <v>2790</v>
      </c>
      <c r="V240" s="302">
        <f t="shared" si="40"/>
        <v>0</v>
      </c>
      <c r="W240" s="302">
        <f t="shared" si="41"/>
        <v>0</v>
      </c>
      <c r="X240" s="302">
        <f t="shared" si="42"/>
        <v>0</v>
      </c>
      <c r="Y240" s="303">
        <v>0</v>
      </c>
      <c r="Z240" s="303">
        <f t="shared" si="43"/>
        <v>0</v>
      </c>
      <c r="AA240" s="303">
        <v>2.3000000000000001E-4</v>
      </c>
      <c r="AB240" s="303">
        <f t="shared" si="44"/>
        <v>2.7600000000000003E-3</v>
      </c>
      <c r="AC240" s="303">
        <v>0</v>
      </c>
      <c r="AD240" s="304">
        <f t="shared" si="45"/>
        <v>0</v>
      </c>
      <c r="AR240" s="209" t="s">
        <v>2248</v>
      </c>
      <c r="AT240" s="209" t="s">
        <v>2854</v>
      </c>
      <c r="AU240" s="209" t="s">
        <v>87</v>
      </c>
      <c r="AY240" s="209" t="s">
        <v>2843</v>
      </c>
      <c r="BE240" s="305">
        <f t="shared" si="46"/>
        <v>0</v>
      </c>
      <c r="BF240" s="305">
        <f t="shared" si="47"/>
        <v>0</v>
      </c>
      <c r="BG240" s="305">
        <f t="shared" si="48"/>
        <v>0</v>
      </c>
      <c r="BH240" s="305">
        <f t="shared" si="49"/>
        <v>0</v>
      </c>
      <c r="BI240" s="305">
        <f t="shared" si="50"/>
        <v>0</v>
      </c>
      <c r="BJ240" s="209" t="s">
        <v>79</v>
      </c>
      <c r="BK240" s="305">
        <f t="shared" si="51"/>
        <v>0</v>
      </c>
      <c r="BL240" s="209" t="s">
        <v>2248</v>
      </c>
      <c r="BM240" s="209" t="s">
        <v>3242</v>
      </c>
    </row>
    <row r="241" spans="2:65" s="217" customFormat="1" ht="31.5" customHeight="1" x14ac:dyDescent="0.2">
      <c r="B241" s="292"/>
      <c r="C241" s="293" t="s">
        <v>2216</v>
      </c>
      <c r="D241" s="293" t="s">
        <v>2844</v>
      </c>
      <c r="E241" s="294" t="s">
        <v>3243</v>
      </c>
      <c r="F241" s="384" t="s">
        <v>3244</v>
      </c>
      <c r="G241" s="384"/>
      <c r="H241" s="384"/>
      <c r="I241" s="384"/>
      <c r="J241" s="295" t="s">
        <v>227</v>
      </c>
      <c r="K241" s="296">
        <v>10</v>
      </c>
      <c r="L241" s="297"/>
      <c r="M241" s="383"/>
      <c r="N241" s="383"/>
      <c r="O241" s="383"/>
      <c r="P241" s="383">
        <f t="shared" si="39"/>
        <v>0</v>
      </c>
      <c r="Q241" s="383"/>
      <c r="R241" s="298"/>
      <c r="S241" s="299" t="s">
        <v>2847</v>
      </c>
      <c r="T241" s="300" t="s">
        <v>1138</v>
      </c>
      <c r="U241" s="301" t="s">
        <v>2790</v>
      </c>
      <c r="V241" s="302">
        <f t="shared" si="40"/>
        <v>0</v>
      </c>
      <c r="W241" s="302">
        <f t="shared" si="41"/>
        <v>0</v>
      </c>
      <c r="X241" s="302">
        <f t="shared" si="42"/>
        <v>0</v>
      </c>
      <c r="Y241" s="303">
        <v>0.35199999999999998</v>
      </c>
      <c r="Z241" s="303">
        <f t="shared" si="43"/>
        <v>3.5199999999999996</v>
      </c>
      <c r="AA241" s="303">
        <v>0</v>
      </c>
      <c r="AB241" s="303">
        <f t="shared" si="44"/>
        <v>0</v>
      </c>
      <c r="AC241" s="303">
        <v>0</v>
      </c>
      <c r="AD241" s="304">
        <f t="shared" si="45"/>
        <v>0</v>
      </c>
      <c r="AR241" s="209" t="s">
        <v>115</v>
      </c>
      <c r="AT241" s="209" t="s">
        <v>2844</v>
      </c>
      <c r="AU241" s="209" t="s">
        <v>87</v>
      </c>
      <c r="AY241" s="209" t="s">
        <v>2843</v>
      </c>
      <c r="BE241" s="305">
        <f t="shared" si="46"/>
        <v>0</v>
      </c>
      <c r="BF241" s="305">
        <f t="shared" si="47"/>
        <v>0</v>
      </c>
      <c r="BG241" s="305">
        <f t="shared" si="48"/>
        <v>0</v>
      </c>
      <c r="BH241" s="305">
        <f t="shared" si="49"/>
        <v>0</v>
      </c>
      <c r="BI241" s="305">
        <f t="shared" si="50"/>
        <v>0</v>
      </c>
      <c r="BJ241" s="209" t="s">
        <v>79</v>
      </c>
      <c r="BK241" s="305">
        <f t="shared" si="51"/>
        <v>0</v>
      </c>
      <c r="BL241" s="209" t="s">
        <v>115</v>
      </c>
      <c r="BM241" s="209" t="s">
        <v>3245</v>
      </c>
    </row>
    <row r="242" spans="2:65" s="217" customFormat="1" ht="22.5" customHeight="1" x14ac:dyDescent="0.2">
      <c r="B242" s="292"/>
      <c r="C242" s="306" t="s">
        <v>2218</v>
      </c>
      <c r="D242" s="306" t="s">
        <v>2854</v>
      </c>
      <c r="E242" s="307" t="s">
        <v>3246</v>
      </c>
      <c r="F242" s="380" t="s">
        <v>3247</v>
      </c>
      <c r="G242" s="380"/>
      <c r="H242" s="380"/>
      <c r="I242" s="380"/>
      <c r="J242" s="308" t="s">
        <v>227</v>
      </c>
      <c r="K242" s="309">
        <v>10</v>
      </c>
      <c r="L242" s="310"/>
      <c r="M242" s="381"/>
      <c r="N242" s="381"/>
      <c r="O242" s="382"/>
      <c r="P242" s="383">
        <f t="shared" si="39"/>
        <v>0</v>
      </c>
      <c r="Q242" s="383"/>
      <c r="R242" s="298"/>
      <c r="S242" s="311" t="s">
        <v>2852</v>
      </c>
      <c r="T242" s="300" t="s">
        <v>1138</v>
      </c>
      <c r="U242" s="301" t="s">
        <v>2790</v>
      </c>
      <c r="V242" s="302">
        <f t="shared" si="40"/>
        <v>0</v>
      </c>
      <c r="W242" s="302">
        <f t="shared" si="41"/>
        <v>0</v>
      </c>
      <c r="X242" s="302">
        <f t="shared" si="42"/>
        <v>0</v>
      </c>
      <c r="Y242" s="303">
        <v>0</v>
      </c>
      <c r="Z242" s="303">
        <f t="shared" si="43"/>
        <v>0</v>
      </c>
      <c r="AA242" s="303">
        <v>1.6000000000000001E-4</v>
      </c>
      <c r="AB242" s="303">
        <f t="shared" si="44"/>
        <v>1.6000000000000001E-3</v>
      </c>
      <c r="AC242" s="303">
        <v>0</v>
      </c>
      <c r="AD242" s="304">
        <f t="shared" si="45"/>
        <v>0</v>
      </c>
      <c r="AR242" s="209" t="s">
        <v>2248</v>
      </c>
      <c r="AT242" s="209" t="s">
        <v>2854</v>
      </c>
      <c r="AU242" s="209" t="s">
        <v>87</v>
      </c>
      <c r="AY242" s="209" t="s">
        <v>2843</v>
      </c>
      <c r="BE242" s="305">
        <f t="shared" si="46"/>
        <v>0</v>
      </c>
      <c r="BF242" s="305">
        <f t="shared" si="47"/>
        <v>0</v>
      </c>
      <c r="BG242" s="305">
        <f t="shared" si="48"/>
        <v>0</v>
      </c>
      <c r="BH242" s="305">
        <f t="shared" si="49"/>
        <v>0</v>
      </c>
      <c r="BI242" s="305">
        <f t="shared" si="50"/>
        <v>0</v>
      </c>
      <c r="BJ242" s="209" t="s">
        <v>79</v>
      </c>
      <c r="BK242" s="305">
        <f t="shared" si="51"/>
        <v>0</v>
      </c>
      <c r="BL242" s="209" t="s">
        <v>2248</v>
      </c>
      <c r="BM242" s="209" t="s">
        <v>3248</v>
      </c>
    </row>
    <row r="243" spans="2:65" s="217" customFormat="1" ht="31.5" customHeight="1" x14ac:dyDescent="0.2">
      <c r="B243" s="292"/>
      <c r="C243" s="293" t="s">
        <v>2220</v>
      </c>
      <c r="D243" s="293" t="s">
        <v>2844</v>
      </c>
      <c r="E243" s="294" t="s">
        <v>3243</v>
      </c>
      <c r="F243" s="384" t="s">
        <v>3244</v>
      </c>
      <c r="G243" s="384"/>
      <c r="H243" s="384"/>
      <c r="I243" s="384"/>
      <c r="J243" s="295" t="s">
        <v>227</v>
      </c>
      <c r="K243" s="296">
        <v>7</v>
      </c>
      <c r="L243" s="297"/>
      <c r="M243" s="383"/>
      <c r="N243" s="383"/>
      <c r="O243" s="383"/>
      <c r="P243" s="383">
        <f t="shared" si="39"/>
        <v>0</v>
      </c>
      <c r="Q243" s="383"/>
      <c r="R243" s="298"/>
      <c r="S243" s="299" t="s">
        <v>2847</v>
      </c>
      <c r="T243" s="300" t="s">
        <v>1138</v>
      </c>
      <c r="U243" s="301" t="s">
        <v>2790</v>
      </c>
      <c r="V243" s="302">
        <f t="shared" si="40"/>
        <v>0</v>
      </c>
      <c r="W243" s="302">
        <f t="shared" si="41"/>
        <v>0</v>
      </c>
      <c r="X243" s="302">
        <f t="shared" si="42"/>
        <v>0</v>
      </c>
      <c r="Y243" s="303">
        <v>0.35199999999999998</v>
      </c>
      <c r="Z243" s="303">
        <f t="shared" si="43"/>
        <v>2.464</v>
      </c>
      <c r="AA243" s="303">
        <v>0</v>
      </c>
      <c r="AB243" s="303">
        <f t="shared" si="44"/>
        <v>0</v>
      </c>
      <c r="AC243" s="303">
        <v>0</v>
      </c>
      <c r="AD243" s="304">
        <f t="shared" si="45"/>
        <v>0</v>
      </c>
      <c r="AR243" s="209" t="s">
        <v>115</v>
      </c>
      <c r="AT243" s="209" t="s">
        <v>2844</v>
      </c>
      <c r="AU243" s="209" t="s">
        <v>87</v>
      </c>
      <c r="AY243" s="209" t="s">
        <v>2843</v>
      </c>
      <c r="BE243" s="305">
        <f t="shared" si="46"/>
        <v>0</v>
      </c>
      <c r="BF243" s="305">
        <f t="shared" si="47"/>
        <v>0</v>
      </c>
      <c r="BG243" s="305">
        <f t="shared" si="48"/>
        <v>0</v>
      </c>
      <c r="BH243" s="305">
        <f t="shared" si="49"/>
        <v>0</v>
      </c>
      <c r="BI243" s="305">
        <f t="shared" si="50"/>
        <v>0</v>
      </c>
      <c r="BJ243" s="209" t="s">
        <v>79</v>
      </c>
      <c r="BK243" s="305">
        <f t="shared" si="51"/>
        <v>0</v>
      </c>
      <c r="BL243" s="209" t="s">
        <v>115</v>
      </c>
      <c r="BM243" s="209" t="s">
        <v>3249</v>
      </c>
    </row>
    <row r="244" spans="2:65" s="217" customFormat="1" ht="22.5" customHeight="1" x14ac:dyDescent="0.2">
      <c r="B244" s="292"/>
      <c r="C244" s="306" t="s">
        <v>2222</v>
      </c>
      <c r="D244" s="306" t="s">
        <v>2854</v>
      </c>
      <c r="E244" s="307" t="s">
        <v>3250</v>
      </c>
      <c r="F244" s="380" t="s">
        <v>3251</v>
      </c>
      <c r="G244" s="380"/>
      <c r="H244" s="380"/>
      <c r="I244" s="380"/>
      <c r="J244" s="308" t="s">
        <v>227</v>
      </c>
      <c r="K244" s="309">
        <v>7</v>
      </c>
      <c r="L244" s="310"/>
      <c r="M244" s="381"/>
      <c r="N244" s="381"/>
      <c r="O244" s="382"/>
      <c r="P244" s="383">
        <f t="shared" si="39"/>
        <v>0</v>
      </c>
      <c r="Q244" s="383"/>
      <c r="R244" s="298"/>
      <c r="S244" s="311" t="s">
        <v>2847</v>
      </c>
      <c r="T244" s="300" t="s">
        <v>1138</v>
      </c>
      <c r="U244" s="301" t="s">
        <v>2790</v>
      </c>
      <c r="V244" s="302">
        <f t="shared" si="40"/>
        <v>0</v>
      </c>
      <c r="W244" s="302">
        <f t="shared" si="41"/>
        <v>0</v>
      </c>
      <c r="X244" s="302">
        <f t="shared" si="42"/>
        <v>0</v>
      </c>
      <c r="Y244" s="303">
        <v>0</v>
      </c>
      <c r="Z244" s="303">
        <f t="shared" si="43"/>
        <v>0</v>
      </c>
      <c r="AA244" s="303">
        <v>4.2999999999999999E-4</v>
      </c>
      <c r="AB244" s="303">
        <f t="shared" si="44"/>
        <v>3.0100000000000001E-3</v>
      </c>
      <c r="AC244" s="303">
        <v>0</v>
      </c>
      <c r="AD244" s="304">
        <f t="shared" si="45"/>
        <v>0</v>
      </c>
      <c r="AR244" s="209" t="s">
        <v>2248</v>
      </c>
      <c r="AT244" s="209" t="s">
        <v>2854</v>
      </c>
      <c r="AU244" s="209" t="s">
        <v>87</v>
      </c>
      <c r="AY244" s="209" t="s">
        <v>2843</v>
      </c>
      <c r="BE244" s="305">
        <f t="shared" si="46"/>
        <v>0</v>
      </c>
      <c r="BF244" s="305">
        <f t="shared" si="47"/>
        <v>0</v>
      </c>
      <c r="BG244" s="305">
        <f t="shared" si="48"/>
        <v>0</v>
      </c>
      <c r="BH244" s="305">
        <f t="shared" si="49"/>
        <v>0</v>
      </c>
      <c r="BI244" s="305">
        <f t="shared" si="50"/>
        <v>0</v>
      </c>
      <c r="BJ244" s="209" t="s">
        <v>79</v>
      </c>
      <c r="BK244" s="305">
        <f t="shared" si="51"/>
        <v>0</v>
      </c>
      <c r="BL244" s="209" t="s">
        <v>2248</v>
      </c>
      <c r="BM244" s="209" t="s">
        <v>3252</v>
      </c>
    </row>
    <row r="245" spans="2:65" s="217" customFormat="1" ht="31.5" customHeight="1" x14ac:dyDescent="0.2">
      <c r="B245" s="292"/>
      <c r="C245" s="293" t="s">
        <v>2224</v>
      </c>
      <c r="D245" s="293" t="s">
        <v>2844</v>
      </c>
      <c r="E245" s="294" t="s">
        <v>3243</v>
      </c>
      <c r="F245" s="384" t="s">
        <v>3244</v>
      </c>
      <c r="G245" s="384"/>
      <c r="H245" s="384"/>
      <c r="I245" s="384"/>
      <c r="J245" s="295" t="s">
        <v>227</v>
      </c>
      <c r="K245" s="296">
        <v>5</v>
      </c>
      <c r="L245" s="297"/>
      <c r="M245" s="383"/>
      <c r="N245" s="383"/>
      <c r="O245" s="383"/>
      <c r="P245" s="383">
        <f t="shared" si="39"/>
        <v>0</v>
      </c>
      <c r="Q245" s="383"/>
      <c r="R245" s="298"/>
      <c r="S245" s="299" t="s">
        <v>2847</v>
      </c>
      <c r="T245" s="300" t="s">
        <v>1138</v>
      </c>
      <c r="U245" s="301" t="s">
        <v>2790</v>
      </c>
      <c r="V245" s="302">
        <f t="shared" si="40"/>
        <v>0</v>
      </c>
      <c r="W245" s="302">
        <f t="shared" si="41"/>
        <v>0</v>
      </c>
      <c r="X245" s="302">
        <f t="shared" si="42"/>
        <v>0</v>
      </c>
      <c r="Y245" s="303">
        <v>0.35199999999999998</v>
      </c>
      <c r="Z245" s="303">
        <f t="shared" si="43"/>
        <v>1.7599999999999998</v>
      </c>
      <c r="AA245" s="303">
        <v>0</v>
      </c>
      <c r="AB245" s="303">
        <f t="shared" si="44"/>
        <v>0</v>
      </c>
      <c r="AC245" s="303">
        <v>0</v>
      </c>
      <c r="AD245" s="304">
        <f t="shared" si="45"/>
        <v>0</v>
      </c>
      <c r="AR245" s="209" t="s">
        <v>115</v>
      </c>
      <c r="AT245" s="209" t="s">
        <v>2844</v>
      </c>
      <c r="AU245" s="209" t="s">
        <v>87</v>
      </c>
      <c r="AY245" s="209" t="s">
        <v>2843</v>
      </c>
      <c r="BE245" s="305">
        <f t="shared" si="46"/>
        <v>0</v>
      </c>
      <c r="BF245" s="305">
        <f t="shared" si="47"/>
        <v>0</v>
      </c>
      <c r="BG245" s="305">
        <f t="shared" si="48"/>
        <v>0</v>
      </c>
      <c r="BH245" s="305">
        <f t="shared" si="49"/>
        <v>0</v>
      </c>
      <c r="BI245" s="305">
        <f t="shared" si="50"/>
        <v>0</v>
      </c>
      <c r="BJ245" s="209" t="s">
        <v>79</v>
      </c>
      <c r="BK245" s="305">
        <f t="shared" si="51"/>
        <v>0</v>
      </c>
      <c r="BL245" s="209" t="s">
        <v>115</v>
      </c>
      <c r="BM245" s="209" t="s">
        <v>3253</v>
      </c>
    </row>
    <row r="246" spans="2:65" s="217" customFormat="1" ht="31.5" customHeight="1" x14ac:dyDescent="0.2">
      <c r="B246" s="292"/>
      <c r="C246" s="306" t="s">
        <v>2226</v>
      </c>
      <c r="D246" s="306" t="s">
        <v>2854</v>
      </c>
      <c r="E246" s="307" t="s">
        <v>3254</v>
      </c>
      <c r="F246" s="380" t="s">
        <v>3255</v>
      </c>
      <c r="G246" s="380"/>
      <c r="H246" s="380"/>
      <c r="I246" s="380"/>
      <c r="J246" s="308" t="s">
        <v>227</v>
      </c>
      <c r="K246" s="309">
        <v>5</v>
      </c>
      <c r="L246" s="310"/>
      <c r="M246" s="381"/>
      <c r="N246" s="381"/>
      <c r="O246" s="382"/>
      <c r="P246" s="383">
        <f t="shared" si="39"/>
        <v>0</v>
      </c>
      <c r="Q246" s="383"/>
      <c r="R246" s="298"/>
      <c r="S246" s="311" t="s">
        <v>2852</v>
      </c>
      <c r="T246" s="300" t="s">
        <v>1138</v>
      </c>
      <c r="U246" s="301" t="s">
        <v>2790</v>
      </c>
      <c r="V246" s="302">
        <f t="shared" si="40"/>
        <v>0</v>
      </c>
      <c r="W246" s="302">
        <f t="shared" si="41"/>
        <v>0</v>
      </c>
      <c r="X246" s="302">
        <f t="shared" si="42"/>
        <v>0</v>
      </c>
      <c r="Y246" s="303">
        <v>0</v>
      </c>
      <c r="Z246" s="303">
        <f t="shared" si="43"/>
        <v>0</v>
      </c>
      <c r="AA246" s="303">
        <v>1.6000000000000001E-4</v>
      </c>
      <c r="AB246" s="303">
        <f t="shared" si="44"/>
        <v>8.0000000000000004E-4</v>
      </c>
      <c r="AC246" s="303">
        <v>0</v>
      </c>
      <c r="AD246" s="304">
        <f t="shared" si="45"/>
        <v>0</v>
      </c>
      <c r="AR246" s="209" t="s">
        <v>2248</v>
      </c>
      <c r="AT246" s="209" t="s">
        <v>2854</v>
      </c>
      <c r="AU246" s="209" t="s">
        <v>87</v>
      </c>
      <c r="AY246" s="209" t="s">
        <v>2843</v>
      </c>
      <c r="BE246" s="305">
        <f t="shared" si="46"/>
        <v>0</v>
      </c>
      <c r="BF246" s="305">
        <f t="shared" si="47"/>
        <v>0</v>
      </c>
      <c r="BG246" s="305">
        <f t="shared" si="48"/>
        <v>0</v>
      </c>
      <c r="BH246" s="305">
        <f t="shared" si="49"/>
        <v>0</v>
      </c>
      <c r="BI246" s="305">
        <f t="shared" si="50"/>
        <v>0</v>
      </c>
      <c r="BJ246" s="209" t="s">
        <v>79</v>
      </c>
      <c r="BK246" s="305">
        <f t="shared" si="51"/>
        <v>0</v>
      </c>
      <c r="BL246" s="209" t="s">
        <v>2248</v>
      </c>
      <c r="BM246" s="209" t="s">
        <v>3256</v>
      </c>
    </row>
    <row r="247" spans="2:65" s="217" customFormat="1" ht="31.5" customHeight="1" x14ac:dyDescent="0.2">
      <c r="B247" s="292"/>
      <c r="C247" s="293" t="s">
        <v>2228</v>
      </c>
      <c r="D247" s="293" t="s">
        <v>2844</v>
      </c>
      <c r="E247" s="294" t="s">
        <v>3243</v>
      </c>
      <c r="F247" s="384" t="s">
        <v>3244</v>
      </c>
      <c r="G247" s="384"/>
      <c r="H247" s="384"/>
      <c r="I247" s="384"/>
      <c r="J247" s="295" t="s">
        <v>227</v>
      </c>
      <c r="K247" s="296">
        <v>39</v>
      </c>
      <c r="L247" s="297"/>
      <c r="M247" s="383"/>
      <c r="N247" s="383"/>
      <c r="O247" s="383"/>
      <c r="P247" s="383">
        <f t="shared" si="39"/>
        <v>0</v>
      </c>
      <c r="Q247" s="383"/>
      <c r="R247" s="298"/>
      <c r="S247" s="299" t="s">
        <v>2847</v>
      </c>
      <c r="T247" s="300" t="s">
        <v>1138</v>
      </c>
      <c r="U247" s="301" t="s">
        <v>2790</v>
      </c>
      <c r="V247" s="302">
        <f t="shared" si="40"/>
        <v>0</v>
      </c>
      <c r="W247" s="302">
        <f t="shared" si="41"/>
        <v>0</v>
      </c>
      <c r="X247" s="302">
        <f t="shared" si="42"/>
        <v>0</v>
      </c>
      <c r="Y247" s="303">
        <v>0.35199999999999998</v>
      </c>
      <c r="Z247" s="303">
        <f t="shared" si="43"/>
        <v>13.728</v>
      </c>
      <c r="AA247" s="303">
        <v>0</v>
      </c>
      <c r="AB247" s="303">
        <f t="shared" si="44"/>
        <v>0</v>
      </c>
      <c r="AC247" s="303">
        <v>0</v>
      </c>
      <c r="AD247" s="304">
        <f t="shared" si="45"/>
        <v>0</v>
      </c>
      <c r="AR247" s="209" t="s">
        <v>115</v>
      </c>
      <c r="AT247" s="209" t="s">
        <v>2844</v>
      </c>
      <c r="AU247" s="209" t="s">
        <v>87</v>
      </c>
      <c r="AY247" s="209" t="s">
        <v>2843</v>
      </c>
      <c r="BE247" s="305">
        <f t="shared" si="46"/>
        <v>0</v>
      </c>
      <c r="BF247" s="305">
        <f t="shared" si="47"/>
        <v>0</v>
      </c>
      <c r="BG247" s="305">
        <f t="shared" si="48"/>
        <v>0</v>
      </c>
      <c r="BH247" s="305">
        <f t="shared" si="49"/>
        <v>0</v>
      </c>
      <c r="BI247" s="305">
        <f t="shared" si="50"/>
        <v>0</v>
      </c>
      <c r="BJ247" s="209" t="s">
        <v>79</v>
      </c>
      <c r="BK247" s="305">
        <f t="shared" si="51"/>
        <v>0</v>
      </c>
      <c r="BL247" s="209" t="s">
        <v>115</v>
      </c>
      <c r="BM247" s="209" t="s">
        <v>3257</v>
      </c>
    </row>
    <row r="248" spans="2:65" s="217" customFormat="1" ht="31.5" customHeight="1" x14ac:dyDescent="0.2">
      <c r="B248" s="292"/>
      <c r="C248" s="306" t="s">
        <v>2230</v>
      </c>
      <c r="D248" s="306" t="s">
        <v>2854</v>
      </c>
      <c r="E248" s="307" t="s">
        <v>3258</v>
      </c>
      <c r="F248" s="380" t="s">
        <v>3259</v>
      </c>
      <c r="G248" s="380"/>
      <c r="H248" s="380"/>
      <c r="I248" s="380"/>
      <c r="J248" s="308" t="s">
        <v>227</v>
      </c>
      <c r="K248" s="309">
        <v>20</v>
      </c>
      <c r="L248" s="310"/>
      <c r="M248" s="381"/>
      <c r="N248" s="381"/>
      <c r="O248" s="382"/>
      <c r="P248" s="383">
        <f t="shared" si="39"/>
        <v>0</v>
      </c>
      <c r="Q248" s="383"/>
      <c r="R248" s="298"/>
      <c r="S248" s="311" t="s">
        <v>2852</v>
      </c>
      <c r="T248" s="300" t="s">
        <v>1138</v>
      </c>
      <c r="U248" s="301" t="s">
        <v>2790</v>
      </c>
      <c r="V248" s="302">
        <f t="shared" si="40"/>
        <v>0</v>
      </c>
      <c r="W248" s="302">
        <f t="shared" si="41"/>
        <v>0</v>
      </c>
      <c r="X248" s="302">
        <f t="shared" si="42"/>
        <v>0</v>
      </c>
      <c r="Y248" s="303">
        <v>0</v>
      </c>
      <c r="Z248" s="303">
        <f t="shared" si="43"/>
        <v>0</v>
      </c>
      <c r="AA248" s="303">
        <v>2.5999999999999998E-4</v>
      </c>
      <c r="AB248" s="303">
        <f t="shared" si="44"/>
        <v>5.1999999999999998E-3</v>
      </c>
      <c r="AC248" s="303">
        <v>0</v>
      </c>
      <c r="AD248" s="304">
        <f t="shared" si="45"/>
        <v>0</v>
      </c>
      <c r="AR248" s="209" t="s">
        <v>2248</v>
      </c>
      <c r="AT248" s="209" t="s">
        <v>2854</v>
      </c>
      <c r="AU248" s="209" t="s">
        <v>87</v>
      </c>
      <c r="AY248" s="209" t="s">
        <v>2843</v>
      </c>
      <c r="BE248" s="305">
        <f t="shared" si="46"/>
        <v>0</v>
      </c>
      <c r="BF248" s="305">
        <f t="shared" si="47"/>
        <v>0</v>
      </c>
      <c r="BG248" s="305">
        <f t="shared" si="48"/>
        <v>0</v>
      </c>
      <c r="BH248" s="305">
        <f t="shared" si="49"/>
        <v>0</v>
      </c>
      <c r="BI248" s="305">
        <f t="shared" si="50"/>
        <v>0</v>
      </c>
      <c r="BJ248" s="209" t="s">
        <v>79</v>
      </c>
      <c r="BK248" s="305">
        <f t="shared" si="51"/>
        <v>0</v>
      </c>
      <c r="BL248" s="209" t="s">
        <v>2248</v>
      </c>
      <c r="BM248" s="209" t="s">
        <v>3260</v>
      </c>
    </row>
    <row r="249" spans="2:65" s="217" customFormat="1" ht="31.5" customHeight="1" x14ac:dyDescent="0.2">
      <c r="B249" s="292"/>
      <c r="C249" s="306" t="s">
        <v>2232</v>
      </c>
      <c r="D249" s="306" t="s">
        <v>2854</v>
      </c>
      <c r="E249" s="307" t="s">
        <v>3261</v>
      </c>
      <c r="F249" s="380" t="s">
        <v>3262</v>
      </c>
      <c r="G249" s="380"/>
      <c r="H249" s="380"/>
      <c r="I249" s="380"/>
      <c r="J249" s="308" t="s">
        <v>227</v>
      </c>
      <c r="K249" s="309">
        <v>19</v>
      </c>
      <c r="L249" s="310"/>
      <c r="M249" s="381"/>
      <c r="N249" s="381"/>
      <c r="O249" s="382"/>
      <c r="P249" s="383">
        <f t="shared" si="39"/>
        <v>0</v>
      </c>
      <c r="Q249" s="383"/>
      <c r="R249" s="298"/>
      <c r="S249" s="311" t="s">
        <v>2852</v>
      </c>
      <c r="T249" s="300" t="s">
        <v>1138</v>
      </c>
      <c r="U249" s="301" t="s">
        <v>2790</v>
      </c>
      <c r="V249" s="302">
        <f t="shared" si="40"/>
        <v>0</v>
      </c>
      <c r="W249" s="302">
        <f t="shared" si="41"/>
        <v>0</v>
      </c>
      <c r="X249" s="302">
        <f t="shared" si="42"/>
        <v>0</v>
      </c>
      <c r="Y249" s="303">
        <v>0</v>
      </c>
      <c r="Z249" s="303">
        <f t="shared" si="43"/>
        <v>0</v>
      </c>
      <c r="AA249" s="303">
        <v>6.9999999999999999E-4</v>
      </c>
      <c r="AB249" s="303">
        <f t="shared" si="44"/>
        <v>1.3299999999999999E-2</v>
      </c>
      <c r="AC249" s="303">
        <v>0</v>
      </c>
      <c r="AD249" s="304">
        <f t="shared" si="45"/>
        <v>0</v>
      </c>
      <c r="AR249" s="209" t="s">
        <v>2248</v>
      </c>
      <c r="AT249" s="209" t="s">
        <v>2854</v>
      </c>
      <c r="AU249" s="209" t="s">
        <v>87</v>
      </c>
      <c r="AY249" s="209" t="s">
        <v>2843</v>
      </c>
      <c r="BE249" s="305">
        <f t="shared" si="46"/>
        <v>0</v>
      </c>
      <c r="BF249" s="305">
        <f t="shared" si="47"/>
        <v>0</v>
      </c>
      <c r="BG249" s="305">
        <f t="shared" si="48"/>
        <v>0</v>
      </c>
      <c r="BH249" s="305">
        <f t="shared" si="49"/>
        <v>0</v>
      </c>
      <c r="BI249" s="305">
        <f t="shared" si="50"/>
        <v>0</v>
      </c>
      <c r="BJ249" s="209" t="s">
        <v>79</v>
      </c>
      <c r="BK249" s="305">
        <f t="shared" si="51"/>
        <v>0</v>
      </c>
      <c r="BL249" s="209" t="s">
        <v>2248</v>
      </c>
      <c r="BM249" s="209" t="s">
        <v>3263</v>
      </c>
    </row>
    <row r="250" spans="2:65" s="217" customFormat="1" ht="31.5" customHeight="1" x14ac:dyDescent="0.2">
      <c r="B250" s="292"/>
      <c r="C250" s="293" t="s">
        <v>2234</v>
      </c>
      <c r="D250" s="293" t="s">
        <v>2844</v>
      </c>
      <c r="E250" s="294" t="s">
        <v>3264</v>
      </c>
      <c r="F250" s="384" t="s">
        <v>3265</v>
      </c>
      <c r="G250" s="384"/>
      <c r="H250" s="384"/>
      <c r="I250" s="384"/>
      <c r="J250" s="295" t="s">
        <v>227</v>
      </c>
      <c r="K250" s="296">
        <v>8</v>
      </c>
      <c r="L250" s="297"/>
      <c r="M250" s="383"/>
      <c r="N250" s="383"/>
      <c r="O250" s="383"/>
      <c r="P250" s="383">
        <f t="shared" si="39"/>
        <v>0</v>
      </c>
      <c r="Q250" s="383"/>
      <c r="R250" s="298"/>
      <c r="S250" s="299" t="s">
        <v>2847</v>
      </c>
      <c r="T250" s="300" t="s">
        <v>1138</v>
      </c>
      <c r="U250" s="301" t="s">
        <v>2790</v>
      </c>
      <c r="V250" s="302">
        <f t="shared" si="40"/>
        <v>0</v>
      </c>
      <c r="W250" s="302">
        <f t="shared" si="41"/>
        <v>0</v>
      </c>
      <c r="X250" s="302">
        <f t="shared" si="42"/>
        <v>0</v>
      </c>
      <c r="Y250" s="303">
        <v>0.26400000000000001</v>
      </c>
      <c r="Z250" s="303">
        <f t="shared" si="43"/>
        <v>2.1120000000000001</v>
      </c>
      <c r="AA250" s="303">
        <v>0</v>
      </c>
      <c r="AB250" s="303">
        <f t="shared" si="44"/>
        <v>0</v>
      </c>
      <c r="AC250" s="303">
        <v>0</v>
      </c>
      <c r="AD250" s="304">
        <f t="shared" si="45"/>
        <v>0</v>
      </c>
      <c r="AR250" s="209" t="s">
        <v>115</v>
      </c>
      <c r="AT250" s="209" t="s">
        <v>2844</v>
      </c>
      <c r="AU250" s="209" t="s">
        <v>87</v>
      </c>
      <c r="AY250" s="209" t="s">
        <v>2843</v>
      </c>
      <c r="BE250" s="305">
        <f t="shared" si="46"/>
        <v>0</v>
      </c>
      <c r="BF250" s="305">
        <f t="shared" si="47"/>
        <v>0</v>
      </c>
      <c r="BG250" s="305">
        <f t="shared" si="48"/>
        <v>0</v>
      </c>
      <c r="BH250" s="305">
        <f t="shared" si="49"/>
        <v>0</v>
      </c>
      <c r="BI250" s="305">
        <f t="shared" si="50"/>
        <v>0</v>
      </c>
      <c r="BJ250" s="209" t="s">
        <v>79</v>
      </c>
      <c r="BK250" s="305">
        <f t="shared" si="51"/>
        <v>0</v>
      </c>
      <c r="BL250" s="209" t="s">
        <v>115</v>
      </c>
      <c r="BM250" s="209" t="s">
        <v>3266</v>
      </c>
    </row>
    <row r="251" spans="2:65" s="217" customFormat="1" ht="22.5" customHeight="1" x14ac:dyDescent="0.2">
      <c r="B251" s="292"/>
      <c r="C251" s="306" t="s">
        <v>2236</v>
      </c>
      <c r="D251" s="306" t="s">
        <v>2854</v>
      </c>
      <c r="E251" s="307" t="s">
        <v>3267</v>
      </c>
      <c r="F251" s="380" t="s">
        <v>3268</v>
      </c>
      <c r="G251" s="380"/>
      <c r="H251" s="380"/>
      <c r="I251" s="380"/>
      <c r="J251" s="308" t="s">
        <v>227</v>
      </c>
      <c r="K251" s="309">
        <v>4</v>
      </c>
      <c r="L251" s="310"/>
      <c r="M251" s="381"/>
      <c r="N251" s="381"/>
      <c r="O251" s="382"/>
      <c r="P251" s="383">
        <f t="shared" si="39"/>
        <v>0</v>
      </c>
      <c r="Q251" s="383"/>
      <c r="R251" s="298"/>
      <c r="S251" s="311" t="s">
        <v>2847</v>
      </c>
      <c r="T251" s="300" t="s">
        <v>1138</v>
      </c>
      <c r="U251" s="301" t="s">
        <v>2790</v>
      </c>
      <c r="V251" s="302">
        <f t="shared" si="40"/>
        <v>0</v>
      </c>
      <c r="W251" s="302">
        <f t="shared" si="41"/>
        <v>0</v>
      </c>
      <c r="X251" s="302">
        <f t="shared" si="42"/>
        <v>0</v>
      </c>
      <c r="Y251" s="303">
        <v>0</v>
      </c>
      <c r="Z251" s="303">
        <f t="shared" si="43"/>
        <v>0</v>
      </c>
      <c r="AA251" s="303">
        <v>2.7999999999999998E-4</v>
      </c>
      <c r="AB251" s="303">
        <f t="shared" si="44"/>
        <v>1.1199999999999999E-3</v>
      </c>
      <c r="AC251" s="303">
        <v>0</v>
      </c>
      <c r="AD251" s="304">
        <f t="shared" si="45"/>
        <v>0</v>
      </c>
      <c r="AR251" s="209" t="s">
        <v>2248</v>
      </c>
      <c r="AT251" s="209" t="s">
        <v>2854</v>
      </c>
      <c r="AU251" s="209" t="s">
        <v>87</v>
      </c>
      <c r="AY251" s="209" t="s">
        <v>2843</v>
      </c>
      <c r="BE251" s="305">
        <f t="shared" si="46"/>
        <v>0</v>
      </c>
      <c r="BF251" s="305">
        <f t="shared" si="47"/>
        <v>0</v>
      </c>
      <c r="BG251" s="305">
        <f t="shared" si="48"/>
        <v>0</v>
      </c>
      <c r="BH251" s="305">
        <f t="shared" si="49"/>
        <v>0</v>
      </c>
      <c r="BI251" s="305">
        <f t="shared" si="50"/>
        <v>0</v>
      </c>
      <c r="BJ251" s="209" t="s">
        <v>79</v>
      </c>
      <c r="BK251" s="305">
        <f t="shared" si="51"/>
        <v>0</v>
      </c>
      <c r="BL251" s="209" t="s">
        <v>2248</v>
      </c>
      <c r="BM251" s="209" t="s">
        <v>3269</v>
      </c>
    </row>
    <row r="252" spans="2:65" s="217" customFormat="1" ht="22.5" customHeight="1" x14ac:dyDescent="0.2">
      <c r="B252" s="292"/>
      <c r="C252" s="306" t="s">
        <v>2238</v>
      </c>
      <c r="D252" s="306" t="s">
        <v>2854</v>
      </c>
      <c r="E252" s="307" t="s">
        <v>3270</v>
      </c>
      <c r="F252" s="380" t="s">
        <v>3271</v>
      </c>
      <c r="G252" s="380"/>
      <c r="H252" s="380"/>
      <c r="I252" s="380"/>
      <c r="J252" s="308" t="s">
        <v>2002</v>
      </c>
      <c r="K252" s="309">
        <v>8</v>
      </c>
      <c r="L252" s="310"/>
      <c r="M252" s="381"/>
      <c r="N252" s="381"/>
      <c r="O252" s="382"/>
      <c r="P252" s="383">
        <f t="shared" si="39"/>
        <v>0</v>
      </c>
      <c r="Q252" s="383"/>
      <c r="R252" s="298"/>
      <c r="T252" s="300" t="s">
        <v>1138</v>
      </c>
      <c r="U252" s="301" t="s">
        <v>2790</v>
      </c>
      <c r="V252" s="302">
        <f t="shared" si="40"/>
        <v>0</v>
      </c>
      <c r="W252" s="302">
        <f t="shared" si="41"/>
        <v>0</v>
      </c>
      <c r="X252" s="302">
        <f t="shared" si="42"/>
        <v>0</v>
      </c>
      <c r="Y252" s="303">
        <v>0</v>
      </c>
      <c r="Z252" s="303">
        <f t="shared" si="43"/>
        <v>0</v>
      </c>
      <c r="AA252" s="303">
        <v>0</v>
      </c>
      <c r="AB252" s="303">
        <f t="shared" si="44"/>
        <v>0</v>
      </c>
      <c r="AC252" s="303">
        <v>0</v>
      </c>
      <c r="AD252" s="304">
        <f t="shared" si="45"/>
        <v>0</v>
      </c>
      <c r="AR252" s="209" t="s">
        <v>2884</v>
      </c>
      <c r="AT252" s="209" t="s">
        <v>2854</v>
      </c>
      <c r="AU252" s="209" t="s">
        <v>87</v>
      </c>
      <c r="AY252" s="209" t="s">
        <v>2843</v>
      </c>
      <c r="BE252" s="305">
        <f t="shared" si="46"/>
        <v>0</v>
      </c>
      <c r="BF252" s="305">
        <f t="shared" si="47"/>
        <v>0</v>
      </c>
      <c r="BG252" s="305">
        <f t="shared" si="48"/>
        <v>0</v>
      </c>
      <c r="BH252" s="305">
        <f t="shared" si="49"/>
        <v>0</v>
      </c>
      <c r="BI252" s="305">
        <f t="shared" si="50"/>
        <v>0</v>
      </c>
      <c r="BJ252" s="209" t="s">
        <v>79</v>
      </c>
      <c r="BK252" s="305">
        <f t="shared" si="51"/>
        <v>0</v>
      </c>
      <c r="BL252" s="209" t="s">
        <v>115</v>
      </c>
      <c r="BM252" s="209" t="s">
        <v>3272</v>
      </c>
    </row>
    <row r="253" spans="2:65" s="217" customFormat="1" ht="31.5" customHeight="1" x14ac:dyDescent="0.2">
      <c r="B253" s="292"/>
      <c r="C253" s="293" t="s">
        <v>2240</v>
      </c>
      <c r="D253" s="293" t="s">
        <v>2844</v>
      </c>
      <c r="E253" s="294" t="s">
        <v>3273</v>
      </c>
      <c r="F253" s="384" t="s">
        <v>3274</v>
      </c>
      <c r="G253" s="384"/>
      <c r="H253" s="384"/>
      <c r="I253" s="384"/>
      <c r="J253" s="295" t="s">
        <v>227</v>
      </c>
      <c r="K253" s="296">
        <v>10</v>
      </c>
      <c r="L253" s="297"/>
      <c r="M253" s="383"/>
      <c r="N253" s="383"/>
      <c r="O253" s="383"/>
      <c r="P253" s="383">
        <f t="shared" si="39"/>
        <v>0</v>
      </c>
      <c r="Q253" s="383"/>
      <c r="R253" s="298"/>
      <c r="S253" s="299" t="s">
        <v>2847</v>
      </c>
      <c r="T253" s="300" t="s">
        <v>1138</v>
      </c>
      <c r="U253" s="301" t="s">
        <v>2790</v>
      </c>
      <c r="V253" s="302">
        <f t="shared" si="40"/>
        <v>0</v>
      </c>
      <c r="W253" s="302">
        <f t="shared" si="41"/>
        <v>0</v>
      </c>
      <c r="X253" s="302">
        <f t="shared" si="42"/>
        <v>0</v>
      </c>
      <c r="Y253" s="303">
        <v>0.871</v>
      </c>
      <c r="Z253" s="303">
        <f t="shared" si="43"/>
        <v>8.7100000000000009</v>
      </c>
      <c r="AA253" s="303">
        <v>0</v>
      </c>
      <c r="AB253" s="303">
        <f t="shared" si="44"/>
        <v>0</v>
      </c>
      <c r="AC253" s="303">
        <v>0</v>
      </c>
      <c r="AD253" s="304">
        <f t="shared" si="45"/>
        <v>0</v>
      </c>
      <c r="AR253" s="209" t="s">
        <v>115</v>
      </c>
      <c r="AT253" s="209" t="s">
        <v>2844</v>
      </c>
      <c r="AU253" s="209" t="s">
        <v>87</v>
      </c>
      <c r="AY253" s="209" t="s">
        <v>2843</v>
      </c>
      <c r="BE253" s="305">
        <f t="shared" si="46"/>
        <v>0</v>
      </c>
      <c r="BF253" s="305">
        <f t="shared" si="47"/>
        <v>0</v>
      </c>
      <c r="BG253" s="305">
        <f t="shared" si="48"/>
        <v>0</v>
      </c>
      <c r="BH253" s="305">
        <f t="shared" si="49"/>
        <v>0</v>
      </c>
      <c r="BI253" s="305">
        <f t="shared" si="50"/>
        <v>0</v>
      </c>
      <c r="BJ253" s="209" t="s">
        <v>79</v>
      </c>
      <c r="BK253" s="305">
        <f t="shared" si="51"/>
        <v>0</v>
      </c>
      <c r="BL253" s="209" t="s">
        <v>115</v>
      </c>
      <c r="BM253" s="209" t="s">
        <v>3275</v>
      </c>
    </row>
    <row r="254" spans="2:65" s="217" customFormat="1" ht="22.5" customHeight="1" x14ac:dyDescent="0.2">
      <c r="B254" s="292"/>
      <c r="C254" s="306" t="s">
        <v>2242</v>
      </c>
      <c r="D254" s="306" t="s">
        <v>2854</v>
      </c>
      <c r="E254" s="307" t="s">
        <v>3276</v>
      </c>
      <c r="F254" s="380" t="s">
        <v>3277</v>
      </c>
      <c r="G254" s="380"/>
      <c r="H254" s="380"/>
      <c r="I254" s="380"/>
      <c r="J254" s="308" t="s">
        <v>227</v>
      </c>
      <c r="K254" s="309">
        <v>10</v>
      </c>
      <c r="L254" s="310"/>
      <c r="M254" s="381"/>
      <c r="N254" s="381"/>
      <c r="O254" s="382"/>
      <c r="P254" s="383">
        <f t="shared" si="39"/>
        <v>0</v>
      </c>
      <c r="Q254" s="383"/>
      <c r="R254" s="298"/>
      <c r="S254" s="311" t="s">
        <v>2847</v>
      </c>
      <c r="T254" s="300" t="s">
        <v>1138</v>
      </c>
      <c r="U254" s="301" t="s">
        <v>2790</v>
      </c>
      <c r="V254" s="302">
        <f t="shared" si="40"/>
        <v>0</v>
      </c>
      <c r="W254" s="302">
        <f t="shared" si="41"/>
        <v>0</v>
      </c>
      <c r="X254" s="302">
        <f t="shared" si="42"/>
        <v>0</v>
      </c>
      <c r="Y254" s="303">
        <v>0</v>
      </c>
      <c r="Z254" s="303">
        <f t="shared" si="43"/>
        <v>0</v>
      </c>
      <c r="AA254" s="303">
        <v>4.1999999999999997E-3</v>
      </c>
      <c r="AB254" s="303">
        <f t="shared" si="44"/>
        <v>4.1999999999999996E-2</v>
      </c>
      <c r="AC254" s="303">
        <v>0</v>
      </c>
      <c r="AD254" s="304">
        <f t="shared" si="45"/>
        <v>0</v>
      </c>
      <c r="AR254" s="209" t="s">
        <v>2248</v>
      </c>
      <c r="AT254" s="209" t="s">
        <v>2854</v>
      </c>
      <c r="AU254" s="209" t="s">
        <v>87</v>
      </c>
      <c r="AY254" s="209" t="s">
        <v>2843</v>
      </c>
      <c r="BE254" s="305">
        <f t="shared" si="46"/>
        <v>0</v>
      </c>
      <c r="BF254" s="305">
        <f t="shared" si="47"/>
        <v>0</v>
      </c>
      <c r="BG254" s="305">
        <f t="shared" si="48"/>
        <v>0</v>
      </c>
      <c r="BH254" s="305">
        <f t="shared" si="49"/>
        <v>0</v>
      </c>
      <c r="BI254" s="305">
        <f t="shared" si="50"/>
        <v>0</v>
      </c>
      <c r="BJ254" s="209" t="s">
        <v>79</v>
      </c>
      <c r="BK254" s="305">
        <f t="shared" si="51"/>
        <v>0</v>
      </c>
      <c r="BL254" s="209" t="s">
        <v>2248</v>
      </c>
      <c r="BM254" s="209" t="s">
        <v>3278</v>
      </c>
    </row>
    <row r="255" spans="2:65" s="217" customFormat="1" ht="31.5" customHeight="1" x14ac:dyDescent="0.2">
      <c r="B255" s="292"/>
      <c r="C255" s="293" t="s">
        <v>2244</v>
      </c>
      <c r="D255" s="293" t="s">
        <v>2844</v>
      </c>
      <c r="E255" s="294" t="s">
        <v>3279</v>
      </c>
      <c r="F255" s="384" t="s">
        <v>3280</v>
      </c>
      <c r="G255" s="384"/>
      <c r="H255" s="384"/>
      <c r="I255" s="384"/>
      <c r="J255" s="295" t="s">
        <v>227</v>
      </c>
      <c r="K255" s="296">
        <v>10</v>
      </c>
      <c r="L255" s="297"/>
      <c r="M255" s="383"/>
      <c r="N255" s="383"/>
      <c r="O255" s="383"/>
      <c r="P255" s="383">
        <f t="shared" si="39"/>
        <v>0</v>
      </c>
      <c r="Q255" s="383"/>
      <c r="R255" s="298"/>
      <c r="S255" s="299" t="s">
        <v>2847</v>
      </c>
      <c r="T255" s="300" t="s">
        <v>1138</v>
      </c>
      <c r="U255" s="301" t="s">
        <v>2790</v>
      </c>
      <c r="V255" s="302">
        <f t="shared" si="40"/>
        <v>0</v>
      </c>
      <c r="W255" s="302">
        <f t="shared" si="41"/>
        <v>0</v>
      </c>
      <c r="X255" s="302">
        <f t="shared" si="42"/>
        <v>0</v>
      </c>
      <c r="Y255" s="303">
        <v>0.18</v>
      </c>
      <c r="Z255" s="303">
        <f t="shared" si="43"/>
        <v>1.7999999999999998</v>
      </c>
      <c r="AA255" s="303">
        <v>0</v>
      </c>
      <c r="AB255" s="303">
        <f t="shared" si="44"/>
        <v>0</v>
      </c>
      <c r="AC255" s="303">
        <v>0</v>
      </c>
      <c r="AD255" s="304">
        <f t="shared" si="45"/>
        <v>0</v>
      </c>
      <c r="AR255" s="209" t="s">
        <v>115</v>
      </c>
      <c r="AT255" s="209" t="s">
        <v>2844</v>
      </c>
      <c r="AU255" s="209" t="s">
        <v>87</v>
      </c>
      <c r="AY255" s="209" t="s">
        <v>2843</v>
      </c>
      <c r="BE255" s="305">
        <f t="shared" si="46"/>
        <v>0</v>
      </c>
      <c r="BF255" s="305">
        <f t="shared" si="47"/>
        <v>0</v>
      </c>
      <c r="BG255" s="305">
        <f t="shared" si="48"/>
        <v>0</v>
      </c>
      <c r="BH255" s="305">
        <f t="shared" si="49"/>
        <v>0</v>
      </c>
      <c r="BI255" s="305">
        <f t="shared" si="50"/>
        <v>0</v>
      </c>
      <c r="BJ255" s="209" t="s">
        <v>79</v>
      </c>
      <c r="BK255" s="305">
        <f t="shared" si="51"/>
        <v>0</v>
      </c>
      <c r="BL255" s="209" t="s">
        <v>115</v>
      </c>
      <c r="BM255" s="209" t="s">
        <v>3281</v>
      </c>
    </row>
    <row r="256" spans="2:65" s="217" customFormat="1" ht="22.5" customHeight="1" x14ac:dyDescent="0.2">
      <c r="B256" s="292"/>
      <c r="C256" s="306" t="s">
        <v>2246</v>
      </c>
      <c r="D256" s="306" t="s">
        <v>2854</v>
      </c>
      <c r="E256" s="307" t="s">
        <v>3282</v>
      </c>
      <c r="F256" s="380" t="s">
        <v>3283</v>
      </c>
      <c r="G256" s="380"/>
      <c r="H256" s="380"/>
      <c r="I256" s="380"/>
      <c r="J256" s="308" t="s">
        <v>227</v>
      </c>
      <c r="K256" s="309">
        <v>10</v>
      </c>
      <c r="L256" s="310"/>
      <c r="M256" s="381"/>
      <c r="N256" s="381"/>
      <c r="O256" s="382"/>
      <c r="P256" s="383">
        <f t="shared" ref="P256:P292" si="52">ROUND(V256*K256,2)</f>
        <v>0</v>
      </c>
      <c r="Q256" s="383"/>
      <c r="R256" s="298"/>
      <c r="S256" s="311" t="s">
        <v>2847</v>
      </c>
      <c r="T256" s="300" t="s">
        <v>1138</v>
      </c>
      <c r="U256" s="301" t="s">
        <v>2790</v>
      </c>
      <c r="V256" s="302">
        <f t="shared" ref="V256:V292" si="53">L256+M256</f>
        <v>0</v>
      </c>
      <c r="W256" s="302">
        <f t="shared" ref="W256:W292" si="54">ROUND(L256*K256,2)</f>
        <v>0</v>
      </c>
      <c r="X256" s="302">
        <f t="shared" ref="X256:X292" si="55">ROUND(M256*K256,2)</f>
        <v>0</v>
      </c>
      <c r="Y256" s="303">
        <v>0</v>
      </c>
      <c r="Z256" s="303">
        <f t="shared" ref="Z256:Z292" si="56">Y256*K256</f>
        <v>0</v>
      </c>
      <c r="AA256" s="303">
        <v>9.9999999999999995E-7</v>
      </c>
      <c r="AB256" s="303">
        <f t="shared" ref="AB256:AB292" si="57">AA256*K256</f>
        <v>9.9999999999999991E-6</v>
      </c>
      <c r="AC256" s="303">
        <v>0</v>
      </c>
      <c r="AD256" s="304">
        <f t="shared" ref="AD256:AD292" si="58">AC256*K256</f>
        <v>0</v>
      </c>
      <c r="AR256" s="209" t="s">
        <v>2248</v>
      </c>
      <c r="AT256" s="209" t="s">
        <v>2854</v>
      </c>
      <c r="AU256" s="209" t="s">
        <v>87</v>
      </c>
      <c r="AY256" s="209" t="s">
        <v>2843</v>
      </c>
      <c r="BE256" s="305">
        <f t="shared" ref="BE256:BE292" si="59">IF(U256="základní",P256,0)</f>
        <v>0</v>
      </c>
      <c r="BF256" s="305">
        <f t="shared" ref="BF256:BF292" si="60">IF(U256="snížená",P256,0)</f>
        <v>0</v>
      </c>
      <c r="BG256" s="305">
        <f t="shared" ref="BG256:BG292" si="61">IF(U256="zákl. přenesená",P256,0)</f>
        <v>0</v>
      </c>
      <c r="BH256" s="305">
        <f t="shared" ref="BH256:BH292" si="62">IF(U256="sníž. přenesená",P256,0)</f>
        <v>0</v>
      </c>
      <c r="BI256" s="305">
        <f t="shared" ref="BI256:BI292" si="63">IF(U256="nulová",P256,0)</f>
        <v>0</v>
      </c>
      <c r="BJ256" s="209" t="s">
        <v>79</v>
      </c>
      <c r="BK256" s="305">
        <f t="shared" ref="BK256:BK292" si="64">ROUND(V256*K256,2)</f>
        <v>0</v>
      </c>
      <c r="BL256" s="209" t="s">
        <v>2248</v>
      </c>
      <c r="BM256" s="209" t="s">
        <v>3284</v>
      </c>
    </row>
    <row r="257" spans="2:65" s="217" customFormat="1" ht="22.5" customHeight="1" x14ac:dyDescent="0.2">
      <c r="B257" s="292"/>
      <c r="C257" s="293" t="s">
        <v>2248</v>
      </c>
      <c r="D257" s="293" t="s">
        <v>2844</v>
      </c>
      <c r="E257" s="294" t="s">
        <v>3285</v>
      </c>
      <c r="F257" s="384" t="s">
        <v>3286</v>
      </c>
      <c r="G257" s="384"/>
      <c r="H257" s="384"/>
      <c r="I257" s="384"/>
      <c r="J257" s="295" t="s">
        <v>227</v>
      </c>
      <c r="K257" s="296">
        <v>2</v>
      </c>
      <c r="L257" s="297"/>
      <c r="M257" s="383"/>
      <c r="N257" s="383"/>
      <c r="O257" s="383"/>
      <c r="P257" s="383">
        <f t="shared" si="52"/>
        <v>0</v>
      </c>
      <c r="Q257" s="383"/>
      <c r="R257" s="298"/>
      <c r="S257" s="299" t="s">
        <v>2847</v>
      </c>
      <c r="T257" s="300" t="s">
        <v>1138</v>
      </c>
      <c r="U257" s="301" t="s">
        <v>2790</v>
      </c>
      <c r="V257" s="302">
        <f t="shared" si="53"/>
        <v>0</v>
      </c>
      <c r="W257" s="302">
        <f t="shared" si="54"/>
        <v>0</v>
      </c>
      <c r="X257" s="302">
        <f t="shared" si="55"/>
        <v>0</v>
      </c>
      <c r="Y257" s="303">
        <v>0.22</v>
      </c>
      <c r="Z257" s="303">
        <f t="shared" si="56"/>
        <v>0.44</v>
      </c>
      <c r="AA257" s="303">
        <v>0</v>
      </c>
      <c r="AB257" s="303">
        <f t="shared" si="57"/>
        <v>0</v>
      </c>
      <c r="AC257" s="303">
        <v>0</v>
      </c>
      <c r="AD257" s="304">
        <f t="shared" si="58"/>
        <v>0</v>
      </c>
      <c r="AR257" s="209" t="s">
        <v>115</v>
      </c>
      <c r="AT257" s="209" t="s">
        <v>2844</v>
      </c>
      <c r="AU257" s="209" t="s">
        <v>87</v>
      </c>
      <c r="AY257" s="209" t="s">
        <v>2843</v>
      </c>
      <c r="BE257" s="305">
        <f t="shared" si="59"/>
        <v>0</v>
      </c>
      <c r="BF257" s="305">
        <f t="shared" si="60"/>
        <v>0</v>
      </c>
      <c r="BG257" s="305">
        <f t="shared" si="61"/>
        <v>0</v>
      </c>
      <c r="BH257" s="305">
        <f t="shared" si="62"/>
        <v>0</v>
      </c>
      <c r="BI257" s="305">
        <f t="shared" si="63"/>
        <v>0</v>
      </c>
      <c r="BJ257" s="209" t="s">
        <v>79</v>
      </c>
      <c r="BK257" s="305">
        <f t="shared" si="64"/>
        <v>0</v>
      </c>
      <c r="BL257" s="209" t="s">
        <v>115</v>
      </c>
      <c r="BM257" s="209" t="s">
        <v>3287</v>
      </c>
    </row>
    <row r="258" spans="2:65" s="217" customFormat="1" ht="22.5" customHeight="1" x14ac:dyDescent="0.2">
      <c r="B258" s="292"/>
      <c r="C258" s="306" t="s">
        <v>2250</v>
      </c>
      <c r="D258" s="306" t="s">
        <v>2854</v>
      </c>
      <c r="E258" s="307" t="s">
        <v>3288</v>
      </c>
      <c r="F258" s="380" t="s">
        <v>3289</v>
      </c>
      <c r="G258" s="380"/>
      <c r="H258" s="380"/>
      <c r="I258" s="380"/>
      <c r="J258" s="308" t="s">
        <v>2857</v>
      </c>
      <c r="K258" s="309">
        <v>2</v>
      </c>
      <c r="L258" s="310"/>
      <c r="M258" s="381"/>
      <c r="N258" s="381"/>
      <c r="O258" s="382"/>
      <c r="P258" s="383">
        <f t="shared" si="52"/>
        <v>0</v>
      </c>
      <c r="Q258" s="383"/>
      <c r="R258" s="298"/>
      <c r="T258" s="300" t="s">
        <v>1138</v>
      </c>
      <c r="U258" s="301" t="s">
        <v>2790</v>
      </c>
      <c r="V258" s="302">
        <f t="shared" si="53"/>
        <v>0</v>
      </c>
      <c r="W258" s="302">
        <f t="shared" si="54"/>
        <v>0</v>
      </c>
      <c r="X258" s="302">
        <f t="shared" si="55"/>
        <v>0</v>
      </c>
      <c r="Y258" s="303">
        <v>0</v>
      </c>
      <c r="Z258" s="303">
        <f t="shared" si="56"/>
        <v>0</v>
      </c>
      <c r="AA258" s="303">
        <v>0</v>
      </c>
      <c r="AB258" s="303">
        <f t="shared" si="57"/>
        <v>0</v>
      </c>
      <c r="AC258" s="303">
        <v>0</v>
      </c>
      <c r="AD258" s="304">
        <f t="shared" si="58"/>
        <v>0</v>
      </c>
      <c r="AR258" s="209" t="s">
        <v>2884</v>
      </c>
      <c r="AT258" s="209" t="s">
        <v>2854</v>
      </c>
      <c r="AU258" s="209" t="s">
        <v>87</v>
      </c>
      <c r="AY258" s="209" t="s">
        <v>2843</v>
      </c>
      <c r="BE258" s="305">
        <f t="shared" si="59"/>
        <v>0</v>
      </c>
      <c r="BF258" s="305">
        <f t="shared" si="60"/>
        <v>0</v>
      </c>
      <c r="BG258" s="305">
        <f t="shared" si="61"/>
        <v>0</v>
      </c>
      <c r="BH258" s="305">
        <f t="shared" si="62"/>
        <v>0</v>
      </c>
      <c r="BI258" s="305">
        <f t="shared" si="63"/>
        <v>0</v>
      </c>
      <c r="BJ258" s="209" t="s">
        <v>79</v>
      </c>
      <c r="BK258" s="305">
        <f t="shared" si="64"/>
        <v>0</v>
      </c>
      <c r="BL258" s="209" t="s">
        <v>115</v>
      </c>
      <c r="BM258" s="209" t="s">
        <v>3290</v>
      </c>
    </row>
    <row r="259" spans="2:65" s="217" customFormat="1" ht="22.5" customHeight="1" x14ac:dyDescent="0.2">
      <c r="B259" s="292"/>
      <c r="C259" s="306" t="s">
        <v>2252</v>
      </c>
      <c r="D259" s="306" t="s">
        <v>2854</v>
      </c>
      <c r="E259" s="307" t="s">
        <v>3291</v>
      </c>
      <c r="F259" s="380" t="s">
        <v>3292</v>
      </c>
      <c r="G259" s="380"/>
      <c r="H259" s="380"/>
      <c r="I259" s="380"/>
      <c r="J259" s="308" t="s">
        <v>2002</v>
      </c>
      <c r="K259" s="309">
        <v>2</v>
      </c>
      <c r="L259" s="310"/>
      <c r="M259" s="381"/>
      <c r="N259" s="381"/>
      <c r="O259" s="382"/>
      <c r="P259" s="383">
        <f t="shared" si="52"/>
        <v>0</v>
      </c>
      <c r="Q259" s="383"/>
      <c r="R259" s="298"/>
      <c r="S259" s="311" t="s">
        <v>1138</v>
      </c>
      <c r="T259" s="300" t="s">
        <v>1138</v>
      </c>
      <c r="U259" s="301" t="s">
        <v>2790</v>
      </c>
      <c r="V259" s="302">
        <f t="shared" si="53"/>
        <v>0</v>
      </c>
      <c r="W259" s="302">
        <f t="shared" si="54"/>
        <v>0</v>
      </c>
      <c r="X259" s="302">
        <f t="shared" si="55"/>
        <v>0</v>
      </c>
      <c r="Y259" s="303">
        <v>0</v>
      </c>
      <c r="Z259" s="303">
        <f t="shared" si="56"/>
        <v>0</v>
      </c>
      <c r="AA259" s="303">
        <v>0</v>
      </c>
      <c r="AB259" s="303">
        <f t="shared" si="57"/>
        <v>0</v>
      </c>
      <c r="AC259" s="303">
        <v>0</v>
      </c>
      <c r="AD259" s="304">
        <f t="shared" si="58"/>
        <v>0</v>
      </c>
      <c r="AR259" s="209" t="s">
        <v>2884</v>
      </c>
      <c r="AT259" s="209" t="s">
        <v>2854</v>
      </c>
      <c r="AU259" s="209" t="s">
        <v>87</v>
      </c>
      <c r="AY259" s="209" t="s">
        <v>2843</v>
      </c>
      <c r="BE259" s="305">
        <f t="shared" si="59"/>
        <v>0</v>
      </c>
      <c r="BF259" s="305">
        <f t="shared" si="60"/>
        <v>0</v>
      </c>
      <c r="BG259" s="305">
        <f t="shared" si="61"/>
        <v>0</v>
      </c>
      <c r="BH259" s="305">
        <f t="shared" si="62"/>
        <v>0</v>
      </c>
      <c r="BI259" s="305">
        <f t="shared" si="63"/>
        <v>0</v>
      </c>
      <c r="BJ259" s="209" t="s">
        <v>79</v>
      </c>
      <c r="BK259" s="305">
        <f t="shared" si="64"/>
        <v>0</v>
      </c>
      <c r="BL259" s="209" t="s">
        <v>115</v>
      </c>
      <c r="BM259" s="209" t="s">
        <v>3293</v>
      </c>
    </row>
    <row r="260" spans="2:65" s="217" customFormat="1" ht="22.5" customHeight="1" x14ac:dyDescent="0.2">
      <c r="B260" s="292"/>
      <c r="C260" s="306" t="s">
        <v>2254</v>
      </c>
      <c r="D260" s="306" t="s">
        <v>2854</v>
      </c>
      <c r="E260" s="307" t="s">
        <v>3294</v>
      </c>
      <c r="F260" s="380" t="s">
        <v>3295</v>
      </c>
      <c r="G260" s="380"/>
      <c r="H260" s="380"/>
      <c r="I260" s="380"/>
      <c r="J260" s="308" t="s">
        <v>2002</v>
      </c>
      <c r="K260" s="309">
        <v>2</v>
      </c>
      <c r="L260" s="310"/>
      <c r="M260" s="381"/>
      <c r="N260" s="381"/>
      <c r="O260" s="382"/>
      <c r="P260" s="383">
        <f t="shared" si="52"/>
        <v>0</v>
      </c>
      <c r="Q260" s="383"/>
      <c r="R260" s="298"/>
      <c r="S260" s="311" t="s">
        <v>1138</v>
      </c>
      <c r="T260" s="300" t="s">
        <v>1138</v>
      </c>
      <c r="U260" s="301" t="s">
        <v>2790</v>
      </c>
      <c r="V260" s="302">
        <f t="shared" si="53"/>
        <v>0</v>
      </c>
      <c r="W260" s="302">
        <f t="shared" si="54"/>
        <v>0</v>
      </c>
      <c r="X260" s="302">
        <f t="shared" si="55"/>
        <v>0</v>
      </c>
      <c r="Y260" s="303">
        <v>0</v>
      </c>
      <c r="Z260" s="303">
        <f t="shared" si="56"/>
        <v>0</v>
      </c>
      <c r="AA260" s="303">
        <v>0</v>
      </c>
      <c r="AB260" s="303">
        <f t="shared" si="57"/>
        <v>0</v>
      </c>
      <c r="AC260" s="303">
        <v>0</v>
      </c>
      <c r="AD260" s="304">
        <f t="shared" si="58"/>
        <v>0</v>
      </c>
      <c r="AR260" s="209" t="s">
        <v>2884</v>
      </c>
      <c r="AT260" s="209" t="s">
        <v>2854</v>
      </c>
      <c r="AU260" s="209" t="s">
        <v>87</v>
      </c>
      <c r="AY260" s="209" t="s">
        <v>2843</v>
      </c>
      <c r="BE260" s="305">
        <f t="shared" si="59"/>
        <v>0</v>
      </c>
      <c r="BF260" s="305">
        <f t="shared" si="60"/>
        <v>0</v>
      </c>
      <c r="BG260" s="305">
        <f t="shared" si="61"/>
        <v>0</v>
      </c>
      <c r="BH260" s="305">
        <f t="shared" si="62"/>
        <v>0</v>
      </c>
      <c r="BI260" s="305">
        <f t="shared" si="63"/>
        <v>0</v>
      </c>
      <c r="BJ260" s="209" t="s">
        <v>79</v>
      </c>
      <c r="BK260" s="305">
        <f t="shared" si="64"/>
        <v>0</v>
      </c>
      <c r="BL260" s="209" t="s">
        <v>115</v>
      </c>
      <c r="BM260" s="209" t="s">
        <v>3296</v>
      </c>
    </row>
    <row r="261" spans="2:65" s="217" customFormat="1" ht="31.5" customHeight="1" x14ac:dyDescent="0.2">
      <c r="B261" s="292"/>
      <c r="C261" s="293" t="s">
        <v>2256</v>
      </c>
      <c r="D261" s="293" t="s">
        <v>2844</v>
      </c>
      <c r="E261" s="294" t="s">
        <v>3297</v>
      </c>
      <c r="F261" s="384" t="s">
        <v>3298</v>
      </c>
      <c r="G261" s="384"/>
      <c r="H261" s="384"/>
      <c r="I261" s="384"/>
      <c r="J261" s="295" t="s">
        <v>427</v>
      </c>
      <c r="K261" s="296">
        <v>120</v>
      </c>
      <c r="L261" s="297"/>
      <c r="M261" s="383"/>
      <c r="N261" s="383"/>
      <c r="O261" s="383"/>
      <c r="P261" s="383">
        <f t="shared" si="52"/>
        <v>0</v>
      </c>
      <c r="Q261" s="383"/>
      <c r="R261" s="298"/>
      <c r="S261" s="299" t="s">
        <v>2852</v>
      </c>
      <c r="T261" s="300" t="s">
        <v>1138</v>
      </c>
      <c r="U261" s="301" t="s">
        <v>2790</v>
      </c>
      <c r="V261" s="302">
        <f t="shared" si="53"/>
        <v>0</v>
      </c>
      <c r="W261" s="302">
        <f t="shared" si="54"/>
        <v>0</v>
      </c>
      <c r="X261" s="302">
        <f t="shared" si="55"/>
        <v>0</v>
      </c>
      <c r="Y261" s="303">
        <v>6.8000000000000005E-2</v>
      </c>
      <c r="Z261" s="303">
        <f t="shared" si="56"/>
        <v>8.16</v>
      </c>
      <c r="AA261" s="303">
        <v>0</v>
      </c>
      <c r="AB261" s="303">
        <f t="shared" si="57"/>
        <v>0</v>
      </c>
      <c r="AC261" s="303">
        <v>0</v>
      </c>
      <c r="AD261" s="304">
        <f t="shared" si="58"/>
        <v>0</v>
      </c>
      <c r="AR261" s="209" t="s">
        <v>115</v>
      </c>
      <c r="AT261" s="209" t="s">
        <v>2844</v>
      </c>
      <c r="AU261" s="209" t="s">
        <v>87</v>
      </c>
      <c r="AY261" s="209" t="s">
        <v>2843</v>
      </c>
      <c r="BE261" s="305">
        <f t="shared" si="59"/>
        <v>0</v>
      </c>
      <c r="BF261" s="305">
        <f t="shared" si="60"/>
        <v>0</v>
      </c>
      <c r="BG261" s="305">
        <f t="shared" si="61"/>
        <v>0</v>
      </c>
      <c r="BH261" s="305">
        <f t="shared" si="62"/>
        <v>0</v>
      </c>
      <c r="BI261" s="305">
        <f t="shared" si="63"/>
        <v>0</v>
      </c>
      <c r="BJ261" s="209" t="s">
        <v>79</v>
      </c>
      <c r="BK261" s="305">
        <f t="shared" si="64"/>
        <v>0</v>
      </c>
      <c r="BL261" s="209" t="s">
        <v>115</v>
      </c>
      <c r="BM261" s="209" t="s">
        <v>3299</v>
      </c>
    </row>
    <row r="262" spans="2:65" s="217" customFormat="1" ht="22.5" customHeight="1" x14ac:dyDescent="0.2">
      <c r="B262" s="292"/>
      <c r="C262" s="306" t="s">
        <v>2258</v>
      </c>
      <c r="D262" s="306" t="s">
        <v>2854</v>
      </c>
      <c r="E262" s="307" t="s">
        <v>3300</v>
      </c>
      <c r="F262" s="380" t="s">
        <v>3301</v>
      </c>
      <c r="G262" s="380"/>
      <c r="H262" s="380"/>
      <c r="I262" s="380"/>
      <c r="J262" s="308" t="s">
        <v>427</v>
      </c>
      <c r="K262" s="309">
        <v>120</v>
      </c>
      <c r="L262" s="310"/>
      <c r="M262" s="381"/>
      <c r="N262" s="381"/>
      <c r="O262" s="382"/>
      <c r="P262" s="383">
        <f t="shared" si="52"/>
        <v>0</v>
      </c>
      <c r="Q262" s="383"/>
      <c r="R262" s="298"/>
      <c r="S262" s="311" t="s">
        <v>2852</v>
      </c>
      <c r="T262" s="300" t="s">
        <v>1138</v>
      </c>
      <c r="U262" s="301" t="s">
        <v>2790</v>
      </c>
      <c r="V262" s="302">
        <f t="shared" si="53"/>
        <v>0</v>
      </c>
      <c r="W262" s="302">
        <f t="shared" si="54"/>
        <v>0</v>
      </c>
      <c r="X262" s="302">
        <f t="shared" si="55"/>
        <v>0</v>
      </c>
      <c r="Y262" s="303">
        <v>0</v>
      </c>
      <c r="Z262" s="303">
        <f t="shared" si="56"/>
        <v>0</v>
      </c>
      <c r="AA262" s="303">
        <v>5.3999999999999998E-5</v>
      </c>
      <c r="AB262" s="303">
        <f t="shared" si="57"/>
        <v>6.4799999999999996E-3</v>
      </c>
      <c r="AC262" s="303">
        <v>0</v>
      </c>
      <c r="AD262" s="304">
        <f t="shared" si="58"/>
        <v>0</v>
      </c>
      <c r="AR262" s="209" t="s">
        <v>2248</v>
      </c>
      <c r="AT262" s="209" t="s">
        <v>2854</v>
      </c>
      <c r="AU262" s="209" t="s">
        <v>87</v>
      </c>
      <c r="AY262" s="209" t="s">
        <v>2843</v>
      </c>
      <c r="BE262" s="305">
        <f t="shared" si="59"/>
        <v>0</v>
      </c>
      <c r="BF262" s="305">
        <f t="shared" si="60"/>
        <v>0</v>
      </c>
      <c r="BG262" s="305">
        <f t="shared" si="61"/>
        <v>0</v>
      </c>
      <c r="BH262" s="305">
        <f t="shared" si="62"/>
        <v>0</v>
      </c>
      <c r="BI262" s="305">
        <f t="shared" si="63"/>
        <v>0</v>
      </c>
      <c r="BJ262" s="209" t="s">
        <v>79</v>
      </c>
      <c r="BK262" s="305">
        <f t="shared" si="64"/>
        <v>0</v>
      </c>
      <c r="BL262" s="209" t="s">
        <v>2248</v>
      </c>
      <c r="BM262" s="209" t="s">
        <v>3302</v>
      </c>
    </row>
    <row r="263" spans="2:65" s="217" customFormat="1" ht="31.5" customHeight="1" x14ac:dyDescent="0.2">
      <c r="B263" s="292"/>
      <c r="C263" s="293" t="s">
        <v>2260</v>
      </c>
      <c r="D263" s="293" t="s">
        <v>2844</v>
      </c>
      <c r="E263" s="294" t="s">
        <v>3303</v>
      </c>
      <c r="F263" s="384" t="s">
        <v>3304</v>
      </c>
      <c r="G263" s="384"/>
      <c r="H263" s="384"/>
      <c r="I263" s="384"/>
      <c r="J263" s="295" t="s">
        <v>427</v>
      </c>
      <c r="K263" s="296">
        <v>80</v>
      </c>
      <c r="L263" s="297"/>
      <c r="M263" s="383"/>
      <c r="N263" s="383"/>
      <c r="O263" s="383"/>
      <c r="P263" s="383">
        <f t="shared" si="52"/>
        <v>0</v>
      </c>
      <c r="Q263" s="383"/>
      <c r="R263" s="298"/>
      <c r="S263" s="299" t="s">
        <v>2852</v>
      </c>
      <c r="T263" s="300" t="s">
        <v>1138</v>
      </c>
      <c r="U263" s="301" t="s">
        <v>2790</v>
      </c>
      <c r="V263" s="302">
        <f t="shared" si="53"/>
        <v>0</v>
      </c>
      <c r="W263" s="302">
        <f t="shared" si="54"/>
        <v>0</v>
      </c>
      <c r="X263" s="302">
        <f t="shared" si="55"/>
        <v>0</v>
      </c>
      <c r="Y263" s="303">
        <v>6.8000000000000005E-2</v>
      </c>
      <c r="Z263" s="303">
        <f t="shared" si="56"/>
        <v>5.44</v>
      </c>
      <c r="AA263" s="303">
        <v>0</v>
      </c>
      <c r="AB263" s="303">
        <f t="shared" si="57"/>
        <v>0</v>
      </c>
      <c r="AC263" s="303">
        <v>0</v>
      </c>
      <c r="AD263" s="304">
        <f t="shared" si="58"/>
        <v>0</v>
      </c>
      <c r="AR263" s="209" t="s">
        <v>115</v>
      </c>
      <c r="AT263" s="209" t="s">
        <v>2844</v>
      </c>
      <c r="AU263" s="209" t="s">
        <v>87</v>
      </c>
      <c r="AY263" s="209" t="s">
        <v>2843</v>
      </c>
      <c r="BE263" s="305">
        <f t="shared" si="59"/>
        <v>0</v>
      </c>
      <c r="BF263" s="305">
        <f t="shared" si="60"/>
        <v>0</v>
      </c>
      <c r="BG263" s="305">
        <f t="shared" si="61"/>
        <v>0</v>
      </c>
      <c r="BH263" s="305">
        <f t="shared" si="62"/>
        <v>0</v>
      </c>
      <c r="BI263" s="305">
        <f t="shared" si="63"/>
        <v>0</v>
      </c>
      <c r="BJ263" s="209" t="s">
        <v>79</v>
      </c>
      <c r="BK263" s="305">
        <f t="shared" si="64"/>
        <v>0</v>
      </c>
      <c r="BL263" s="209" t="s">
        <v>115</v>
      </c>
      <c r="BM263" s="209" t="s">
        <v>3305</v>
      </c>
    </row>
    <row r="264" spans="2:65" s="217" customFormat="1" ht="22.5" customHeight="1" x14ac:dyDescent="0.2">
      <c r="B264" s="292"/>
      <c r="C264" s="306" t="s">
        <v>2262</v>
      </c>
      <c r="D264" s="306" t="s">
        <v>2854</v>
      </c>
      <c r="E264" s="307" t="s">
        <v>3306</v>
      </c>
      <c r="F264" s="380" t="s">
        <v>3307</v>
      </c>
      <c r="G264" s="380"/>
      <c r="H264" s="380"/>
      <c r="I264" s="380"/>
      <c r="J264" s="308" t="s">
        <v>427</v>
      </c>
      <c r="K264" s="309">
        <v>80</v>
      </c>
      <c r="L264" s="310"/>
      <c r="M264" s="381"/>
      <c r="N264" s="381"/>
      <c r="O264" s="382"/>
      <c r="P264" s="383">
        <f t="shared" si="52"/>
        <v>0</v>
      </c>
      <c r="Q264" s="383"/>
      <c r="R264" s="298"/>
      <c r="S264" s="311" t="s">
        <v>2852</v>
      </c>
      <c r="T264" s="300" t="s">
        <v>1138</v>
      </c>
      <c r="U264" s="301" t="s">
        <v>2790</v>
      </c>
      <c r="V264" s="302">
        <f t="shared" si="53"/>
        <v>0</v>
      </c>
      <c r="W264" s="302">
        <f t="shared" si="54"/>
        <v>0</v>
      </c>
      <c r="X264" s="302">
        <f t="shared" si="55"/>
        <v>0</v>
      </c>
      <c r="Y264" s="303">
        <v>0</v>
      </c>
      <c r="Z264" s="303">
        <f t="shared" si="56"/>
        <v>0</v>
      </c>
      <c r="AA264" s="303">
        <v>7.7000000000000001E-5</v>
      </c>
      <c r="AB264" s="303">
        <f t="shared" si="57"/>
        <v>6.1600000000000005E-3</v>
      </c>
      <c r="AC264" s="303">
        <v>0</v>
      </c>
      <c r="AD264" s="304">
        <f t="shared" si="58"/>
        <v>0</v>
      </c>
      <c r="AR264" s="209" t="s">
        <v>2248</v>
      </c>
      <c r="AT264" s="209" t="s">
        <v>2854</v>
      </c>
      <c r="AU264" s="209" t="s">
        <v>87</v>
      </c>
      <c r="AY264" s="209" t="s">
        <v>2843</v>
      </c>
      <c r="BE264" s="305">
        <f t="shared" si="59"/>
        <v>0</v>
      </c>
      <c r="BF264" s="305">
        <f t="shared" si="60"/>
        <v>0</v>
      </c>
      <c r="BG264" s="305">
        <f t="shared" si="61"/>
        <v>0</v>
      </c>
      <c r="BH264" s="305">
        <f t="shared" si="62"/>
        <v>0</v>
      </c>
      <c r="BI264" s="305">
        <f t="shared" si="63"/>
        <v>0</v>
      </c>
      <c r="BJ264" s="209" t="s">
        <v>79</v>
      </c>
      <c r="BK264" s="305">
        <f t="shared" si="64"/>
        <v>0</v>
      </c>
      <c r="BL264" s="209" t="s">
        <v>2248</v>
      </c>
      <c r="BM264" s="209" t="s">
        <v>3308</v>
      </c>
    </row>
    <row r="265" spans="2:65" s="217" customFormat="1" ht="31.5" customHeight="1" x14ac:dyDescent="0.2">
      <c r="B265" s="292"/>
      <c r="C265" s="293" t="s">
        <v>2264</v>
      </c>
      <c r="D265" s="293" t="s">
        <v>2844</v>
      </c>
      <c r="E265" s="294" t="s">
        <v>3309</v>
      </c>
      <c r="F265" s="384" t="s">
        <v>3310</v>
      </c>
      <c r="G265" s="384"/>
      <c r="H265" s="384"/>
      <c r="I265" s="384"/>
      <c r="J265" s="295" t="s">
        <v>427</v>
      </c>
      <c r="K265" s="296">
        <v>100</v>
      </c>
      <c r="L265" s="297"/>
      <c r="M265" s="383"/>
      <c r="N265" s="383"/>
      <c r="O265" s="383"/>
      <c r="P265" s="383">
        <f t="shared" si="52"/>
        <v>0</v>
      </c>
      <c r="Q265" s="383"/>
      <c r="R265" s="298"/>
      <c r="S265" s="299" t="s">
        <v>2852</v>
      </c>
      <c r="T265" s="300" t="s">
        <v>1138</v>
      </c>
      <c r="U265" s="301" t="s">
        <v>2790</v>
      </c>
      <c r="V265" s="302">
        <f t="shared" si="53"/>
        <v>0</v>
      </c>
      <c r="W265" s="302">
        <f t="shared" si="54"/>
        <v>0</v>
      </c>
      <c r="X265" s="302">
        <f t="shared" si="55"/>
        <v>0</v>
      </c>
      <c r="Y265" s="303">
        <v>7.1999999999999995E-2</v>
      </c>
      <c r="Z265" s="303">
        <f t="shared" si="56"/>
        <v>7.1999999999999993</v>
      </c>
      <c r="AA265" s="303">
        <v>0</v>
      </c>
      <c r="AB265" s="303">
        <f t="shared" si="57"/>
        <v>0</v>
      </c>
      <c r="AC265" s="303">
        <v>0</v>
      </c>
      <c r="AD265" s="304">
        <f t="shared" si="58"/>
        <v>0</v>
      </c>
      <c r="AR265" s="209" t="s">
        <v>115</v>
      </c>
      <c r="AT265" s="209" t="s">
        <v>2844</v>
      </c>
      <c r="AU265" s="209" t="s">
        <v>87</v>
      </c>
      <c r="AY265" s="209" t="s">
        <v>2843</v>
      </c>
      <c r="BE265" s="305">
        <f t="shared" si="59"/>
        <v>0</v>
      </c>
      <c r="BF265" s="305">
        <f t="shared" si="60"/>
        <v>0</v>
      </c>
      <c r="BG265" s="305">
        <f t="shared" si="61"/>
        <v>0</v>
      </c>
      <c r="BH265" s="305">
        <f t="shared" si="62"/>
        <v>0</v>
      </c>
      <c r="BI265" s="305">
        <f t="shared" si="63"/>
        <v>0</v>
      </c>
      <c r="BJ265" s="209" t="s">
        <v>79</v>
      </c>
      <c r="BK265" s="305">
        <f t="shared" si="64"/>
        <v>0</v>
      </c>
      <c r="BL265" s="209" t="s">
        <v>115</v>
      </c>
      <c r="BM265" s="209" t="s">
        <v>3311</v>
      </c>
    </row>
    <row r="266" spans="2:65" s="217" customFormat="1" ht="22.5" customHeight="1" x14ac:dyDescent="0.2">
      <c r="B266" s="292"/>
      <c r="C266" s="306" t="s">
        <v>2266</v>
      </c>
      <c r="D266" s="306" t="s">
        <v>2854</v>
      </c>
      <c r="E266" s="307" t="s">
        <v>3312</v>
      </c>
      <c r="F266" s="380" t="s">
        <v>3313</v>
      </c>
      <c r="G266" s="380"/>
      <c r="H266" s="380"/>
      <c r="I266" s="380"/>
      <c r="J266" s="308" t="s">
        <v>427</v>
      </c>
      <c r="K266" s="309">
        <v>100</v>
      </c>
      <c r="L266" s="310"/>
      <c r="M266" s="381"/>
      <c r="N266" s="381"/>
      <c r="O266" s="382"/>
      <c r="P266" s="383">
        <f t="shared" si="52"/>
        <v>0</v>
      </c>
      <c r="Q266" s="383"/>
      <c r="R266" s="298"/>
      <c r="S266" s="311" t="s">
        <v>2852</v>
      </c>
      <c r="T266" s="300" t="s">
        <v>1138</v>
      </c>
      <c r="U266" s="301" t="s">
        <v>2790</v>
      </c>
      <c r="V266" s="302">
        <f t="shared" si="53"/>
        <v>0</v>
      </c>
      <c r="W266" s="302">
        <f t="shared" si="54"/>
        <v>0</v>
      </c>
      <c r="X266" s="302">
        <f t="shared" si="55"/>
        <v>0</v>
      </c>
      <c r="Y266" s="303">
        <v>0</v>
      </c>
      <c r="Z266" s="303">
        <f t="shared" si="56"/>
        <v>0</v>
      </c>
      <c r="AA266" s="303">
        <v>1.25E-4</v>
      </c>
      <c r="AB266" s="303">
        <f t="shared" si="57"/>
        <v>1.2500000000000001E-2</v>
      </c>
      <c r="AC266" s="303">
        <v>0</v>
      </c>
      <c r="AD266" s="304">
        <f t="shared" si="58"/>
        <v>0</v>
      </c>
      <c r="AR266" s="209" t="s">
        <v>2248</v>
      </c>
      <c r="AT266" s="209" t="s">
        <v>2854</v>
      </c>
      <c r="AU266" s="209" t="s">
        <v>87</v>
      </c>
      <c r="AY266" s="209" t="s">
        <v>2843</v>
      </c>
      <c r="BE266" s="305">
        <f t="shared" si="59"/>
        <v>0</v>
      </c>
      <c r="BF266" s="305">
        <f t="shared" si="60"/>
        <v>0</v>
      </c>
      <c r="BG266" s="305">
        <f t="shared" si="61"/>
        <v>0</v>
      </c>
      <c r="BH266" s="305">
        <f t="shared" si="62"/>
        <v>0</v>
      </c>
      <c r="BI266" s="305">
        <f t="shared" si="63"/>
        <v>0</v>
      </c>
      <c r="BJ266" s="209" t="s">
        <v>79</v>
      </c>
      <c r="BK266" s="305">
        <f t="shared" si="64"/>
        <v>0</v>
      </c>
      <c r="BL266" s="209" t="s">
        <v>2248</v>
      </c>
      <c r="BM266" s="209" t="s">
        <v>3314</v>
      </c>
    </row>
    <row r="267" spans="2:65" s="217" customFormat="1" ht="44.25" customHeight="1" x14ac:dyDescent="0.2">
      <c r="B267" s="292"/>
      <c r="C267" s="293" t="s">
        <v>2268</v>
      </c>
      <c r="D267" s="293" t="s">
        <v>2844</v>
      </c>
      <c r="E267" s="294" t="s">
        <v>3315</v>
      </c>
      <c r="F267" s="384" t="s">
        <v>3316</v>
      </c>
      <c r="G267" s="384"/>
      <c r="H267" s="384"/>
      <c r="I267" s="384"/>
      <c r="J267" s="295" t="s">
        <v>427</v>
      </c>
      <c r="K267" s="296">
        <v>65</v>
      </c>
      <c r="L267" s="297"/>
      <c r="M267" s="383"/>
      <c r="N267" s="383"/>
      <c r="O267" s="383"/>
      <c r="P267" s="383">
        <f t="shared" si="52"/>
        <v>0</v>
      </c>
      <c r="Q267" s="383"/>
      <c r="R267" s="298"/>
      <c r="S267" s="299" t="s">
        <v>2847</v>
      </c>
      <c r="T267" s="300" t="s">
        <v>1138</v>
      </c>
      <c r="U267" s="301" t="s">
        <v>2790</v>
      </c>
      <c r="V267" s="302">
        <f t="shared" si="53"/>
        <v>0</v>
      </c>
      <c r="W267" s="302">
        <f t="shared" si="54"/>
        <v>0</v>
      </c>
      <c r="X267" s="302">
        <f t="shared" si="55"/>
        <v>0</v>
      </c>
      <c r="Y267" s="303">
        <v>9.6000000000000002E-2</v>
      </c>
      <c r="Z267" s="303">
        <f t="shared" si="56"/>
        <v>6.24</v>
      </c>
      <c r="AA267" s="303">
        <v>0</v>
      </c>
      <c r="AB267" s="303">
        <f t="shared" si="57"/>
        <v>0</v>
      </c>
      <c r="AC267" s="303">
        <v>0</v>
      </c>
      <c r="AD267" s="304">
        <f t="shared" si="58"/>
        <v>0</v>
      </c>
      <c r="AR267" s="209" t="s">
        <v>115</v>
      </c>
      <c r="AT267" s="209" t="s">
        <v>2844</v>
      </c>
      <c r="AU267" s="209" t="s">
        <v>87</v>
      </c>
      <c r="AY267" s="209" t="s">
        <v>2843</v>
      </c>
      <c r="BE267" s="305">
        <f t="shared" si="59"/>
        <v>0</v>
      </c>
      <c r="BF267" s="305">
        <f t="shared" si="60"/>
        <v>0</v>
      </c>
      <c r="BG267" s="305">
        <f t="shared" si="61"/>
        <v>0</v>
      </c>
      <c r="BH267" s="305">
        <f t="shared" si="62"/>
        <v>0</v>
      </c>
      <c r="BI267" s="305">
        <f t="shared" si="63"/>
        <v>0</v>
      </c>
      <c r="BJ267" s="209" t="s">
        <v>79</v>
      </c>
      <c r="BK267" s="305">
        <f t="shared" si="64"/>
        <v>0</v>
      </c>
      <c r="BL267" s="209" t="s">
        <v>115</v>
      </c>
      <c r="BM267" s="209" t="s">
        <v>3317</v>
      </c>
    </row>
    <row r="268" spans="2:65" s="217" customFormat="1" ht="31.5" customHeight="1" x14ac:dyDescent="0.2">
      <c r="B268" s="292"/>
      <c r="C268" s="293" t="s">
        <v>2270</v>
      </c>
      <c r="D268" s="293" t="s">
        <v>2844</v>
      </c>
      <c r="E268" s="294" t="s">
        <v>3243</v>
      </c>
      <c r="F268" s="384" t="s">
        <v>3244</v>
      </c>
      <c r="G268" s="384"/>
      <c r="H268" s="384"/>
      <c r="I268" s="384"/>
      <c r="J268" s="295" t="s">
        <v>227</v>
      </c>
      <c r="K268" s="296">
        <v>10</v>
      </c>
      <c r="L268" s="297"/>
      <c r="M268" s="383"/>
      <c r="N268" s="383"/>
      <c r="O268" s="383"/>
      <c r="P268" s="383">
        <f t="shared" si="52"/>
        <v>0</v>
      </c>
      <c r="Q268" s="383"/>
      <c r="R268" s="298"/>
      <c r="S268" s="299" t="s">
        <v>2847</v>
      </c>
      <c r="T268" s="300" t="s">
        <v>1138</v>
      </c>
      <c r="U268" s="301" t="s">
        <v>2790</v>
      </c>
      <c r="V268" s="302">
        <f t="shared" si="53"/>
        <v>0</v>
      </c>
      <c r="W268" s="302">
        <f t="shared" si="54"/>
        <v>0</v>
      </c>
      <c r="X268" s="302">
        <f t="shared" si="55"/>
        <v>0</v>
      </c>
      <c r="Y268" s="303">
        <v>0.35199999999999998</v>
      </c>
      <c r="Z268" s="303">
        <f t="shared" si="56"/>
        <v>3.5199999999999996</v>
      </c>
      <c r="AA268" s="303">
        <v>0</v>
      </c>
      <c r="AB268" s="303">
        <f t="shared" si="57"/>
        <v>0</v>
      </c>
      <c r="AC268" s="303">
        <v>0</v>
      </c>
      <c r="AD268" s="304">
        <f t="shared" si="58"/>
        <v>0</v>
      </c>
      <c r="AR268" s="209" t="s">
        <v>115</v>
      </c>
      <c r="AT268" s="209" t="s">
        <v>2844</v>
      </c>
      <c r="AU268" s="209" t="s">
        <v>87</v>
      </c>
      <c r="AY268" s="209" t="s">
        <v>2843</v>
      </c>
      <c r="BE268" s="305">
        <f t="shared" si="59"/>
        <v>0</v>
      </c>
      <c r="BF268" s="305">
        <f t="shared" si="60"/>
        <v>0</v>
      </c>
      <c r="BG268" s="305">
        <f t="shared" si="61"/>
        <v>0</v>
      </c>
      <c r="BH268" s="305">
        <f t="shared" si="62"/>
        <v>0</v>
      </c>
      <c r="BI268" s="305">
        <f t="shared" si="63"/>
        <v>0</v>
      </c>
      <c r="BJ268" s="209" t="s">
        <v>79</v>
      </c>
      <c r="BK268" s="305">
        <f t="shared" si="64"/>
        <v>0</v>
      </c>
      <c r="BL268" s="209" t="s">
        <v>115</v>
      </c>
      <c r="BM268" s="209" t="s">
        <v>3318</v>
      </c>
    </row>
    <row r="269" spans="2:65" s="217" customFormat="1" ht="22.5" customHeight="1" x14ac:dyDescent="0.2">
      <c r="B269" s="292"/>
      <c r="C269" s="306" t="s">
        <v>2272</v>
      </c>
      <c r="D269" s="306" t="s">
        <v>2854</v>
      </c>
      <c r="E269" s="307" t="s">
        <v>3319</v>
      </c>
      <c r="F269" s="380" t="s">
        <v>3320</v>
      </c>
      <c r="G269" s="380"/>
      <c r="H269" s="380"/>
      <c r="I269" s="380"/>
      <c r="J269" s="308" t="s">
        <v>227</v>
      </c>
      <c r="K269" s="309">
        <v>10</v>
      </c>
      <c r="L269" s="310"/>
      <c r="M269" s="381"/>
      <c r="N269" s="381"/>
      <c r="O269" s="382"/>
      <c r="P269" s="383">
        <f t="shared" si="52"/>
        <v>0</v>
      </c>
      <c r="Q269" s="383"/>
      <c r="R269" s="298"/>
      <c r="S269" s="311" t="s">
        <v>2847</v>
      </c>
      <c r="T269" s="300" t="s">
        <v>1138</v>
      </c>
      <c r="U269" s="301" t="s">
        <v>2790</v>
      </c>
      <c r="V269" s="302">
        <f t="shared" si="53"/>
        <v>0</v>
      </c>
      <c r="W269" s="302">
        <f t="shared" si="54"/>
        <v>0</v>
      </c>
      <c r="X269" s="302">
        <f t="shared" si="55"/>
        <v>0</v>
      </c>
      <c r="Y269" s="303">
        <v>0</v>
      </c>
      <c r="Z269" s="303">
        <f t="shared" si="56"/>
        <v>0</v>
      </c>
      <c r="AA269" s="303">
        <v>2.0000000000000001E-4</v>
      </c>
      <c r="AB269" s="303">
        <f t="shared" si="57"/>
        <v>2E-3</v>
      </c>
      <c r="AC269" s="303">
        <v>0</v>
      </c>
      <c r="AD269" s="304">
        <f t="shared" si="58"/>
        <v>0</v>
      </c>
      <c r="AR269" s="209" t="s">
        <v>2248</v>
      </c>
      <c r="AT269" s="209" t="s">
        <v>2854</v>
      </c>
      <c r="AU269" s="209" t="s">
        <v>87</v>
      </c>
      <c r="AY269" s="209" t="s">
        <v>2843</v>
      </c>
      <c r="BE269" s="305">
        <f t="shared" si="59"/>
        <v>0</v>
      </c>
      <c r="BF269" s="305">
        <f t="shared" si="60"/>
        <v>0</v>
      </c>
      <c r="BG269" s="305">
        <f t="shared" si="61"/>
        <v>0</v>
      </c>
      <c r="BH269" s="305">
        <f t="shared" si="62"/>
        <v>0</v>
      </c>
      <c r="BI269" s="305">
        <f t="shared" si="63"/>
        <v>0</v>
      </c>
      <c r="BJ269" s="209" t="s">
        <v>79</v>
      </c>
      <c r="BK269" s="305">
        <f t="shared" si="64"/>
        <v>0</v>
      </c>
      <c r="BL269" s="209" t="s">
        <v>2248</v>
      </c>
      <c r="BM269" s="209" t="s">
        <v>3321</v>
      </c>
    </row>
    <row r="270" spans="2:65" s="217" customFormat="1" ht="22.5" customHeight="1" x14ac:dyDescent="0.2">
      <c r="B270" s="292"/>
      <c r="C270" s="306" t="s">
        <v>2274</v>
      </c>
      <c r="D270" s="306" t="s">
        <v>2854</v>
      </c>
      <c r="E270" s="307" t="s">
        <v>3322</v>
      </c>
      <c r="F270" s="380" t="s">
        <v>3323</v>
      </c>
      <c r="G270" s="380"/>
      <c r="H270" s="380"/>
      <c r="I270" s="380"/>
      <c r="J270" s="308" t="s">
        <v>2854</v>
      </c>
      <c r="K270" s="309">
        <v>65</v>
      </c>
      <c r="L270" s="310"/>
      <c r="M270" s="381"/>
      <c r="N270" s="381"/>
      <c r="O270" s="382"/>
      <c r="P270" s="383">
        <f t="shared" si="52"/>
        <v>0</v>
      </c>
      <c r="Q270" s="383"/>
      <c r="R270" s="298"/>
      <c r="T270" s="300" t="s">
        <v>1138</v>
      </c>
      <c r="U270" s="301" t="s">
        <v>2790</v>
      </c>
      <c r="V270" s="302">
        <f t="shared" si="53"/>
        <v>0</v>
      </c>
      <c r="W270" s="302">
        <f t="shared" si="54"/>
        <v>0</v>
      </c>
      <c r="X270" s="302">
        <f t="shared" si="55"/>
        <v>0</v>
      </c>
      <c r="Y270" s="303">
        <v>0</v>
      </c>
      <c r="Z270" s="303">
        <f t="shared" si="56"/>
        <v>0</v>
      </c>
      <c r="AA270" s="303">
        <v>0</v>
      </c>
      <c r="AB270" s="303">
        <f t="shared" si="57"/>
        <v>0</v>
      </c>
      <c r="AC270" s="303">
        <v>0</v>
      </c>
      <c r="AD270" s="304">
        <f t="shared" si="58"/>
        <v>0</v>
      </c>
      <c r="AR270" s="209" t="s">
        <v>2884</v>
      </c>
      <c r="AT270" s="209" t="s">
        <v>2854</v>
      </c>
      <c r="AU270" s="209" t="s">
        <v>87</v>
      </c>
      <c r="AY270" s="209" t="s">
        <v>2843</v>
      </c>
      <c r="BE270" s="305">
        <f t="shared" si="59"/>
        <v>0</v>
      </c>
      <c r="BF270" s="305">
        <f t="shared" si="60"/>
        <v>0</v>
      </c>
      <c r="BG270" s="305">
        <f t="shared" si="61"/>
        <v>0</v>
      </c>
      <c r="BH270" s="305">
        <f t="shared" si="62"/>
        <v>0</v>
      </c>
      <c r="BI270" s="305">
        <f t="shared" si="63"/>
        <v>0</v>
      </c>
      <c r="BJ270" s="209" t="s">
        <v>79</v>
      </c>
      <c r="BK270" s="305">
        <f t="shared" si="64"/>
        <v>0</v>
      </c>
      <c r="BL270" s="209" t="s">
        <v>115</v>
      </c>
      <c r="BM270" s="209" t="s">
        <v>3324</v>
      </c>
    </row>
    <row r="271" spans="2:65" s="217" customFormat="1" ht="44.25" customHeight="1" x14ac:dyDescent="0.2">
      <c r="B271" s="292"/>
      <c r="C271" s="293" t="s">
        <v>2276</v>
      </c>
      <c r="D271" s="293" t="s">
        <v>2844</v>
      </c>
      <c r="E271" s="294" t="s">
        <v>3325</v>
      </c>
      <c r="F271" s="384" t="s">
        <v>3326</v>
      </c>
      <c r="G271" s="384"/>
      <c r="H271" s="384"/>
      <c r="I271" s="384"/>
      <c r="J271" s="295" t="s">
        <v>427</v>
      </c>
      <c r="K271" s="296">
        <v>1450</v>
      </c>
      <c r="L271" s="297"/>
      <c r="M271" s="383"/>
      <c r="N271" s="383"/>
      <c r="O271" s="383"/>
      <c r="P271" s="383">
        <f t="shared" si="52"/>
        <v>0</v>
      </c>
      <c r="Q271" s="383"/>
      <c r="R271" s="298"/>
      <c r="S271" s="299" t="s">
        <v>2847</v>
      </c>
      <c r="T271" s="300" t="s">
        <v>1138</v>
      </c>
      <c r="U271" s="301" t="s">
        <v>2790</v>
      </c>
      <c r="V271" s="302">
        <f t="shared" si="53"/>
        <v>0</v>
      </c>
      <c r="W271" s="302">
        <f t="shared" si="54"/>
        <v>0</v>
      </c>
      <c r="X271" s="302">
        <f t="shared" si="55"/>
        <v>0</v>
      </c>
      <c r="Y271" s="303">
        <v>0.09</v>
      </c>
      <c r="Z271" s="303">
        <f t="shared" si="56"/>
        <v>130.5</v>
      </c>
      <c r="AA271" s="303">
        <v>0</v>
      </c>
      <c r="AB271" s="303">
        <f t="shared" si="57"/>
        <v>0</v>
      </c>
      <c r="AC271" s="303">
        <v>0</v>
      </c>
      <c r="AD271" s="304">
        <f t="shared" si="58"/>
        <v>0</v>
      </c>
      <c r="AR271" s="209" t="s">
        <v>115</v>
      </c>
      <c r="AT271" s="209" t="s">
        <v>2844</v>
      </c>
      <c r="AU271" s="209" t="s">
        <v>87</v>
      </c>
      <c r="AY271" s="209" t="s">
        <v>2843</v>
      </c>
      <c r="BE271" s="305">
        <f t="shared" si="59"/>
        <v>0</v>
      </c>
      <c r="BF271" s="305">
        <f t="shared" si="60"/>
        <v>0</v>
      </c>
      <c r="BG271" s="305">
        <f t="shared" si="61"/>
        <v>0</v>
      </c>
      <c r="BH271" s="305">
        <f t="shared" si="62"/>
        <v>0</v>
      </c>
      <c r="BI271" s="305">
        <f t="shared" si="63"/>
        <v>0</v>
      </c>
      <c r="BJ271" s="209" t="s">
        <v>79</v>
      </c>
      <c r="BK271" s="305">
        <f t="shared" si="64"/>
        <v>0</v>
      </c>
      <c r="BL271" s="209" t="s">
        <v>115</v>
      </c>
      <c r="BM271" s="209" t="s">
        <v>3327</v>
      </c>
    </row>
    <row r="272" spans="2:65" s="217" customFormat="1" ht="22.5" customHeight="1" x14ac:dyDescent="0.2">
      <c r="B272" s="292"/>
      <c r="C272" s="306" t="s">
        <v>2278</v>
      </c>
      <c r="D272" s="306" t="s">
        <v>2854</v>
      </c>
      <c r="E272" s="307" t="s">
        <v>3328</v>
      </c>
      <c r="F272" s="380" t="s">
        <v>3329</v>
      </c>
      <c r="G272" s="380"/>
      <c r="H272" s="380"/>
      <c r="I272" s="380"/>
      <c r="J272" s="308" t="s">
        <v>427</v>
      </c>
      <c r="K272" s="309">
        <v>1450</v>
      </c>
      <c r="L272" s="310"/>
      <c r="M272" s="381"/>
      <c r="N272" s="381"/>
      <c r="O272" s="382"/>
      <c r="P272" s="383">
        <f t="shared" si="52"/>
        <v>0</v>
      </c>
      <c r="Q272" s="383"/>
      <c r="R272" s="298"/>
      <c r="S272" s="311" t="s">
        <v>2847</v>
      </c>
      <c r="T272" s="300" t="s">
        <v>1138</v>
      </c>
      <c r="U272" s="301" t="s">
        <v>2790</v>
      </c>
      <c r="V272" s="302">
        <f t="shared" si="53"/>
        <v>0</v>
      </c>
      <c r="W272" s="302">
        <f t="shared" si="54"/>
        <v>0</v>
      </c>
      <c r="X272" s="302">
        <f t="shared" si="55"/>
        <v>0</v>
      </c>
      <c r="Y272" s="303">
        <v>0</v>
      </c>
      <c r="Z272" s="303">
        <f t="shared" si="56"/>
        <v>0</v>
      </c>
      <c r="AA272" s="303">
        <v>1.17E-4</v>
      </c>
      <c r="AB272" s="303">
        <f t="shared" si="57"/>
        <v>0.16965</v>
      </c>
      <c r="AC272" s="303">
        <v>0</v>
      </c>
      <c r="AD272" s="304">
        <f t="shared" si="58"/>
        <v>0</v>
      </c>
      <c r="AR272" s="209" t="s">
        <v>2248</v>
      </c>
      <c r="AT272" s="209" t="s">
        <v>2854</v>
      </c>
      <c r="AU272" s="209" t="s">
        <v>87</v>
      </c>
      <c r="AY272" s="209" t="s">
        <v>2843</v>
      </c>
      <c r="BE272" s="305">
        <f t="shared" si="59"/>
        <v>0</v>
      </c>
      <c r="BF272" s="305">
        <f t="shared" si="60"/>
        <v>0</v>
      </c>
      <c r="BG272" s="305">
        <f t="shared" si="61"/>
        <v>0</v>
      </c>
      <c r="BH272" s="305">
        <f t="shared" si="62"/>
        <v>0</v>
      </c>
      <c r="BI272" s="305">
        <f t="shared" si="63"/>
        <v>0</v>
      </c>
      <c r="BJ272" s="209" t="s">
        <v>79</v>
      </c>
      <c r="BK272" s="305">
        <f t="shared" si="64"/>
        <v>0</v>
      </c>
      <c r="BL272" s="209" t="s">
        <v>2248</v>
      </c>
      <c r="BM272" s="209" t="s">
        <v>3330</v>
      </c>
    </row>
    <row r="273" spans="2:65" s="217" customFormat="1" ht="44.25" customHeight="1" x14ac:dyDescent="0.2">
      <c r="B273" s="292"/>
      <c r="C273" s="293" t="s">
        <v>2280</v>
      </c>
      <c r="D273" s="293" t="s">
        <v>2844</v>
      </c>
      <c r="E273" s="294" t="s">
        <v>3331</v>
      </c>
      <c r="F273" s="384" t="s">
        <v>3332</v>
      </c>
      <c r="G273" s="384"/>
      <c r="H273" s="384"/>
      <c r="I273" s="384"/>
      <c r="J273" s="295" t="s">
        <v>427</v>
      </c>
      <c r="K273" s="296">
        <v>1300</v>
      </c>
      <c r="L273" s="297"/>
      <c r="M273" s="383"/>
      <c r="N273" s="383"/>
      <c r="O273" s="383"/>
      <c r="P273" s="383">
        <f t="shared" si="52"/>
        <v>0</v>
      </c>
      <c r="Q273" s="383"/>
      <c r="R273" s="298"/>
      <c r="S273" s="299" t="s">
        <v>2847</v>
      </c>
      <c r="T273" s="300" t="s">
        <v>1138</v>
      </c>
      <c r="U273" s="301" t="s">
        <v>2790</v>
      </c>
      <c r="V273" s="302">
        <f t="shared" si="53"/>
        <v>0</v>
      </c>
      <c r="W273" s="302">
        <f t="shared" si="54"/>
        <v>0</v>
      </c>
      <c r="X273" s="302">
        <f t="shared" si="55"/>
        <v>0</v>
      </c>
      <c r="Y273" s="303">
        <v>0.09</v>
      </c>
      <c r="Z273" s="303">
        <f t="shared" si="56"/>
        <v>117</v>
      </c>
      <c r="AA273" s="303">
        <v>0</v>
      </c>
      <c r="AB273" s="303">
        <f t="shared" si="57"/>
        <v>0</v>
      </c>
      <c r="AC273" s="303">
        <v>0</v>
      </c>
      <c r="AD273" s="304">
        <f t="shared" si="58"/>
        <v>0</v>
      </c>
      <c r="AR273" s="209" t="s">
        <v>115</v>
      </c>
      <c r="AT273" s="209" t="s">
        <v>2844</v>
      </c>
      <c r="AU273" s="209" t="s">
        <v>87</v>
      </c>
      <c r="AY273" s="209" t="s">
        <v>2843</v>
      </c>
      <c r="BE273" s="305">
        <f t="shared" si="59"/>
        <v>0</v>
      </c>
      <c r="BF273" s="305">
        <f t="shared" si="60"/>
        <v>0</v>
      </c>
      <c r="BG273" s="305">
        <f t="shared" si="61"/>
        <v>0</v>
      </c>
      <c r="BH273" s="305">
        <f t="shared" si="62"/>
        <v>0</v>
      </c>
      <c r="BI273" s="305">
        <f t="shared" si="63"/>
        <v>0</v>
      </c>
      <c r="BJ273" s="209" t="s">
        <v>79</v>
      </c>
      <c r="BK273" s="305">
        <f t="shared" si="64"/>
        <v>0</v>
      </c>
      <c r="BL273" s="209" t="s">
        <v>115</v>
      </c>
      <c r="BM273" s="209" t="s">
        <v>3333</v>
      </c>
    </row>
    <row r="274" spans="2:65" s="217" customFormat="1" ht="22.5" customHeight="1" x14ac:dyDescent="0.2">
      <c r="B274" s="292"/>
      <c r="C274" s="306" t="s">
        <v>2282</v>
      </c>
      <c r="D274" s="306" t="s">
        <v>2854</v>
      </c>
      <c r="E274" s="307" t="s">
        <v>3334</v>
      </c>
      <c r="F274" s="380" t="s">
        <v>3335</v>
      </c>
      <c r="G274" s="380"/>
      <c r="H274" s="380"/>
      <c r="I274" s="380"/>
      <c r="J274" s="308" t="s">
        <v>427</v>
      </c>
      <c r="K274" s="309">
        <v>1300</v>
      </c>
      <c r="L274" s="310"/>
      <c r="M274" s="381"/>
      <c r="N274" s="381"/>
      <c r="O274" s="382"/>
      <c r="P274" s="383">
        <f t="shared" si="52"/>
        <v>0</v>
      </c>
      <c r="Q274" s="383"/>
      <c r="R274" s="298"/>
      <c r="S274" s="311" t="s">
        <v>2847</v>
      </c>
      <c r="T274" s="300" t="s">
        <v>1138</v>
      </c>
      <c r="U274" s="301" t="s">
        <v>2790</v>
      </c>
      <c r="V274" s="302">
        <f t="shared" si="53"/>
        <v>0</v>
      </c>
      <c r="W274" s="302">
        <f t="shared" si="54"/>
        <v>0</v>
      </c>
      <c r="X274" s="302">
        <f t="shared" si="55"/>
        <v>0</v>
      </c>
      <c r="Y274" s="303">
        <v>0</v>
      </c>
      <c r="Z274" s="303">
        <f t="shared" si="56"/>
        <v>0</v>
      </c>
      <c r="AA274" s="303">
        <v>1.6699999999999999E-4</v>
      </c>
      <c r="AB274" s="303">
        <f t="shared" si="57"/>
        <v>0.21709999999999999</v>
      </c>
      <c r="AC274" s="303">
        <v>0</v>
      </c>
      <c r="AD274" s="304">
        <f t="shared" si="58"/>
        <v>0</v>
      </c>
      <c r="AR274" s="209" t="s">
        <v>2248</v>
      </c>
      <c r="AT274" s="209" t="s">
        <v>2854</v>
      </c>
      <c r="AU274" s="209" t="s">
        <v>87</v>
      </c>
      <c r="AY274" s="209" t="s">
        <v>2843</v>
      </c>
      <c r="BE274" s="305">
        <f t="shared" si="59"/>
        <v>0</v>
      </c>
      <c r="BF274" s="305">
        <f t="shared" si="60"/>
        <v>0</v>
      </c>
      <c r="BG274" s="305">
        <f t="shared" si="61"/>
        <v>0</v>
      </c>
      <c r="BH274" s="305">
        <f t="shared" si="62"/>
        <v>0</v>
      </c>
      <c r="BI274" s="305">
        <f t="shared" si="63"/>
        <v>0</v>
      </c>
      <c r="BJ274" s="209" t="s">
        <v>79</v>
      </c>
      <c r="BK274" s="305">
        <f t="shared" si="64"/>
        <v>0</v>
      </c>
      <c r="BL274" s="209" t="s">
        <v>2248</v>
      </c>
      <c r="BM274" s="209" t="s">
        <v>3336</v>
      </c>
    </row>
    <row r="275" spans="2:65" s="217" customFormat="1" ht="44.25" customHeight="1" x14ac:dyDescent="0.2">
      <c r="B275" s="292"/>
      <c r="C275" s="293" t="s">
        <v>2284</v>
      </c>
      <c r="D275" s="293" t="s">
        <v>2844</v>
      </c>
      <c r="E275" s="294" t="s">
        <v>3337</v>
      </c>
      <c r="F275" s="384" t="s">
        <v>3338</v>
      </c>
      <c r="G275" s="384"/>
      <c r="H275" s="384"/>
      <c r="I275" s="384"/>
      <c r="J275" s="295" t="s">
        <v>427</v>
      </c>
      <c r="K275" s="296">
        <v>140</v>
      </c>
      <c r="L275" s="297"/>
      <c r="M275" s="383"/>
      <c r="N275" s="383"/>
      <c r="O275" s="383"/>
      <c r="P275" s="383">
        <f t="shared" si="52"/>
        <v>0</v>
      </c>
      <c r="Q275" s="383"/>
      <c r="R275" s="298"/>
      <c r="S275" s="299" t="s">
        <v>2847</v>
      </c>
      <c r="T275" s="300" t="s">
        <v>1138</v>
      </c>
      <c r="U275" s="301" t="s">
        <v>2790</v>
      </c>
      <c r="V275" s="302">
        <f t="shared" si="53"/>
        <v>0</v>
      </c>
      <c r="W275" s="302">
        <f t="shared" si="54"/>
        <v>0</v>
      </c>
      <c r="X275" s="302">
        <f t="shared" si="55"/>
        <v>0</v>
      </c>
      <c r="Y275" s="303">
        <v>0.09</v>
      </c>
      <c r="Z275" s="303">
        <f t="shared" si="56"/>
        <v>12.6</v>
      </c>
      <c r="AA275" s="303">
        <v>0</v>
      </c>
      <c r="AB275" s="303">
        <f t="shared" si="57"/>
        <v>0</v>
      </c>
      <c r="AC275" s="303">
        <v>0</v>
      </c>
      <c r="AD275" s="304">
        <f t="shared" si="58"/>
        <v>0</v>
      </c>
      <c r="AR275" s="209" t="s">
        <v>115</v>
      </c>
      <c r="AT275" s="209" t="s">
        <v>2844</v>
      </c>
      <c r="AU275" s="209" t="s">
        <v>87</v>
      </c>
      <c r="AY275" s="209" t="s">
        <v>2843</v>
      </c>
      <c r="BE275" s="305">
        <f t="shared" si="59"/>
        <v>0</v>
      </c>
      <c r="BF275" s="305">
        <f t="shared" si="60"/>
        <v>0</v>
      </c>
      <c r="BG275" s="305">
        <f t="shared" si="61"/>
        <v>0</v>
      </c>
      <c r="BH275" s="305">
        <f t="shared" si="62"/>
        <v>0</v>
      </c>
      <c r="BI275" s="305">
        <f t="shared" si="63"/>
        <v>0</v>
      </c>
      <c r="BJ275" s="209" t="s">
        <v>79</v>
      </c>
      <c r="BK275" s="305">
        <f t="shared" si="64"/>
        <v>0</v>
      </c>
      <c r="BL275" s="209" t="s">
        <v>115</v>
      </c>
      <c r="BM275" s="209" t="s">
        <v>3339</v>
      </c>
    </row>
    <row r="276" spans="2:65" s="217" customFormat="1" ht="22.5" customHeight="1" x14ac:dyDescent="0.2">
      <c r="B276" s="292"/>
      <c r="C276" s="306" t="s">
        <v>2286</v>
      </c>
      <c r="D276" s="306" t="s">
        <v>2854</v>
      </c>
      <c r="E276" s="307" t="s">
        <v>3340</v>
      </c>
      <c r="F276" s="380" t="s">
        <v>3341</v>
      </c>
      <c r="G276" s="380"/>
      <c r="H276" s="380"/>
      <c r="I276" s="380"/>
      <c r="J276" s="308" t="s">
        <v>427</v>
      </c>
      <c r="K276" s="309">
        <v>140</v>
      </c>
      <c r="L276" s="310"/>
      <c r="M276" s="381"/>
      <c r="N276" s="381"/>
      <c r="O276" s="382"/>
      <c r="P276" s="383">
        <f t="shared" si="52"/>
        <v>0</v>
      </c>
      <c r="Q276" s="383"/>
      <c r="R276" s="298"/>
      <c r="S276" s="299" t="s">
        <v>2847</v>
      </c>
      <c r="T276" s="300" t="s">
        <v>1138</v>
      </c>
      <c r="U276" s="301" t="s">
        <v>2790</v>
      </c>
      <c r="V276" s="302">
        <f t="shared" si="53"/>
        <v>0</v>
      </c>
      <c r="W276" s="302">
        <f t="shared" si="54"/>
        <v>0</v>
      </c>
      <c r="X276" s="302">
        <f t="shared" si="55"/>
        <v>0</v>
      </c>
      <c r="Y276" s="303">
        <v>0</v>
      </c>
      <c r="Z276" s="303">
        <f t="shared" si="56"/>
        <v>0</v>
      </c>
      <c r="AA276" s="303">
        <v>1.4200000000000001E-4</v>
      </c>
      <c r="AB276" s="303">
        <f t="shared" si="57"/>
        <v>1.9880000000000002E-2</v>
      </c>
      <c r="AC276" s="303">
        <v>0</v>
      </c>
      <c r="AD276" s="304">
        <f t="shared" si="58"/>
        <v>0</v>
      </c>
      <c r="AR276" s="209" t="s">
        <v>2248</v>
      </c>
      <c r="AT276" s="209" t="s">
        <v>2854</v>
      </c>
      <c r="AU276" s="209" t="s">
        <v>87</v>
      </c>
      <c r="AY276" s="209" t="s">
        <v>2843</v>
      </c>
      <c r="BE276" s="305">
        <f t="shared" si="59"/>
        <v>0</v>
      </c>
      <c r="BF276" s="305">
        <f t="shared" si="60"/>
        <v>0</v>
      </c>
      <c r="BG276" s="305">
        <f t="shared" si="61"/>
        <v>0</v>
      </c>
      <c r="BH276" s="305">
        <f t="shared" si="62"/>
        <v>0</v>
      </c>
      <c r="BI276" s="305">
        <f t="shared" si="63"/>
        <v>0</v>
      </c>
      <c r="BJ276" s="209" t="s">
        <v>79</v>
      </c>
      <c r="BK276" s="305">
        <f t="shared" si="64"/>
        <v>0</v>
      </c>
      <c r="BL276" s="209" t="s">
        <v>2248</v>
      </c>
      <c r="BM276" s="209" t="s">
        <v>3342</v>
      </c>
    </row>
    <row r="277" spans="2:65" s="217" customFormat="1" ht="44.25" customHeight="1" x14ac:dyDescent="0.2">
      <c r="B277" s="292"/>
      <c r="C277" s="293" t="s">
        <v>970</v>
      </c>
      <c r="D277" s="293" t="s">
        <v>2844</v>
      </c>
      <c r="E277" s="294" t="s">
        <v>3343</v>
      </c>
      <c r="F277" s="384" t="s">
        <v>3344</v>
      </c>
      <c r="G277" s="384"/>
      <c r="H277" s="384"/>
      <c r="I277" s="384"/>
      <c r="J277" s="295" t="s">
        <v>427</v>
      </c>
      <c r="K277" s="296">
        <v>100</v>
      </c>
      <c r="L277" s="297"/>
      <c r="M277" s="383"/>
      <c r="N277" s="383"/>
      <c r="O277" s="383"/>
      <c r="P277" s="383">
        <f t="shared" si="52"/>
        <v>0</v>
      </c>
      <c r="Q277" s="383"/>
      <c r="R277" s="298"/>
      <c r="S277" s="299" t="s">
        <v>2847</v>
      </c>
      <c r="T277" s="300" t="s">
        <v>1138</v>
      </c>
      <c r="U277" s="301" t="s">
        <v>2790</v>
      </c>
      <c r="V277" s="302">
        <f t="shared" si="53"/>
        <v>0</v>
      </c>
      <c r="W277" s="302">
        <f t="shared" si="54"/>
        <v>0</v>
      </c>
      <c r="X277" s="302">
        <f t="shared" si="55"/>
        <v>0</v>
      </c>
      <c r="Y277" s="303">
        <v>0.09</v>
      </c>
      <c r="Z277" s="303">
        <f t="shared" si="56"/>
        <v>9</v>
      </c>
      <c r="AA277" s="303">
        <v>0</v>
      </c>
      <c r="AB277" s="303">
        <f t="shared" si="57"/>
        <v>0</v>
      </c>
      <c r="AC277" s="303">
        <v>0</v>
      </c>
      <c r="AD277" s="304">
        <f t="shared" si="58"/>
        <v>0</v>
      </c>
      <c r="AR277" s="209" t="s">
        <v>115</v>
      </c>
      <c r="AT277" s="209" t="s">
        <v>2844</v>
      </c>
      <c r="AU277" s="209" t="s">
        <v>87</v>
      </c>
      <c r="AY277" s="209" t="s">
        <v>2843</v>
      </c>
      <c r="BE277" s="305">
        <f t="shared" si="59"/>
        <v>0</v>
      </c>
      <c r="BF277" s="305">
        <f t="shared" si="60"/>
        <v>0</v>
      </c>
      <c r="BG277" s="305">
        <f t="shared" si="61"/>
        <v>0</v>
      </c>
      <c r="BH277" s="305">
        <f t="shared" si="62"/>
        <v>0</v>
      </c>
      <c r="BI277" s="305">
        <f t="shared" si="63"/>
        <v>0</v>
      </c>
      <c r="BJ277" s="209" t="s">
        <v>79</v>
      </c>
      <c r="BK277" s="305">
        <f t="shared" si="64"/>
        <v>0</v>
      </c>
      <c r="BL277" s="209" t="s">
        <v>115</v>
      </c>
      <c r="BM277" s="209" t="s">
        <v>3345</v>
      </c>
    </row>
    <row r="278" spans="2:65" s="217" customFormat="1" ht="22.5" customHeight="1" x14ac:dyDescent="0.2">
      <c r="B278" s="292"/>
      <c r="C278" s="306" t="s">
        <v>2289</v>
      </c>
      <c r="D278" s="306" t="s">
        <v>2854</v>
      </c>
      <c r="E278" s="307" t="s">
        <v>3346</v>
      </c>
      <c r="F278" s="380" t="s">
        <v>3347</v>
      </c>
      <c r="G278" s="380"/>
      <c r="H278" s="380"/>
      <c r="I278" s="380"/>
      <c r="J278" s="308" t="s">
        <v>427</v>
      </c>
      <c r="K278" s="309">
        <v>100</v>
      </c>
      <c r="L278" s="310"/>
      <c r="M278" s="381"/>
      <c r="N278" s="381"/>
      <c r="O278" s="382"/>
      <c r="P278" s="383">
        <f t="shared" si="52"/>
        <v>0</v>
      </c>
      <c r="Q278" s="383"/>
      <c r="R278" s="298"/>
      <c r="S278" s="299" t="s">
        <v>2847</v>
      </c>
      <c r="T278" s="300" t="s">
        <v>1138</v>
      </c>
      <c r="U278" s="301" t="s">
        <v>2790</v>
      </c>
      <c r="V278" s="302">
        <f t="shared" si="53"/>
        <v>0</v>
      </c>
      <c r="W278" s="302">
        <f t="shared" si="54"/>
        <v>0</v>
      </c>
      <c r="X278" s="302">
        <f t="shared" si="55"/>
        <v>0</v>
      </c>
      <c r="Y278" s="303">
        <v>0</v>
      </c>
      <c r="Z278" s="303">
        <f t="shared" si="56"/>
        <v>0</v>
      </c>
      <c r="AA278" s="303">
        <v>1.64E-4</v>
      </c>
      <c r="AB278" s="303">
        <f t="shared" si="57"/>
        <v>1.6400000000000001E-2</v>
      </c>
      <c r="AC278" s="303">
        <v>0</v>
      </c>
      <c r="AD278" s="304">
        <f t="shared" si="58"/>
        <v>0</v>
      </c>
      <c r="AR278" s="209" t="s">
        <v>2248</v>
      </c>
      <c r="AT278" s="209" t="s">
        <v>2854</v>
      </c>
      <c r="AU278" s="209" t="s">
        <v>87</v>
      </c>
      <c r="AY278" s="209" t="s">
        <v>2843</v>
      </c>
      <c r="BE278" s="305">
        <f t="shared" si="59"/>
        <v>0</v>
      </c>
      <c r="BF278" s="305">
        <f t="shared" si="60"/>
        <v>0</v>
      </c>
      <c r="BG278" s="305">
        <f t="shared" si="61"/>
        <v>0</v>
      </c>
      <c r="BH278" s="305">
        <f t="shared" si="62"/>
        <v>0</v>
      </c>
      <c r="BI278" s="305">
        <f t="shared" si="63"/>
        <v>0</v>
      </c>
      <c r="BJ278" s="209" t="s">
        <v>79</v>
      </c>
      <c r="BK278" s="305">
        <f t="shared" si="64"/>
        <v>0</v>
      </c>
      <c r="BL278" s="209" t="s">
        <v>2248</v>
      </c>
      <c r="BM278" s="209" t="s">
        <v>3348</v>
      </c>
    </row>
    <row r="279" spans="2:65" s="217" customFormat="1" ht="44.25" customHeight="1" x14ac:dyDescent="0.2">
      <c r="B279" s="292"/>
      <c r="C279" s="293" t="s">
        <v>2291</v>
      </c>
      <c r="D279" s="293" t="s">
        <v>2844</v>
      </c>
      <c r="E279" s="294" t="s">
        <v>3349</v>
      </c>
      <c r="F279" s="384" t="s">
        <v>3350</v>
      </c>
      <c r="G279" s="384"/>
      <c r="H279" s="384"/>
      <c r="I279" s="384"/>
      <c r="J279" s="295" t="s">
        <v>427</v>
      </c>
      <c r="K279" s="296">
        <v>200</v>
      </c>
      <c r="L279" s="297"/>
      <c r="M279" s="383"/>
      <c r="N279" s="383"/>
      <c r="O279" s="383"/>
      <c r="P279" s="383">
        <f t="shared" si="52"/>
        <v>0</v>
      </c>
      <c r="Q279" s="383"/>
      <c r="R279" s="298"/>
      <c r="S279" s="311" t="s">
        <v>2847</v>
      </c>
      <c r="T279" s="300" t="s">
        <v>1138</v>
      </c>
      <c r="U279" s="301" t="s">
        <v>2790</v>
      </c>
      <c r="V279" s="302">
        <f t="shared" si="53"/>
        <v>0</v>
      </c>
      <c r="W279" s="302">
        <f t="shared" si="54"/>
        <v>0</v>
      </c>
      <c r="X279" s="302">
        <f t="shared" si="55"/>
        <v>0</v>
      </c>
      <c r="Y279" s="303">
        <v>0.09</v>
      </c>
      <c r="Z279" s="303">
        <f t="shared" si="56"/>
        <v>18</v>
      </c>
      <c r="AA279" s="303">
        <v>0</v>
      </c>
      <c r="AB279" s="303">
        <f t="shared" si="57"/>
        <v>0</v>
      </c>
      <c r="AC279" s="303">
        <v>0</v>
      </c>
      <c r="AD279" s="304">
        <f t="shared" si="58"/>
        <v>0</v>
      </c>
      <c r="AR279" s="209" t="s">
        <v>115</v>
      </c>
      <c r="AT279" s="209" t="s">
        <v>2844</v>
      </c>
      <c r="AU279" s="209" t="s">
        <v>87</v>
      </c>
      <c r="AY279" s="209" t="s">
        <v>2843</v>
      </c>
      <c r="BE279" s="305">
        <f t="shared" si="59"/>
        <v>0</v>
      </c>
      <c r="BF279" s="305">
        <f t="shared" si="60"/>
        <v>0</v>
      </c>
      <c r="BG279" s="305">
        <f t="shared" si="61"/>
        <v>0</v>
      </c>
      <c r="BH279" s="305">
        <f t="shared" si="62"/>
        <v>0</v>
      </c>
      <c r="BI279" s="305">
        <f t="shared" si="63"/>
        <v>0</v>
      </c>
      <c r="BJ279" s="209" t="s">
        <v>79</v>
      </c>
      <c r="BK279" s="305">
        <f t="shared" si="64"/>
        <v>0</v>
      </c>
      <c r="BL279" s="209" t="s">
        <v>115</v>
      </c>
      <c r="BM279" s="209" t="s">
        <v>3351</v>
      </c>
    </row>
    <row r="280" spans="2:65" s="217" customFormat="1" ht="22.5" customHeight="1" x14ac:dyDescent="0.2">
      <c r="B280" s="292"/>
      <c r="C280" s="306" t="s">
        <v>2293</v>
      </c>
      <c r="D280" s="306" t="s">
        <v>2854</v>
      </c>
      <c r="E280" s="307" t="s">
        <v>3352</v>
      </c>
      <c r="F280" s="380" t="s">
        <v>3353</v>
      </c>
      <c r="G280" s="380"/>
      <c r="H280" s="380"/>
      <c r="I280" s="380"/>
      <c r="J280" s="308" t="s">
        <v>427</v>
      </c>
      <c r="K280" s="309">
        <v>200</v>
      </c>
      <c r="L280" s="310"/>
      <c r="M280" s="381"/>
      <c r="N280" s="381"/>
      <c r="O280" s="382"/>
      <c r="P280" s="383">
        <f t="shared" si="52"/>
        <v>0</v>
      </c>
      <c r="Q280" s="383"/>
      <c r="R280" s="298"/>
      <c r="S280" s="299" t="s">
        <v>2847</v>
      </c>
      <c r="T280" s="300" t="s">
        <v>1138</v>
      </c>
      <c r="U280" s="301" t="s">
        <v>2790</v>
      </c>
      <c r="V280" s="302">
        <f t="shared" si="53"/>
        <v>0</v>
      </c>
      <c r="W280" s="302">
        <f t="shared" si="54"/>
        <v>0</v>
      </c>
      <c r="X280" s="302">
        <f t="shared" si="55"/>
        <v>0</v>
      </c>
      <c r="Y280" s="303">
        <v>0</v>
      </c>
      <c r="Z280" s="303">
        <f t="shared" si="56"/>
        <v>0</v>
      </c>
      <c r="AA280" s="303">
        <v>2.5300000000000002E-4</v>
      </c>
      <c r="AB280" s="303">
        <f t="shared" si="57"/>
        <v>5.0600000000000006E-2</v>
      </c>
      <c r="AC280" s="303">
        <v>0</v>
      </c>
      <c r="AD280" s="304">
        <f t="shared" si="58"/>
        <v>0</v>
      </c>
      <c r="AR280" s="209" t="s">
        <v>2248</v>
      </c>
      <c r="AT280" s="209" t="s">
        <v>2854</v>
      </c>
      <c r="AU280" s="209" t="s">
        <v>87</v>
      </c>
      <c r="AY280" s="209" t="s">
        <v>2843</v>
      </c>
      <c r="BE280" s="305">
        <f t="shared" si="59"/>
        <v>0</v>
      </c>
      <c r="BF280" s="305">
        <f t="shared" si="60"/>
        <v>0</v>
      </c>
      <c r="BG280" s="305">
        <f t="shared" si="61"/>
        <v>0</v>
      </c>
      <c r="BH280" s="305">
        <f t="shared" si="62"/>
        <v>0</v>
      </c>
      <c r="BI280" s="305">
        <f t="shared" si="63"/>
        <v>0</v>
      </c>
      <c r="BJ280" s="209" t="s">
        <v>79</v>
      </c>
      <c r="BK280" s="305">
        <f t="shared" si="64"/>
        <v>0</v>
      </c>
      <c r="BL280" s="209" t="s">
        <v>2248</v>
      </c>
      <c r="BM280" s="209" t="s">
        <v>3354</v>
      </c>
    </row>
    <row r="281" spans="2:65" s="217" customFormat="1" ht="22.5" customHeight="1" x14ac:dyDescent="0.2">
      <c r="B281" s="292"/>
      <c r="C281" s="306" t="s">
        <v>2295</v>
      </c>
      <c r="D281" s="306" t="s">
        <v>2854</v>
      </c>
      <c r="E281" s="307" t="s">
        <v>3158</v>
      </c>
      <c r="F281" s="380" t="s">
        <v>3159</v>
      </c>
      <c r="G281" s="380"/>
      <c r="H281" s="380"/>
      <c r="I281" s="380"/>
      <c r="J281" s="308" t="s">
        <v>2857</v>
      </c>
      <c r="K281" s="309">
        <v>4</v>
      </c>
      <c r="L281" s="310"/>
      <c r="M281" s="381"/>
      <c r="N281" s="381"/>
      <c r="O281" s="382"/>
      <c r="P281" s="383">
        <f t="shared" si="52"/>
        <v>0</v>
      </c>
      <c r="Q281" s="383"/>
      <c r="R281" s="298"/>
      <c r="S281" s="299" t="s">
        <v>2852</v>
      </c>
      <c r="T281" s="300" t="s">
        <v>1138</v>
      </c>
      <c r="U281" s="301" t="s">
        <v>2790</v>
      </c>
      <c r="V281" s="302">
        <f t="shared" si="53"/>
        <v>0</v>
      </c>
      <c r="W281" s="302">
        <f t="shared" si="54"/>
        <v>0</v>
      </c>
      <c r="X281" s="302">
        <f t="shared" si="55"/>
        <v>0</v>
      </c>
      <c r="Y281" s="303">
        <v>0</v>
      </c>
      <c r="Z281" s="303">
        <f t="shared" si="56"/>
        <v>0</v>
      </c>
      <c r="AA281" s="303">
        <v>0</v>
      </c>
      <c r="AB281" s="303">
        <f t="shared" si="57"/>
        <v>0</v>
      </c>
      <c r="AC281" s="303">
        <v>0</v>
      </c>
      <c r="AD281" s="304">
        <f t="shared" si="58"/>
        <v>0</v>
      </c>
      <c r="AR281" s="209" t="s">
        <v>2884</v>
      </c>
      <c r="AT281" s="209" t="s">
        <v>2854</v>
      </c>
      <c r="AU281" s="209" t="s">
        <v>87</v>
      </c>
      <c r="AY281" s="209" t="s">
        <v>2843</v>
      </c>
      <c r="BE281" s="305">
        <f t="shared" si="59"/>
        <v>0</v>
      </c>
      <c r="BF281" s="305">
        <f t="shared" si="60"/>
        <v>0</v>
      </c>
      <c r="BG281" s="305">
        <f t="shared" si="61"/>
        <v>0</v>
      </c>
      <c r="BH281" s="305">
        <f t="shared" si="62"/>
        <v>0</v>
      </c>
      <c r="BI281" s="305">
        <f t="shared" si="63"/>
        <v>0</v>
      </c>
      <c r="BJ281" s="209" t="s">
        <v>79</v>
      </c>
      <c r="BK281" s="305">
        <f t="shared" si="64"/>
        <v>0</v>
      </c>
      <c r="BL281" s="209" t="s">
        <v>115</v>
      </c>
      <c r="BM281" s="209" t="s">
        <v>3355</v>
      </c>
    </row>
    <row r="282" spans="2:65" s="217" customFormat="1" ht="31.5" customHeight="1" x14ac:dyDescent="0.2">
      <c r="B282" s="292"/>
      <c r="C282" s="293" t="s">
        <v>2297</v>
      </c>
      <c r="D282" s="293" t="s">
        <v>2844</v>
      </c>
      <c r="E282" s="294" t="s">
        <v>3356</v>
      </c>
      <c r="F282" s="384" t="s">
        <v>3357</v>
      </c>
      <c r="G282" s="384"/>
      <c r="H282" s="384"/>
      <c r="I282" s="384"/>
      <c r="J282" s="295" t="s">
        <v>427</v>
      </c>
      <c r="K282" s="296">
        <v>100</v>
      </c>
      <c r="L282" s="297"/>
      <c r="M282" s="383"/>
      <c r="N282" s="383"/>
      <c r="O282" s="383"/>
      <c r="P282" s="383">
        <f t="shared" si="52"/>
        <v>0</v>
      </c>
      <c r="Q282" s="383"/>
      <c r="R282" s="298"/>
      <c r="S282" s="311" t="s">
        <v>2852</v>
      </c>
      <c r="T282" s="300" t="s">
        <v>1138</v>
      </c>
      <c r="U282" s="301" t="s">
        <v>2790</v>
      </c>
      <c r="V282" s="302">
        <f t="shared" si="53"/>
        <v>0</v>
      </c>
      <c r="W282" s="302">
        <f t="shared" si="54"/>
        <v>0</v>
      </c>
      <c r="X282" s="302">
        <f t="shared" si="55"/>
        <v>0</v>
      </c>
      <c r="Y282" s="303">
        <v>6.8000000000000005E-2</v>
      </c>
      <c r="Z282" s="303">
        <f t="shared" si="56"/>
        <v>6.8000000000000007</v>
      </c>
      <c r="AA282" s="303">
        <v>0</v>
      </c>
      <c r="AB282" s="303">
        <f t="shared" si="57"/>
        <v>0</v>
      </c>
      <c r="AC282" s="303">
        <v>0</v>
      </c>
      <c r="AD282" s="304">
        <f t="shared" si="58"/>
        <v>0</v>
      </c>
      <c r="AR282" s="209" t="s">
        <v>115</v>
      </c>
      <c r="AT282" s="209" t="s">
        <v>2844</v>
      </c>
      <c r="AU282" s="209" t="s">
        <v>87</v>
      </c>
      <c r="AY282" s="209" t="s">
        <v>2843</v>
      </c>
      <c r="BE282" s="305">
        <f t="shared" si="59"/>
        <v>0</v>
      </c>
      <c r="BF282" s="305">
        <f t="shared" si="60"/>
        <v>0</v>
      </c>
      <c r="BG282" s="305">
        <f t="shared" si="61"/>
        <v>0</v>
      </c>
      <c r="BH282" s="305">
        <f t="shared" si="62"/>
        <v>0</v>
      </c>
      <c r="BI282" s="305">
        <f t="shared" si="63"/>
        <v>0</v>
      </c>
      <c r="BJ282" s="209" t="s">
        <v>79</v>
      </c>
      <c r="BK282" s="305">
        <f t="shared" si="64"/>
        <v>0</v>
      </c>
      <c r="BL282" s="209" t="s">
        <v>115</v>
      </c>
      <c r="BM282" s="209" t="s">
        <v>3358</v>
      </c>
    </row>
    <row r="283" spans="2:65" s="217" customFormat="1" ht="22.5" customHeight="1" x14ac:dyDescent="0.2">
      <c r="B283" s="292"/>
      <c r="C283" s="306" t="s">
        <v>2299</v>
      </c>
      <c r="D283" s="306" t="s">
        <v>2854</v>
      </c>
      <c r="E283" s="307" t="s">
        <v>3359</v>
      </c>
      <c r="F283" s="380" t="s">
        <v>3360</v>
      </c>
      <c r="G283" s="380"/>
      <c r="H283" s="380"/>
      <c r="I283" s="380"/>
      <c r="J283" s="308" t="s">
        <v>427</v>
      </c>
      <c r="K283" s="309">
        <v>100</v>
      </c>
      <c r="L283" s="310"/>
      <c r="M283" s="381"/>
      <c r="N283" s="381"/>
      <c r="O283" s="382"/>
      <c r="P283" s="383">
        <f t="shared" si="52"/>
        <v>0</v>
      </c>
      <c r="Q283" s="383"/>
      <c r="R283" s="298"/>
      <c r="S283" s="299" t="s">
        <v>2847</v>
      </c>
      <c r="T283" s="300" t="s">
        <v>1138</v>
      </c>
      <c r="U283" s="301" t="s">
        <v>2790</v>
      </c>
      <c r="V283" s="302">
        <f t="shared" si="53"/>
        <v>0</v>
      </c>
      <c r="W283" s="302">
        <f t="shared" si="54"/>
        <v>0</v>
      </c>
      <c r="X283" s="302">
        <f t="shared" si="55"/>
        <v>0</v>
      </c>
      <c r="Y283" s="303">
        <v>0</v>
      </c>
      <c r="Z283" s="303">
        <f t="shared" si="56"/>
        <v>0</v>
      </c>
      <c r="AA283" s="303">
        <v>1.5659999999999999E-3</v>
      </c>
      <c r="AB283" s="303">
        <f t="shared" si="57"/>
        <v>0.15659999999999999</v>
      </c>
      <c r="AC283" s="303">
        <v>0</v>
      </c>
      <c r="AD283" s="304">
        <f t="shared" si="58"/>
        <v>0</v>
      </c>
      <c r="AR283" s="209" t="s">
        <v>2248</v>
      </c>
      <c r="AT283" s="209" t="s">
        <v>2854</v>
      </c>
      <c r="AU283" s="209" t="s">
        <v>87</v>
      </c>
      <c r="AY283" s="209" t="s">
        <v>2843</v>
      </c>
      <c r="BE283" s="305">
        <f t="shared" si="59"/>
        <v>0</v>
      </c>
      <c r="BF283" s="305">
        <f t="shared" si="60"/>
        <v>0</v>
      </c>
      <c r="BG283" s="305">
        <f t="shared" si="61"/>
        <v>0</v>
      </c>
      <c r="BH283" s="305">
        <f t="shared" si="62"/>
        <v>0</v>
      </c>
      <c r="BI283" s="305">
        <f t="shared" si="63"/>
        <v>0</v>
      </c>
      <c r="BJ283" s="209" t="s">
        <v>79</v>
      </c>
      <c r="BK283" s="305">
        <f t="shared" si="64"/>
        <v>0</v>
      </c>
      <c r="BL283" s="209" t="s">
        <v>2248</v>
      </c>
      <c r="BM283" s="209" t="s">
        <v>3361</v>
      </c>
    </row>
    <row r="284" spans="2:65" s="217" customFormat="1" ht="31.5" customHeight="1" x14ac:dyDescent="0.2">
      <c r="B284" s="292"/>
      <c r="C284" s="306" t="s">
        <v>2301</v>
      </c>
      <c r="D284" s="306" t="s">
        <v>2854</v>
      </c>
      <c r="E284" s="307" t="s">
        <v>3362</v>
      </c>
      <c r="F284" s="380" t="s">
        <v>3363</v>
      </c>
      <c r="G284" s="380"/>
      <c r="H284" s="380"/>
      <c r="I284" s="380"/>
      <c r="J284" s="308" t="s">
        <v>2002</v>
      </c>
      <c r="K284" s="309">
        <v>6</v>
      </c>
      <c r="L284" s="310"/>
      <c r="M284" s="381"/>
      <c r="N284" s="381"/>
      <c r="O284" s="382"/>
      <c r="P284" s="383">
        <f t="shared" si="52"/>
        <v>0</v>
      </c>
      <c r="Q284" s="383"/>
      <c r="R284" s="298"/>
      <c r="S284" s="299" t="s">
        <v>2852</v>
      </c>
      <c r="T284" s="300" t="s">
        <v>1138</v>
      </c>
      <c r="U284" s="301" t="s">
        <v>2790</v>
      </c>
      <c r="V284" s="302">
        <f t="shared" si="53"/>
        <v>0</v>
      </c>
      <c r="W284" s="302">
        <f t="shared" si="54"/>
        <v>0</v>
      </c>
      <c r="X284" s="302">
        <f t="shared" si="55"/>
        <v>0</v>
      </c>
      <c r="Y284" s="303">
        <v>0</v>
      </c>
      <c r="Z284" s="303">
        <f t="shared" si="56"/>
        <v>0</v>
      </c>
      <c r="AA284" s="303">
        <v>0</v>
      </c>
      <c r="AB284" s="303">
        <f t="shared" si="57"/>
        <v>0</v>
      </c>
      <c r="AC284" s="303">
        <v>0</v>
      </c>
      <c r="AD284" s="304">
        <f t="shared" si="58"/>
        <v>0</v>
      </c>
      <c r="AR284" s="209" t="s">
        <v>2858</v>
      </c>
      <c r="AT284" s="209" t="s">
        <v>2854</v>
      </c>
      <c r="AU284" s="209" t="s">
        <v>87</v>
      </c>
      <c r="AY284" s="209" t="s">
        <v>2843</v>
      </c>
      <c r="BE284" s="305">
        <f t="shared" si="59"/>
        <v>0</v>
      </c>
      <c r="BF284" s="305">
        <f t="shared" si="60"/>
        <v>0</v>
      </c>
      <c r="BG284" s="305">
        <f t="shared" si="61"/>
        <v>0</v>
      </c>
      <c r="BH284" s="305">
        <f t="shared" si="62"/>
        <v>0</v>
      </c>
      <c r="BI284" s="305">
        <f t="shared" si="63"/>
        <v>0</v>
      </c>
      <c r="BJ284" s="209" t="s">
        <v>79</v>
      </c>
      <c r="BK284" s="305">
        <f t="shared" si="64"/>
        <v>0</v>
      </c>
      <c r="BL284" s="209" t="s">
        <v>2848</v>
      </c>
      <c r="BM284" s="209" t="s">
        <v>3364</v>
      </c>
    </row>
    <row r="285" spans="2:65" s="217" customFormat="1" ht="22.5" customHeight="1" x14ac:dyDescent="0.2">
      <c r="B285" s="292"/>
      <c r="C285" s="293" t="s">
        <v>2303</v>
      </c>
      <c r="D285" s="293" t="s">
        <v>2844</v>
      </c>
      <c r="E285" s="294" t="s">
        <v>3365</v>
      </c>
      <c r="F285" s="384" t="s">
        <v>3366</v>
      </c>
      <c r="G285" s="384"/>
      <c r="H285" s="384"/>
      <c r="I285" s="384"/>
      <c r="J285" s="295" t="s">
        <v>0</v>
      </c>
      <c r="K285" s="296">
        <v>3823.252</v>
      </c>
      <c r="L285" s="297"/>
      <c r="M285" s="383"/>
      <c r="N285" s="383"/>
      <c r="O285" s="383"/>
      <c r="P285" s="383">
        <f t="shared" si="52"/>
        <v>0</v>
      </c>
      <c r="Q285" s="383"/>
      <c r="R285" s="298"/>
      <c r="S285" s="311"/>
      <c r="T285" s="300" t="s">
        <v>1138</v>
      </c>
      <c r="U285" s="301" t="s">
        <v>2790</v>
      </c>
      <c r="V285" s="302">
        <f t="shared" si="53"/>
        <v>0</v>
      </c>
      <c r="W285" s="302">
        <f t="shared" si="54"/>
        <v>0</v>
      </c>
      <c r="X285" s="302">
        <f t="shared" si="55"/>
        <v>0</v>
      </c>
      <c r="Y285" s="303">
        <v>0</v>
      </c>
      <c r="Z285" s="303">
        <f t="shared" si="56"/>
        <v>0</v>
      </c>
      <c r="AA285" s="303">
        <v>0</v>
      </c>
      <c r="AB285" s="303">
        <f t="shared" si="57"/>
        <v>0</v>
      </c>
      <c r="AC285" s="303">
        <v>0</v>
      </c>
      <c r="AD285" s="304">
        <f t="shared" si="58"/>
        <v>0</v>
      </c>
      <c r="AR285" s="209" t="s">
        <v>115</v>
      </c>
      <c r="AT285" s="209" t="s">
        <v>2844</v>
      </c>
      <c r="AU285" s="209" t="s">
        <v>87</v>
      </c>
      <c r="AY285" s="209" t="s">
        <v>2843</v>
      </c>
      <c r="BE285" s="305">
        <f t="shared" si="59"/>
        <v>0</v>
      </c>
      <c r="BF285" s="305">
        <f t="shared" si="60"/>
        <v>0</v>
      </c>
      <c r="BG285" s="305">
        <f t="shared" si="61"/>
        <v>0</v>
      </c>
      <c r="BH285" s="305">
        <f t="shared" si="62"/>
        <v>0</v>
      </c>
      <c r="BI285" s="305">
        <f t="shared" si="63"/>
        <v>0</v>
      </c>
      <c r="BJ285" s="209" t="s">
        <v>79</v>
      </c>
      <c r="BK285" s="305">
        <f t="shared" si="64"/>
        <v>0</v>
      </c>
      <c r="BL285" s="209" t="s">
        <v>115</v>
      </c>
      <c r="BM285" s="209" t="s">
        <v>3367</v>
      </c>
    </row>
    <row r="286" spans="2:65" s="217" customFormat="1" ht="22.5" customHeight="1" x14ac:dyDescent="0.2">
      <c r="B286" s="292"/>
      <c r="C286" s="293" t="s">
        <v>2305</v>
      </c>
      <c r="D286" s="293" t="s">
        <v>2844</v>
      </c>
      <c r="E286" s="294" t="s">
        <v>3368</v>
      </c>
      <c r="F286" s="384" t="s">
        <v>3369</v>
      </c>
      <c r="G286" s="384"/>
      <c r="H286" s="384"/>
      <c r="I286" s="384"/>
      <c r="J286" s="295" t="s">
        <v>0</v>
      </c>
      <c r="K286" s="296">
        <v>3823.252</v>
      </c>
      <c r="L286" s="297"/>
      <c r="M286" s="383"/>
      <c r="N286" s="383"/>
      <c r="O286" s="383"/>
      <c r="P286" s="383">
        <f t="shared" si="52"/>
        <v>0</v>
      </c>
      <c r="Q286" s="383"/>
      <c r="R286" s="298"/>
      <c r="T286" s="300" t="s">
        <v>1138</v>
      </c>
      <c r="U286" s="301" t="s">
        <v>2790</v>
      </c>
      <c r="V286" s="302">
        <f t="shared" si="53"/>
        <v>0</v>
      </c>
      <c r="W286" s="302">
        <f t="shared" si="54"/>
        <v>0</v>
      </c>
      <c r="X286" s="302">
        <f t="shared" si="55"/>
        <v>0</v>
      </c>
      <c r="Y286" s="303">
        <v>0</v>
      </c>
      <c r="Z286" s="303">
        <f t="shared" si="56"/>
        <v>0</v>
      </c>
      <c r="AA286" s="303">
        <v>0</v>
      </c>
      <c r="AB286" s="303">
        <f t="shared" si="57"/>
        <v>0</v>
      </c>
      <c r="AC286" s="303">
        <v>0</v>
      </c>
      <c r="AD286" s="304">
        <f t="shared" si="58"/>
        <v>0</v>
      </c>
      <c r="AR286" s="209" t="s">
        <v>2248</v>
      </c>
      <c r="AT286" s="209" t="s">
        <v>2844</v>
      </c>
      <c r="AU286" s="209" t="s">
        <v>87</v>
      </c>
      <c r="AY286" s="209" t="s">
        <v>2843</v>
      </c>
      <c r="BE286" s="305">
        <f t="shared" si="59"/>
        <v>0</v>
      </c>
      <c r="BF286" s="305">
        <f t="shared" si="60"/>
        <v>0</v>
      </c>
      <c r="BG286" s="305">
        <f t="shared" si="61"/>
        <v>0</v>
      </c>
      <c r="BH286" s="305">
        <f t="shared" si="62"/>
        <v>0</v>
      </c>
      <c r="BI286" s="305">
        <f t="shared" si="63"/>
        <v>0</v>
      </c>
      <c r="BJ286" s="209" t="s">
        <v>79</v>
      </c>
      <c r="BK286" s="305">
        <f t="shared" si="64"/>
        <v>0</v>
      </c>
      <c r="BL286" s="209" t="s">
        <v>2248</v>
      </c>
      <c r="BM286" s="209" t="s">
        <v>3370</v>
      </c>
    </row>
    <row r="287" spans="2:65" s="217" customFormat="1" ht="22.5" customHeight="1" x14ac:dyDescent="0.2">
      <c r="B287" s="292"/>
      <c r="C287" s="293" t="s">
        <v>2307</v>
      </c>
      <c r="D287" s="293" t="s">
        <v>2844</v>
      </c>
      <c r="E287" s="294" t="s">
        <v>3371</v>
      </c>
      <c r="F287" s="384" t="s">
        <v>3372</v>
      </c>
      <c r="G287" s="384"/>
      <c r="H287" s="384"/>
      <c r="I287" s="384"/>
      <c r="J287" s="295" t="s">
        <v>0</v>
      </c>
      <c r="K287" s="296">
        <v>3823.252</v>
      </c>
      <c r="L287" s="297"/>
      <c r="M287" s="383"/>
      <c r="N287" s="383"/>
      <c r="O287" s="383"/>
      <c r="P287" s="383">
        <f t="shared" si="52"/>
        <v>0</v>
      </c>
      <c r="Q287" s="383"/>
      <c r="R287" s="298"/>
      <c r="S287" s="311" t="s">
        <v>1138</v>
      </c>
      <c r="T287" s="300" t="s">
        <v>1138</v>
      </c>
      <c r="U287" s="301" t="s">
        <v>2790</v>
      </c>
      <c r="V287" s="302">
        <f t="shared" si="53"/>
        <v>0</v>
      </c>
      <c r="W287" s="302">
        <f t="shared" si="54"/>
        <v>0</v>
      </c>
      <c r="X287" s="302">
        <f t="shared" si="55"/>
        <v>0</v>
      </c>
      <c r="Y287" s="303">
        <v>0</v>
      </c>
      <c r="Z287" s="303">
        <f t="shared" si="56"/>
        <v>0</v>
      </c>
      <c r="AA287" s="303">
        <v>0</v>
      </c>
      <c r="AB287" s="303">
        <f t="shared" si="57"/>
        <v>0</v>
      </c>
      <c r="AC287" s="303">
        <v>0</v>
      </c>
      <c r="AD287" s="304">
        <f t="shared" si="58"/>
        <v>0</v>
      </c>
      <c r="AR287" s="209" t="s">
        <v>115</v>
      </c>
      <c r="AT287" s="209" t="s">
        <v>2844</v>
      </c>
      <c r="AU287" s="209" t="s">
        <v>87</v>
      </c>
      <c r="AY287" s="209" t="s">
        <v>2843</v>
      </c>
      <c r="BE287" s="305">
        <f t="shared" si="59"/>
        <v>0</v>
      </c>
      <c r="BF287" s="305">
        <f t="shared" si="60"/>
        <v>0</v>
      </c>
      <c r="BG287" s="305">
        <f t="shared" si="61"/>
        <v>0</v>
      </c>
      <c r="BH287" s="305">
        <f t="shared" si="62"/>
        <v>0</v>
      </c>
      <c r="BI287" s="305">
        <f t="shared" si="63"/>
        <v>0</v>
      </c>
      <c r="BJ287" s="209" t="s">
        <v>79</v>
      </c>
      <c r="BK287" s="305">
        <f t="shared" si="64"/>
        <v>0</v>
      </c>
      <c r="BL287" s="209" t="s">
        <v>115</v>
      </c>
      <c r="BM287" s="209" t="s">
        <v>3373</v>
      </c>
    </row>
    <row r="288" spans="2:65" s="217" customFormat="1" ht="22.5" customHeight="1" x14ac:dyDescent="0.2">
      <c r="B288" s="292"/>
      <c r="C288" s="293" t="s">
        <v>2309</v>
      </c>
      <c r="D288" s="293" t="s">
        <v>2844</v>
      </c>
      <c r="E288" s="294" t="s">
        <v>3374</v>
      </c>
      <c r="F288" s="384" t="s">
        <v>3375</v>
      </c>
      <c r="G288" s="384"/>
      <c r="H288" s="384"/>
      <c r="I288" s="384"/>
      <c r="J288" s="295" t="s">
        <v>0</v>
      </c>
      <c r="K288" s="296">
        <v>3316.2429999999999</v>
      </c>
      <c r="L288" s="297"/>
      <c r="M288" s="383"/>
      <c r="N288" s="383"/>
      <c r="O288" s="383"/>
      <c r="P288" s="383">
        <f t="shared" si="52"/>
        <v>0</v>
      </c>
      <c r="Q288" s="383"/>
      <c r="R288" s="298"/>
      <c r="S288" s="299"/>
      <c r="T288" s="300" t="s">
        <v>1138</v>
      </c>
      <c r="U288" s="301" t="s">
        <v>2790</v>
      </c>
      <c r="V288" s="302">
        <f t="shared" si="53"/>
        <v>0</v>
      </c>
      <c r="W288" s="302">
        <f t="shared" si="54"/>
        <v>0</v>
      </c>
      <c r="X288" s="302">
        <f t="shared" si="55"/>
        <v>0</v>
      </c>
      <c r="Y288" s="303">
        <v>0</v>
      </c>
      <c r="Z288" s="303">
        <f t="shared" si="56"/>
        <v>0</v>
      </c>
      <c r="AA288" s="303">
        <v>0</v>
      </c>
      <c r="AB288" s="303">
        <f t="shared" si="57"/>
        <v>0</v>
      </c>
      <c r="AC288" s="303">
        <v>0</v>
      </c>
      <c r="AD288" s="304">
        <f t="shared" si="58"/>
        <v>0</v>
      </c>
      <c r="AR288" s="209" t="s">
        <v>115</v>
      </c>
      <c r="AT288" s="209" t="s">
        <v>2844</v>
      </c>
      <c r="AU288" s="209" t="s">
        <v>87</v>
      </c>
      <c r="AY288" s="209" t="s">
        <v>2843</v>
      </c>
      <c r="BE288" s="305">
        <f t="shared" si="59"/>
        <v>0</v>
      </c>
      <c r="BF288" s="305">
        <f t="shared" si="60"/>
        <v>0</v>
      </c>
      <c r="BG288" s="305">
        <f t="shared" si="61"/>
        <v>0</v>
      </c>
      <c r="BH288" s="305">
        <f t="shared" si="62"/>
        <v>0</v>
      </c>
      <c r="BI288" s="305">
        <f t="shared" si="63"/>
        <v>0</v>
      </c>
      <c r="BJ288" s="209" t="s">
        <v>79</v>
      </c>
      <c r="BK288" s="305">
        <f t="shared" si="64"/>
        <v>0</v>
      </c>
      <c r="BL288" s="209" t="s">
        <v>115</v>
      </c>
      <c r="BM288" s="209" t="s">
        <v>3376</v>
      </c>
    </row>
    <row r="289" spans="2:65" s="217" customFormat="1" ht="31.5" customHeight="1" x14ac:dyDescent="0.2">
      <c r="B289" s="292"/>
      <c r="C289" s="306" t="s">
        <v>2311</v>
      </c>
      <c r="D289" s="306" t="s">
        <v>2854</v>
      </c>
      <c r="E289" s="307" t="s">
        <v>3377</v>
      </c>
      <c r="F289" s="380" t="s">
        <v>3378</v>
      </c>
      <c r="G289" s="380"/>
      <c r="H289" s="380"/>
      <c r="I289" s="380"/>
      <c r="J289" s="308" t="s">
        <v>227</v>
      </c>
      <c r="K289" s="309">
        <v>350</v>
      </c>
      <c r="L289" s="310"/>
      <c r="M289" s="381"/>
      <c r="N289" s="381"/>
      <c r="O289" s="382"/>
      <c r="P289" s="383">
        <f t="shared" si="52"/>
        <v>0</v>
      </c>
      <c r="Q289" s="383"/>
      <c r="R289" s="298"/>
      <c r="S289" s="299" t="s">
        <v>2852</v>
      </c>
      <c r="T289" s="300" t="s">
        <v>1138</v>
      </c>
      <c r="U289" s="301" t="s">
        <v>2790</v>
      </c>
      <c r="V289" s="302">
        <f t="shared" si="53"/>
        <v>0</v>
      </c>
      <c r="W289" s="302">
        <f t="shared" si="54"/>
        <v>0</v>
      </c>
      <c r="X289" s="302">
        <f t="shared" si="55"/>
        <v>0</v>
      </c>
      <c r="Y289" s="303">
        <v>0</v>
      </c>
      <c r="Z289" s="303">
        <f t="shared" si="56"/>
        <v>0</v>
      </c>
      <c r="AA289" s="303">
        <v>1.9999999999999999E-6</v>
      </c>
      <c r="AB289" s="303">
        <f t="shared" si="57"/>
        <v>6.9999999999999999E-4</v>
      </c>
      <c r="AC289" s="303">
        <v>0</v>
      </c>
      <c r="AD289" s="304">
        <f t="shared" si="58"/>
        <v>0</v>
      </c>
      <c r="AR289" s="209" t="s">
        <v>2248</v>
      </c>
      <c r="AT289" s="209" t="s">
        <v>2854</v>
      </c>
      <c r="AU289" s="209" t="s">
        <v>87</v>
      </c>
      <c r="AY289" s="209" t="s">
        <v>2843</v>
      </c>
      <c r="BE289" s="305">
        <f t="shared" si="59"/>
        <v>0</v>
      </c>
      <c r="BF289" s="305">
        <f t="shared" si="60"/>
        <v>0</v>
      </c>
      <c r="BG289" s="305">
        <f t="shared" si="61"/>
        <v>0</v>
      </c>
      <c r="BH289" s="305">
        <f t="shared" si="62"/>
        <v>0</v>
      </c>
      <c r="BI289" s="305">
        <f t="shared" si="63"/>
        <v>0</v>
      </c>
      <c r="BJ289" s="209" t="s">
        <v>79</v>
      </c>
      <c r="BK289" s="305">
        <f t="shared" si="64"/>
        <v>0</v>
      </c>
      <c r="BL289" s="209" t="s">
        <v>2248</v>
      </c>
      <c r="BM289" s="209" t="s">
        <v>3379</v>
      </c>
    </row>
    <row r="290" spans="2:65" s="217" customFormat="1" ht="31.5" customHeight="1" x14ac:dyDescent="0.2">
      <c r="B290" s="292"/>
      <c r="C290" s="306" t="s">
        <v>2313</v>
      </c>
      <c r="D290" s="306" t="s">
        <v>2854</v>
      </c>
      <c r="E290" s="307" t="s">
        <v>3380</v>
      </c>
      <c r="F290" s="380" t="s">
        <v>3381</v>
      </c>
      <c r="G290" s="380"/>
      <c r="H290" s="380"/>
      <c r="I290" s="380"/>
      <c r="J290" s="308" t="s">
        <v>227</v>
      </c>
      <c r="K290" s="309">
        <v>330</v>
      </c>
      <c r="L290" s="310"/>
      <c r="M290" s="381"/>
      <c r="N290" s="381"/>
      <c r="O290" s="382"/>
      <c r="P290" s="383">
        <f t="shared" si="52"/>
        <v>0</v>
      </c>
      <c r="Q290" s="383"/>
      <c r="R290" s="298"/>
      <c r="S290" s="299" t="s">
        <v>2852</v>
      </c>
      <c r="T290" s="300" t="s">
        <v>1138</v>
      </c>
      <c r="U290" s="301" t="s">
        <v>2790</v>
      </c>
      <c r="V290" s="302">
        <f t="shared" si="53"/>
        <v>0</v>
      </c>
      <c r="W290" s="302">
        <f t="shared" si="54"/>
        <v>0</v>
      </c>
      <c r="X290" s="302">
        <f t="shared" si="55"/>
        <v>0</v>
      </c>
      <c r="Y290" s="303">
        <v>0</v>
      </c>
      <c r="Z290" s="303">
        <f t="shared" si="56"/>
        <v>0</v>
      </c>
      <c r="AA290" s="303">
        <v>3.0000000000000001E-6</v>
      </c>
      <c r="AB290" s="303">
        <f t="shared" si="57"/>
        <v>9.8999999999999999E-4</v>
      </c>
      <c r="AC290" s="303">
        <v>0</v>
      </c>
      <c r="AD290" s="304">
        <f t="shared" si="58"/>
        <v>0</v>
      </c>
      <c r="AR290" s="209" t="s">
        <v>2248</v>
      </c>
      <c r="AT290" s="209" t="s">
        <v>2854</v>
      </c>
      <c r="AU290" s="209" t="s">
        <v>87</v>
      </c>
      <c r="AY290" s="209" t="s">
        <v>2843</v>
      </c>
      <c r="BE290" s="305">
        <f t="shared" si="59"/>
        <v>0</v>
      </c>
      <c r="BF290" s="305">
        <f t="shared" si="60"/>
        <v>0</v>
      </c>
      <c r="BG290" s="305">
        <f t="shared" si="61"/>
        <v>0</v>
      </c>
      <c r="BH290" s="305">
        <f t="shared" si="62"/>
        <v>0</v>
      </c>
      <c r="BI290" s="305">
        <f t="shared" si="63"/>
        <v>0</v>
      </c>
      <c r="BJ290" s="209" t="s">
        <v>79</v>
      </c>
      <c r="BK290" s="305">
        <f t="shared" si="64"/>
        <v>0</v>
      </c>
      <c r="BL290" s="209" t="s">
        <v>2248</v>
      </c>
      <c r="BM290" s="209" t="s">
        <v>3382</v>
      </c>
    </row>
    <row r="291" spans="2:65" s="217" customFormat="1" ht="31.5" customHeight="1" x14ac:dyDescent="0.2">
      <c r="B291" s="292"/>
      <c r="C291" s="306" t="s">
        <v>2315</v>
      </c>
      <c r="D291" s="306" t="s">
        <v>2854</v>
      </c>
      <c r="E291" s="307" t="s">
        <v>3383</v>
      </c>
      <c r="F291" s="380" t="s">
        <v>3384</v>
      </c>
      <c r="G291" s="380"/>
      <c r="H291" s="380"/>
      <c r="I291" s="380"/>
      <c r="J291" s="308" t="s">
        <v>227</v>
      </c>
      <c r="K291" s="309">
        <v>180</v>
      </c>
      <c r="L291" s="310"/>
      <c r="M291" s="381"/>
      <c r="N291" s="381"/>
      <c r="O291" s="382"/>
      <c r="P291" s="383">
        <f t="shared" si="52"/>
        <v>0</v>
      </c>
      <c r="Q291" s="383"/>
      <c r="R291" s="298"/>
      <c r="S291" s="299" t="s">
        <v>2852</v>
      </c>
      <c r="T291" s="300" t="s">
        <v>1138</v>
      </c>
      <c r="U291" s="301" t="s">
        <v>2790</v>
      </c>
      <c r="V291" s="302">
        <f t="shared" si="53"/>
        <v>0</v>
      </c>
      <c r="W291" s="302">
        <f t="shared" si="54"/>
        <v>0</v>
      </c>
      <c r="X291" s="302">
        <f t="shared" si="55"/>
        <v>0</v>
      </c>
      <c r="Y291" s="303">
        <v>0</v>
      </c>
      <c r="Z291" s="303">
        <f t="shared" si="56"/>
        <v>0</v>
      </c>
      <c r="AA291" s="303">
        <v>5.0000000000000004E-6</v>
      </c>
      <c r="AB291" s="303">
        <f t="shared" si="57"/>
        <v>9.0000000000000008E-4</v>
      </c>
      <c r="AC291" s="303">
        <v>0</v>
      </c>
      <c r="AD291" s="304">
        <f t="shared" si="58"/>
        <v>0</v>
      </c>
      <c r="AR291" s="209" t="s">
        <v>2248</v>
      </c>
      <c r="AT291" s="209" t="s">
        <v>2854</v>
      </c>
      <c r="AU291" s="209" t="s">
        <v>87</v>
      </c>
      <c r="AY291" s="209" t="s">
        <v>2843</v>
      </c>
      <c r="BE291" s="305">
        <f t="shared" si="59"/>
        <v>0</v>
      </c>
      <c r="BF291" s="305">
        <f t="shared" si="60"/>
        <v>0</v>
      </c>
      <c r="BG291" s="305">
        <f t="shared" si="61"/>
        <v>0</v>
      </c>
      <c r="BH291" s="305">
        <f t="shared" si="62"/>
        <v>0</v>
      </c>
      <c r="BI291" s="305">
        <f t="shared" si="63"/>
        <v>0</v>
      </c>
      <c r="BJ291" s="209" t="s">
        <v>79</v>
      </c>
      <c r="BK291" s="305">
        <f t="shared" si="64"/>
        <v>0</v>
      </c>
      <c r="BL291" s="209" t="s">
        <v>2248</v>
      </c>
      <c r="BM291" s="209" t="s">
        <v>3385</v>
      </c>
    </row>
    <row r="292" spans="2:65" s="217" customFormat="1" ht="31.5" customHeight="1" x14ac:dyDescent="0.2">
      <c r="B292" s="292"/>
      <c r="C292" s="306" t="s">
        <v>3386</v>
      </c>
      <c r="D292" s="306" t="s">
        <v>2854</v>
      </c>
      <c r="E292" s="307" t="s">
        <v>3387</v>
      </c>
      <c r="F292" s="380" t="s">
        <v>3388</v>
      </c>
      <c r="G292" s="380"/>
      <c r="H292" s="380"/>
      <c r="I292" s="380"/>
      <c r="J292" s="308" t="s">
        <v>227</v>
      </c>
      <c r="K292" s="309">
        <v>200</v>
      </c>
      <c r="L292" s="310"/>
      <c r="M292" s="381"/>
      <c r="N292" s="381"/>
      <c r="O292" s="382"/>
      <c r="P292" s="383">
        <f t="shared" si="52"/>
        <v>0</v>
      </c>
      <c r="Q292" s="383"/>
      <c r="R292" s="298"/>
      <c r="S292" s="299" t="s">
        <v>2852</v>
      </c>
      <c r="T292" s="300" t="s">
        <v>1138</v>
      </c>
      <c r="U292" s="301" t="s">
        <v>2790</v>
      </c>
      <c r="V292" s="302">
        <f t="shared" si="53"/>
        <v>0</v>
      </c>
      <c r="W292" s="302">
        <f t="shared" si="54"/>
        <v>0</v>
      </c>
      <c r="X292" s="302">
        <f t="shared" si="55"/>
        <v>0</v>
      </c>
      <c r="Y292" s="303">
        <v>0</v>
      </c>
      <c r="Z292" s="303">
        <f t="shared" si="56"/>
        <v>0</v>
      </c>
      <c r="AA292" s="303">
        <v>5.0000000000000004E-6</v>
      </c>
      <c r="AB292" s="303">
        <f t="shared" si="57"/>
        <v>1E-3</v>
      </c>
      <c r="AC292" s="303">
        <v>0</v>
      </c>
      <c r="AD292" s="304">
        <f t="shared" si="58"/>
        <v>0</v>
      </c>
      <c r="AR292" s="209" t="s">
        <v>2248</v>
      </c>
      <c r="AT292" s="209" t="s">
        <v>2854</v>
      </c>
      <c r="AU292" s="209" t="s">
        <v>87</v>
      </c>
      <c r="AY292" s="209" t="s">
        <v>2843</v>
      </c>
      <c r="BE292" s="305">
        <f t="shared" si="59"/>
        <v>0</v>
      </c>
      <c r="BF292" s="305">
        <f t="shared" si="60"/>
        <v>0</v>
      </c>
      <c r="BG292" s="305">
        <f t="shared" si="61"/>
        <v>0</v>
      </c>
      <c r="BH292" s="305">
        <f t="shared" si="62"/>
        <v>0</v>
      </c>
      <c r="BI292" s="305">
        <f t="shared" si="63"/>
        <v>0</v>
      </c>
      <c r="BJ292" s="209" t="s">
        <v>79</v>
      </c>
      <c r="BK292" s="305">
        <f t="shared" si="64"/>
        <v>0</v>
      </c>
      <c r="BL292" s="209" t="s">
        <v>2248</v>
      </c>
      <c r="BM292" s="209" t="s">
        <v>3389</v>
      </c>
    </row>
    <row r="293" spans="2:65" s="283" customFormat="1" ht="29.85" customHeight="1" x14ac:dyDescent="0.3">
      <c r="B293" s="279"/>
      <c r="C293" s="280"/>
      <c r="D293" s="291" t="s">
        <v>2819</v>
      </c>
      <c r="E293" s="291"/>
      <c r="F293" s="291"/>
      <c r="G293" s="291"/>
      <c r="H293" s="291"/>
      <c r="I293" s="291"/>
      <c r="J293" s="291"/>
      <c r="K293" s="291"/>
      <c r="L293" s="291"/>
      <c r="M293" s="385">
        <f>BK293</f>
        <v>0</v>
      </c>
      <c r="N293" s="386"/>
      <c r="O293" s="386"/>
      <c r="P293" s="386"/>
      <c r="Q293" s="386"/>
      <c r="R293" s="282"/>
      <c r="S293" s="299" t="s">
        <v>1138</v>
      </c>
      <c r="T293" s="284"/>
      <c r="U293" s="280"/>
      <c r="V293" s="280"/>
      <c r="W293" s="285">
        <f>SUM(W294:W349)</f>
        <v>0</v>
      </c>
      <c r="X293" s="285">
        <f>SUM(X294:X349)</f>
        <v>0</v>
      </c>
      <c r="Y293" s="280"/>
      <c r="Z293" s="286">
        <f>SUM(Z294:Z349)</f>
        <v>71.169999999999987</v>
      </c>
      <c r="AA293" s="280"/>
      <c r="AB293" s="286">
        <f>SUM(AB294:AB349)</f>
        <v>1.0600000000000002E-3</v>
      </c>
      <c r="AC293" s="280"/>
      <c r="AD293" s="287">
        <f>SUM(AD294:AD349)</f>
        <v>0</v>
      </c>
      <c r="AR293" s="288" t="s">
        <v>93</v>
      </c>
      <c r="AT293" s="289" t="s">
        <v>2841</v>
      </c>
      <c r="AU293" s="289" t="s">
        <v>79</v>
      </c>
      <c r="AY293" s="288" t="s">
        <v>2843</v>
      </c>
      <c r="BK293" s="290">
        <f>SUM(BK294:BK349)</f>
        <v>0</v>
      </c>
    </row>
    <row r="294" spans="2:65" s="217" customFormat="1" ht="44.25" customHeight="1" x14ac:dyDescent="0.2">
      <c r="B294" s="292"/>
      <c r="C294" s="293" t="s">
        <v>3390</v>
      </c>
      <c r="D294" s="293" t="s">
        <v>2844</v>
      </c>
      <c r="E294" s="294" t="s">
        <v>3391</v>
      </c>
      <c r="F294" s="384" t="s">
        <v>3392</v>
      </c>
      <c r="G294" s="384"/>
      <c r="H294" s="384"/>
      <c r="I294" s="384"/>
      <c r="J294" s="295" t="s">
        <v>427</v>
      </c>
      <c r="K294" s="296">
        <v>60</v>
      </c>
      <c r="L294" s="297"/>
      <c r="M294" s="383"/>
      <c r="N294" s="383"/>
      <c r="O294" s="383"/>
      <c r="P294" s="383">
        <f t="shared" ref="P294:P349" si="65">ROUND(V294*K294,2)</f>
        <v>0</v>
      </c>
      <c r="Q294" s="383"/>
      <c r="R294" s="298"/>
      <c r="S294" s="299" t="s">
        <v>2852</v>
      </c>
      <c r="T294" s="300" t="s">
        <v>1138</v>
      </c>
      <c r="U294" s="301" t="s">
        <v>2790</v>
      </c>
      <c r="V294" s="302">
        <f t="shared" ref="V294:V349" si="66">L294+M294</f>
        <v>0</v>
      </c>
      <c r="W294" s="302">
        <f t="shared" ref="W294:W349" si="67">ROUND(L294*K294,2)</f>
        <v>0</v>
      </c>
      <c r="X294" s="302">
        <f t="shared" ref="X294:X349" si="68">ROUND(M294*K294,2)</f>
        <v>0</v>
      </c>
      <c r="Y294" s="303">
        <v>2.3E-2</v>
      </c>
      <c r="Z294" s="303">
        <f t="shared" ref="Z294:Z349" si="69">Y294*K294</f>
        <v>1.38</v>
      </c>
      <c r="AA294" s="303">
        <v>0</v>
      </c>
      <c r="AB294" s="303">
        <f t="shared" ref="AB294:AB349" si="70">AA294*K294</f>
        <v>0</v>
      </c>
      <c r="AC294" s="303">
        <v>0</v>
      </c>
      <c r="AD294" s="304">
        <f t="shared" ref="AD294:AD349" si="71">AC294*K294</f>
        <v>0</v>
      </c>
      <c r="AR294" s="209" t="s">
        <v>115</v>
      </c>
      <c r="AT294" s="209" t="s">
        <v>2844</v>
      </c>
      <c r="AU294" s="209" t="s">
        <v>87</v>
      </c>
      <c r="AY294" s="209" t="s">
        <v>2843</v>
      </c>
      <c r="BE294" s="305">
        <f t="shared" ref="BE294:BE349" si="72">IF(U294="základní",P294,0)</f>
        <v>0</v>
      </c>
      <c r="BF294" s="305">
        <f t="shared" ref="BF294:BF349" si="73">IF(U294="snížená",P294,0)</f>
        <v>0</v>
      </c>
      <c r="BG294" s="305">
        <f t="shared" ref="BG294:BG349" si="74">IF(U294="zákl. přenesená",P294,0)</f>
        <v>0</v>
      </c>
      <c r="BH294" s="305">
        <f t="shared" ref="BH294:BH349" si="75">IF(U294="sníž. přenesená",P294,0)</f>
        <v>0</v>
      </c>
      <c r="BI294" s="305">
        <f t="shared" ref="BI294:BI349" si="76">IF(U294="nulová",P294,0)</f>
        <v>0</v>
      </c>
      <c r="BJ294" s="209" t="s">
        <v>79</v>
      </c>
      <c r="BK294" s="305">
        <f t="shared" ref="BK294:BK349" si="77">ROUND(V294*K294,2)</f>
        <v>0</v>
      </c>
      <c r="BL294" s="209" t="s">
        <v>115</v>
      </c>
      <c r="BM294" s="209" t="s">
        <v>3393</v>
      </c>
    </row>
    <row r="295" spans="2:65" s="217" customFormat="1" ht="22.5" customHeight="1" x14ac:dyDescent="0.2">
      <c r="B295" s="292"/>
      <c r="C295" s="306" t="s">
        <v>3394</v>
      </c>
      <c r="D295" s="306" t="s">
        <v>2854</v>
      </c>
      <c r="E295" s="307" t="s">
        <v>3395</v>
      </c>
      <c r="F295" s="380" t="s">
        <v>3396</v>
      </c>
      <c r="G295" s="380"/>
      <c r="H295" s="380"/>
      <c r="I295" s="380"/>
      <c r="J295" s="308" t="s">
        <v>2854</v>
      </c>
      <c r="K295" s="309">
        <v>60</v>
      </c>
      <c r="L295" s="310"/>
      <c r="M295" s="381"/>
      <c r="N295" s="381"/>
      <c r="O295" s="382"/>
      <c r="P295" s="383">
        <f t="shared" si="65"/>
        <v>0</v>
      </c>
      <c r="Q295" s="383"/>
      <c r="R295" s="298"/>
      <c r="S295" s="299" t="s">
        <v>1138</v>
      </c>
      <c r="T295" s="300" t="s">
        <v>1138</v>
      </c>
      <c r="U295" s="301" t="s">
        <v>2790</v>
      </c>
      <c r="V295" s="302">
        <f t="shared" si="66"/>
        <v>0</v>
      </c>
      <c r="W295" s="302">
        <f t="shared" si="67"/>
        <v>0</v>
      </c>
      <c r="X295" s="302">
        <f t="shared" si="68"/>
        <v>0</v>
      </c>
      <c r="Y295" s="303">
        <v>0</v>
      </c>
      <c r="Z295" s="303">
        <f t="shared" si="69"/>
        <v>0</v>
      </c>
      <c r="AA295" s="303">
        <v>0</v>
      </c>
      <c r="AB295" s="303">
        <f t="shared" si="70"/>
        <v>0</v>
      </c>
      <c r="AC295" s="303">
        <v>0</v>
      </c>
      <c r="AD295" s="304">
        <f t="shared" si="71"/>
        <v>0</v>
      </c>
      <c r="AR295" s="209" t="s">
        <v>2884</v>
      </c>
      <c r="AT295" s="209" t="s">
        <v>2854</v>
      </c>
      <c r="AU295" s="209" t="s">
        <v>87</v>
      </c>
      <c r="AY295" s="209" t="s">
        <v>2843</v>
      </c>
      <c r="BE295" s="305">
        <f t="shared" si="72"/>
        <v>0</v>
      </c>
      <c r="BF295" s="305">
        <f t="shared" si="73"/>
        <v>0</v>
      </c>
      <c r="BG295" s="305">
        <f t="shared" si="74"/>
        <v>0</v>
      </c>
      <c r="BH295" s="305">
        <f t="shared" si="75"/>
        <v>0</v>
      </c>
      <c r="BI295" s="305">
        <f t="shared" si="76"/>
        <v>0</v>
      </c>
      <c r="BJ295" s="209" t="s">
        <v>79</v>
      </c>
      <c r="BK295" s="305">
        <f t="shared" si="77"/>
        <v>0</v>
      </c>
      <c r="BL295" s="209" t="s">
        <v>115</v>
      </c>
      <c r="BM295" s="209" t="s">
        <v>3397</v>
      </c>
    </row>
    <row r="296" spans="2:65" s="217" customFormat="1" ht="22.5" customHeight="1" x14ac:dyDescent="0.2">
      <c r="B296" s="292"/>
      <c r="C296" s="293" t="s">
        <v>3398</v>
      </c>
      <c r="D296" s="293" t="s">
        <v>2844</v>
      </c>
      <c r="E296" s="294" t="s">
        <v>3399</v>
      </c>
      <c r="F296" s="384" t="s">
        <v>3400</v>
      </c>
      <c r="G296" s="384"/>
      <c r="H296" s="384"/>
      <c r="I296" s="384"/>
      <c r="J296" s="295" t="s">
        <v>227</v>
      </c>
      <c r="K296" s="296">
        <v>1</v>
      </c>
      <c r="L296" s="297"/>
      <c r="M296" s="383"/>
      <c r="N296" s="383"/>
      <c r="O296" s="383"/>
      <c r="P296" s="383">
        <f t="shared" si="65"/>
        <v>0</v>
      </c>
      <c r="Q296" s="383"/>
      <c r="R296" s="298"/>
      <c r="S296" s="311" t="s">
        <v>2852</v>
      </c>
      <c r="T296" s="300" t="s">
        <v>1138</v>
      </c>
      <c r="U296" s="301" t="s">
        <v>2790</v>
      </c>
      <c r="V296" s="302">
        <f t="shared" si="66"/>
        <v>0</v>
      </c>
      <c r="W296" s="302">
        <f t="shared" si="67"/>
        <v>0</v>
      </c>
      <c r="X296" s="302">
        <f t="shared" si="68"/>
        <v>0</v>
      </c>
      <c r="Y296" s="303">
        <v>0.52</v>
      </c>
      <c r="Z296" s="303">
        <f t="shared" si="69"/>
        <v>0.52</v>
      </c>
      <c r="AA296" s="303">
        <v>3.4000000000000002E-4</v>
      </c>
      <c r="AB296" s="303">
        <f t="shared" si="70"/>
        <v>3.4000000000000002E-4</v>
      </c>
      <c r="AC296" s="303">
        <v>0</v>
      </c>
      <c r="AD296" s="304">
        <f t="shared" si="71"/>
        <v>0</v>
      </c>
      <c r="AR296" s="209" t="s">
        <v>115</v>
      </c>
      <c r="AT296" s="209" t="s">
        <v>2844</v>
      </c>
      <c r="AU296" s="209" t="s">
        <v>87</v>
      </c>
      <c r="AY296" s="209" t="s">
        <v>2843</v>
      </c>
      <c r="BE296" s="305">
        <f t="shared" si="72"/>
        <v>0</v>
      </c>
      <c r="BF296" s="305">
        <f t="shared" si="73"/>
        <v>0</v>
      </c>
      <c r="BG296" s="305">
        <f t="shared" si="74"/>
        <v>0</v>
      </c>
      <c r="BH296" s="305">
        <f t="shared" si="75"/>
        <v>0</v>
      </c>
      <c r="BI296" s="305">
        <f t="shared" si="76"/>
        <v>0</v>
      </c>
      <c r="BJ296" s="209" t="s">
        <v>79</v>
      </c>
      <c r="BK296" s="305">
        <f t="shared" si="77"/>
        <v>0</v>
      </c>
      <c r="BL296" s="209" t="s">
        <v>115</v>
      </c>
      <c r="BM296" s="209" t="s">
        <v>3401</v>
      </c>
    </row>
    <row r="297" spans="2:65" s="217" customFormat="1" ht="22.5" customHeight="1" x14ac:dyDescent="0.2">
      <c r="B297" s="292"/>
      <c r="C297" s="306" t="s">
        <v>3402</v>
      </c>
      <c r="D297" s="306" t="s">
        <v>2854</v>
      </c>
      <c r="E297" s="307" t="s">
        <v>3403</v>
      </c>
      <c r="F297" s="380" t="s">
        <v>3404</v>
      </c>
      <c r="G297" s="380"/>
      <c r="H297" s="380"/>
      <c r="I297" s="380"/>
      <c r="J297" s="308" t="s">
        <v>2002</v>
      </c>
      <c r="K297" s="309">
        <v>40</v>
      </c>
      <c r="L297" s="310"/>
      <c r="M297" s="381"/>
      <c r="N297" s="381"/>
      <c r="O297" s="382"/>
      <c r="P297" s="383">
        <f t="shared" si="65"/>
        <v>0</v>
      </c>
      <c r="Q297" s="383"/>
      <c r="R297" s="298"/>
      <c r="T297" s="300" t="s">
        <v>1138</v>
      </c>
      <c r="U297" s="301" t="s">
        <v>2790</v>
      </c>
      <c r="V297" s="302">
        <f t="shared" si="66"/>
        <v>0</v>
      </c>
      <c r="W297" s="302">
        <f t="shared" si="67"/>
        <v>0</v>
      </c>
      <c r="X297" s="302">
        <f t="shared" si="68"/>
        <v>0</v>
      </c>
      <c r="Y297" s="303">
        <v>0</v>
      </c>
      <c r="Z297" s="303">
        <f t="shared" si="69"/>
        <v>0</v>
      </c>
      <c r="AA297" s="303">
        <v>0</v>
      </c>
      <c r="AB297" s="303">
        <f t="shared" si="70"/>
        <v>0</v>
      </c>
      <c r="AC297" s="303">
        <v>0</v>
      </c>
      <c r="AD297" s="304">
        <f t="shared" si="71"/>
        <v>0</v>
      </c>
      <c r="AR297" s="209" t="s">
        <v>2884</v>
      </c>
      <c r="AT297" s="209" t="s">
        <v>2854</v>
      </c>
      <c r="AU297" s="209" t="s">
        <v>87</v>
      </c>
      <c r="AY297" s="209" t="s">
        <v>2843</v>
      </c>
      <c r="BE297" s="305">
        <f t="shared" si="72"/>
        <v>0</v>
      </c>
      <c r="BF297" s="305">
        <f t="shared" si="73"/>
        <v>0</v>
      </c>
      <c r="BG297" s="305">
        <f t="shared" si="74"/>
        <v>0</v>
      </c>
      <c r="BH297" s="305">
        <f t="shared" si="75"/>
        <v>0</v>
      </c>
      <c r="BI297" s="305">
        <f t="shared" si="76"/>
        <v>0</v>
      </c>
      <c r="BJ297" s="209" t="s">
        <v>79</v>
      </c>
      <c r="BK297" s="305">
        <f t="shared" si="77"/>
        <v>0</v>
      </c>
      <c r="BL297" s="209" t="s">
        <v>115</v>
      </c>
      <c r="BM297" s="209" t="s">
        <v>3405</v>
      </c>
    </row>
    <row r="298" spans="2:65" s="217" customFormat="1" ht="44.25" customHeight="1" x14ac:dyDescent="0.2">
      <c r="B298" s="292"/>
      <c r="C298" s="306" t="s">
        <v>3406</v>
      </c>
      <c r="D298" s="306" t="s">
        <v>2854</v>
      </c>
      <c r="E298" s="307" t="s">
        <v>3407</v>
      </c>
      <c r="F298" s="380" t="s">
        <v>3408</v>
      </c>
      <c r="G298" s="380"/>
      <c r="H298" s="380"/>
      <c r="I298" s="380"/>
      <c r="J298" s="308" t="s">
        <v>1398</v>
      </c>
      <c r="K298" s="309">
        <v>1</v>
      </c>
      <c r="L298" s="310"/>
      <c r="M298" s="381"/>
      <c r="N298" s="381"/>
      <c r="O298" s="382"/>
      <c r="P298" s="383">
        <f t="shared" si="65"/>
        <v>0</v>
      </c>
      <c r="Q298" s="383"/>
      <c r="R298" s="298"/>
      <c r="S298" s="311"/>
      <c r="T298" s="300" t="s">
        <v>1138</v>
      </c>
      <c r="U298" s="301" t="s">
        <v>2790</v>
      </c>
      <c r="V298" s="302">
        <f t="shared" si="66"/>
        <v>0</v>
      </c>
      <c r="W298" s="302">
        <f t="shared" si="67"/>
        <v>0</v>
      </c>
      <c r="X298" s="302">
        <f t="shared" si="68"/>
        <v>0</v>
      </c>
      <c r="Y298" s="303">
        <v>0</v>
      </c>
      <c r="Z298" s="303">
        <f t="shared" si="69"/>
        <v>0</v>
      </c>
      <c r="AA298" s="303">
        <v>0</v>
      </c>
      <c r="AB298" s="303">
        <f t="shared" si="70"/>
        <v>0</v>
      </c>
      <c r="AC298" s="303">
        <v>0</v>
      </c>
      <c r="AD298" s="304">
        <f t="shared" si="71"/>
        <v>0</v>
      </c>
      <c r="AR298" s="209" t="s">
        <v>2884</v>
      </c>
      <c r="AT298" s="209" t="s">
        <v>2854</v>
      </c>
      <c r="AU298" s="209" t="s">
        <v>87</v>
      </c>
      <c r="AY298" s="209" t="s">
        <v>2843</v>
      </c>
      <c r="BE298" s="305">
        <f t="shared" si="72"/>
        <v>0</v>
      </c>
      <c r="BF298" s="305">
        <f t="shared" si="73"/>
        <v>0</v>
      </c>
      <c r="BG298" s="305">
        <f t="shared" si="74"/>
        <v>0</v>
      </c>
      <c r="BH298" s="305">
        <f t="shared" si="75"/>
        <v>0</v>
      </c>
      <c r="BI298" s="305">
        <f t="shared" si="76"/>
        <v>0</v>
      </c>
      <c r="BJ298" s="209" t="s">
        <v>79</v>
      </c>
      <c r="BK298" s="305">
        <f t="shared" si="77"/>
        <v>0</v>
      </c>
      <c r="BL298" s="209" t="s">
        <v>115</v>
      </c>
      <c r="BM298" s="209" t="s">
        <v>3409</v>
      </c>
    </row>
    <row r="299" spans="2:65" s="217" customFormat="1" ht="22.5" customHeight="1" x14ac:dyDescent="0.2">
      <c r="B299" s="292"/>
      <c r="C299" s="306" t="s">
        <v>3410</v>
      </c>
      <c r="D299" s="306" t="s">
        <v>2854</v>
      </c>
      <c r="E299" s="307" t="s">
        <v>3411</v>
      </c>
      <c r="F299" s="380" t="s">
        <v>3412</v>
      </c>
      <c r="G299" s="380"/>
      <c r="H299" s="380"/>
      <c r="I299" s="380"/>
      <c r="J299" s="308" t="s">
        <v>2002</v>
      </c>
      <c r="K299" s="309">
        <v>1</v>
      </c>
      <c r="L299" s="310"/>
      <c r="M299" s="381"/>
      <c r="N299" s="381"/>
      <c r="O299" s="382"/>
      <c r="P299" s="383">
        <f t="shared" si="65"/>
        <v>0</v>
      </c>
      <c r="Q299" s="383"/>
      <c r="R299" s="298"/>
      <c r="T299" s="300" t="s">
        <v>1138</v>
      </c>
      <c r="U299" s="301" t="s">
        <v>2790</v>
      </c>
      <c r="V299" s="302">
        <f t="shared" si="66"/>
        <v>0</v>
      </c>
      <c r="W299" s="302">
        <f t="shared" si="67"/>
        <v>0</v>
      </c>
      <c r="X299" s="302">
        <f t="shared" si="68"/>
        <v>0</v>
      </c>
      <c r="Y299" s="303">
        <v>0</v>
      </c>
      <c r="Z299" s="303">
        <f t="shared" si="69"/>
        <v>0</v>
      </c>
      <c r="AA299" s="303">
        <v>0</v>
      </c>
      <c r="AB299" s="303">
        <f t="shared" si="70"/>
        <v>0</v>
      </c>
      <c r="AC299" s="303">
        <v>0</v>
      </c>
      <c r="AD299" s="304">
        <f t="shared" si="71"/>
        <v>0</v>
      </c>
      <c r="AR299" s="209" t="s">
        <v>2884</v>
      </c>
      <c r="AT299" s="209" t="s">
        <v>2854</v>
      </c>
      <c r="AU299" s="209" t="s">
        <v>87</v>
      </c>
      <c r="AY299" s="209" t="s">
        <v>2843</v>
      </c>
      <c r="BE299" s="305">
        <f t="shared" si="72"/>
        <v>0</v>
      </c>
      <c r="BF299" s="305">
        <f t="shared" si="73"/>
        <v>0</v>
      </c>
      <c r="BG299" s="305">
        <f t="shared" si="74"/>
        <v>0</v>
      </c>
      <c r="BH299" s="305">
        <f t="shared" si="75"/>
        <v>0</v>
      </c>
      <c r="BI299" s="305">
        <f t="shared" si="76"/>
        <v>0</v>
      </c>
      <c r="BJ299" s="209" t="s">
        <v>79</v>
      </c>
      <c r="BK299" s="305">
        <f t="shared" si="77"/>
        <v>0</v>
      </c>
      <c r="BL299" s="209" t="s">
        <v>115</v>
      </c>
      <c r="BM299" s="209" t="s">
        <v>3413</v>
      </c>
    </row>
    <row r="300" spans="2:65" s="217" customFormat="1" ht="22.5" customHeight="1" x14ac:dyDescent="0.2">
      <c r="B300" s="292"/>
      <c r="C300" s="306" t="s">
        <v>3414</v>
      </c>
      <c r="D300" s="306" t="s">
        <v>2854</v>
      </c>
      <c r="E300" s="307" t="s">
        <v>3415</v>
      </c>
      <c r="F300" s="380" t="s">
        <v>3416</v>
      </c>
      <c r="G300" s="380"/>
      <c r="H300" s="380"/>
      <c r="I300" s="380"/>
      <c r="J300" s="308" t="s">
        <v>2002</v>
      </c>
      <c r="K300" s="309">
        <v>1</v>
      </c>
      <c r="L300" s="310"/>
      <c r="M300" s="381"/>
      <c r="N300" s="381"/>
      <c r="O300" s="382"/>
      <c r="P300" s="383">
        <f t="shared" si="65"/>
        <v>0</v>
      </c>
      <c r="Q300" s="383"/>
      <c r="R300" s="298"/>
      <c r="S300" s="311"/>
      <c r="T300" s="300" t="s">
        <v>1138</v>
      </c>
      <c r="U300" s="301" t="s">
        <v>2790</v>
      </c>
      <c r="V300" s="302">
        <f t="shared" si="66"/>
        <v>0</v>
      </c>
      <c r="W300" s="302">
        <f t="shared" si="67"/>
        <v>0</v>
      </c>
      <c r="X300" s="302">
        <f t="shared" si="68"/>
        <v>0</v>
      </c>
      <c r="Y300" s="303">
        <v>0</v>
      </c>
      <c r="Z300" s="303">
        <f t="shared" si="69"/>
        <v>0</v>
      </c>
      <c r="AA300" s="303">
        <v>0</v>
      </c>
      <c r="AB300" s="303">
        <f t="shared" si="70"/>
        <v>0</v>
      </c>
      <c r="AC300" s="303">
        <v>0</v>
      </c>
      <c r="AD300" s="304">
        <f t="shared" si="71"/>
        <v>0</v>
      </c>
      <c r="AR300" s="209" t="s">
        <v>2884</v>
      </c>
      <c r="AT300" s="209" t="s">
        <v>2854</v>
      </c>
      <c r="AU300" s="209" t="s">
        <v>87</v>
      </c>
      <c r="AY300" s="209" t="s">
        <v>2843</v>
      </c>
      <c r="BE300" s="305">
        <f t="shared" si="72"/>
        <v>0</v>
      </c>
      <c r="BF300" s="305">
        <f t="shared" si="73"/>
        <v>0</v>
      </c>
      <c r="BG300" s="305">
        <f t="shared" si="74"/>
        <v>0</v>
      </c>
      <c r="BH300" s="305">
        <f t="shared" si="75"/>
        <v>0</v>
      </c>
      <c r="BI300" s="305">
        <f t="shared" si="76"/>
        <v>0</v>
      </c>
      <c r="BJ300" s="209" t="s">
        <v>79</v>
      </c>
      <c r="BK300" s="305">
        <f t="shared" si="77"/>
        <v>0</v>
      </c>
      <c r="BL300" s="209" t="s">
        <v>115</v>
      </c>
      <c r="BM300" s="209" t="s">
        <v>3417</v>
      </c>
    </row>
    <row r="301" spans="2:65" s="217" customFormat="1" ht="22.5" customHeight="1" x14ac:dyDescent="0.2">
      <c r="B301" s="292"/>
      <c r="C301" s="306" t="s">
        <v>3418</v>
      </c>
      <c r="D301" s="306" t="s">
        <v>2854</v>
      </c>
      <c r="E301" s="307" t="s">
        <v>3419</v>
      </c>
      <c r="F301" s="380" t="s">
        <v>3420</v>
      </c>
      <c r="G301" s="380"/>
      <c r="H301" s="380"/>
      <c r="I301" s="380"/>
      <c r="J301" s="308" t="s">
        <v>2002</v>
      </c>
      <c r="K301" s="309">
        <v>2</v>
      </c>
      <c r="L301" s="310"/>
      <c r="M301" s="381"/>
      <c r="N301" s="381"/>
      <c r="O301" s="382"/>
      <c r="P301" s="383">
        <f t="shared" si="65"/>
        <v>0</v>
      </c>
      <c r="Q301" s="383"/>
      <c r="R301" s="298"/>
      <c r="T301" s="300" t="s">
        <v>1138</v>
      </c>
      <c r="U301" s="301" t="s">
        <v>2790</v>
      </c>
      <c r="V301" s="302">
        <f t="shared" si="66"/>
        <v>0</v>
      </c>
      <c r="W301" s="302">
        <f t="shared" si="67"/>
        <v>0</v>
      </c>
      <c r="X301" s="302">
        <f t="shared" si="68"/>
        <v>0</v>
      </c>
      <c r="Y301" s="303">
        <v>0</v>
      </c>
      <c r="Z301" s="303">
        <f t="shared" si="69"/>
        <v>0</v>
      </c>
      <c r="AA301" s="303">
        <v>0</v>
      </c>
      <c r="AB301" s="303">
        <f t="shared" si="70"/>
        <v>0</v>
      </c>
      <c r="AC301" s="303">
        <v>0</v>
      </c>
      <c r="AD301" s="304">
        <f t="shared" si="71"/>
        <v>0</v>
      </c>
      <c r="AR301" s="209" t="s">
        <v>2884</v>
      </c>
      <c r="AT301" s="209" t="s">
        <v>2854</v>
      </c>
      <c r="AU301" s="209" t="s">
        <v>87</v>
      </c>
      <c r="AY301" s="209" t="s">
        <v>2843</v>
      </c>
      <c r="BE301" s="305">
        <f t="shared" si="72"/>
        <v>0</v>
      </c>
      <c r="BF301" s="305">
        <f t="shared" si="73"/>
        <v>0</v>
      </c>
      <c r="BG301" s="305">
        <f t="shared" si="74"/>
        <v>0</v>
      </c>
      <c r="BH301" s="305">
        <f t="shared" si="75"/>
        <v>0</v>
      </c>
      <c r="BI301" s="305">
        <f t="shared" si="76"/>
        <v>0</v>
      </c>
      <c r="BJ301" s="209" t="s">
        <v>79</v>
      </c>
      <c r="BK301" s="305">
        <f t="shared" si="77"/>
        <v>0</v>
      </c>
      <c r="BL301" s="209" t="s">
        <v>115</v>
      </c>
      <c r="BM301" s="209" t="s">
        <v>3421</v>
      </c>
    </row>
    <row r="302" spans="2:65" s="217" customFormat="1" ht="22.5" customHeight="1" x14ac:dyDescent="0.2">
      <c r="B302" s="292"/>
      <c r="C302" s="306" t="s">
        <v>3422</v>
      </c>
      <c r="D302" s="306" t="s">
        <v>2854</v>
      </c>
      <c r="E302" s="307" t="s">
        <v>3423</v>
      </c>
      <c r="F302" s="380" t="s">
        <v>3424</v>
      </c>
      <c r="G302" s="380"/>
      <c r="H302" s="380"/>
      <c r="I302" s="380"/>
      <c r="J302" s="308" t="s">
        <v>2002</v>
      </c>
      <c r="K302" s="309">
        <v>1</v>
      </c>
      <c r="L302" s="310"/>
      <c r="M302" s="381"/>
      <c r="N302" s="381"/>
      <c r="O302" s="382"/>
      <c r="P302" s="383">
        <f t="shared" si="65"/>
        <v>0</v>
      </c>
      <c r="Q302" s="383"/>
      <c r="R302" s="298"/>
      <c r="S302" s="311"/>
      <c r="T302" s="300" t="s">
        <v>1138</v>
      </c>
      <c r="U302" s="301" t="s">
        <v>2790</v>
      </c>
      <c r="V302" s="302">
        <f t="shared" si="66"/>
        <v>0</v>
      </c>
      <c r="W302" s="302">
        <f t="shared" si="67"/>
        <v>0</v>
      </c>
      <c r="X302" s="302">
        <f t="shared" si="68"/>
        <v>0</v>
      </c>
      <c r="Y302" s="303">
        <v>0</v>
      </c>
      <c r="Z302" s="303">
        <f t="shared" si="69"/>
        <v>0</v>
      </c>
      <c r="AA302" s="303">
        <v>0</v>
      </c>
      <c r="AB302" s="303">
        <f t="shared" si="70"/>
        <v>0</v>
      </c>
      <c r="AC302" s="303">
        <v>0</v>
      </c>
      <c r="AD302" s="304">
        <f t="shared" si="71"/>
        <v>0</v>
      </c>
      <c r="AR302" s="209" t="s">
        <v>2884</v>
      </c>
      <c r="AT302" s="209" t="s">
        <v>2854</v>
      </c>
      <c r="AU302" s="209" t="s">
        <v>87</v>
      </c>
      <c r="AY302" s="209" t="s">
        <v>2843</v>
      </c>
      <c r="BE302" s="305">
        <f t="shared" si="72"/>
        <v>0</v>
      </c>
      <c r="BF302" s="305">
        <f t="shared" si="73"/>
        <v>0</v>
      </c>
      <c r="BG302" s="305">
        <f t="shared" si="74"/>
        <v>0</v>
      </c>
      <c r="BH302" s="305">
        <f t="shared" si="75"/>
        <v>0</v>
      </c>
      <c r="BI302" s="305">
        <f t="shared" si="76"/>
        <v>0</v>
      </c>
      <c r="BJ302" s="209" t="s">
        <v>79</v>
      </c>
      <c r="BK302" s="305">
        <f t="shared" si="77"/>
        <v>0</v>
      </c>
      <c r="BL302" s="209" t="s">
        <v>115</v>
      </c>
      <c r="BM302" s="209" t="s">
        <v>3425</v>
      </c>
    </row>
    <row r="303" spans="2:65" s="217" customFormat="1" ht="22.5" customHeight="1" x14ac:dyDescent="0.2">
      <c r="B303" s="292"/>
      <c r="C303" s="306" t="s">
        <v>3426</v>
      </c>
      <c r="D303" s="306" t="s">
        <v>2854</v>
      </c>
      <c r="E303" s="307" t="s">
        <v>3427</v>
      </c>
      <c r="F303" s="380" t="s">
        <v>3428</v>
      </c>
      <c r="G303" s="380"/>
      <c r="H303" s="380"/>
      <c r="I303" s="380"/>
      <c r="J303" s="308" t="s">
        <v>2002</v>
      </c>
      <c r="K303" s="309">
        <v>1</v>
      </c>
      <c r="L303" s="310"/>
      <c r="M303" s="381"/>
      <c r="N303" s="381"/>
      <c r="O303" s="382"/>
      <c r="P303" s="383">
        <f t="shared" si="65"/>
        <v>0</v>
      </c>
      <c r="Q303" s="383"/>
      <c r="R303" s="298"/>
      <c r="T303" s="300" t="s">
        <v>1138</v>
      </c>
      <c r="U303" s="301" t="s">
        <v>2790</v>
      </c>
      <c r="V303" s="302">
        <f t="shared" si="66"/>
        <v>0</v>
      </c>
      <c r="W303" s="302">
        <f t="shared" si="67"/>
        <v>0</v>
      </c>
      <c r="X303" s="302">
        <f t="shared" si="68"/>
        <v>0</v>
      </c>
      <c r="Y303" s="303">
        <v>0</v>
      </c>
      <c r="Z303" s="303">
        <f t="shared" si="69"/>
        <v>0</v>
      </c>
      <c r="AA303" s="303">
        <v>0</v>
      </c>
      <c r="AB303" s="303">
        <f t="shared" si="70"/>
        <v>0</v>
      </c>
      <c r="AC303" s="303">
        <v>0</v>
      </c>
      <c r="AD303" s="304">
        <f t="shared" si="71"/>
        <v>0</v>
      </c>
      <c r="AR303" s="209" t="s">
        <v>2884</v>
      </c>
      <c r="AT303" s="209" t="s">
        <v>2854</v>
      </c>
      <c r="AU303" s="209" t="s">
        <v>87</v>
      </c>
      <c r="AY303" s="209" t="s">
        <v>2843</v>
      </c>
      <c r="BE303" s="305">
        <f t="shared" si="72"/>
        <v>0</v>
      </c>
      <c r="BF303" s="305">
        <f t="shared" si="73"/>
        <v>0</v>
      </c>
      <c r="BG303" s="305">
        <f t="shared" si="74"/>
        <v>0</v>
      </c>
      <c r="BH303" s="305">
        <f t="shared" si="75"/>
        <v>0</v>
      </c>
      <c r="BI303" s="305">
        <f t="shared" si="76"/>
        <v>0</v>
      </c>
      <c r="BJ303" s="209" t="s">
        <v>79</v>
      </c>
      <c r="BK303" s="305">
        <f t="shared" si="77"/>
        <v>0</v>
      </c>
      <c r="BL303" s="209" t="s">
        <v>115</v>
      </c>
      <c r="BM303" s="209" t="s">
        <v>3429</v>
      </c>
    </row>
    <row r="304" spans="2:65" s="217" customFormat="1" ht="22.5" customHeight="1" x14ac:dyDescent="0.3">
      <c r="B304" s="292"/>
      <c r="C304" s="306" t="s">
        <v>3430</v>
      </c>
      <c r="D304" s="306" t="s">
        <v>2854</v>
      </c>
      <c r="E304" s="307" t="s">
        <v>3431</v>
      </c>
      <c r="F304" s="380" t="s">
        <v>3432</v>
      </c>
      <c r="G304" s="380"/>
      <c r="H304" s="380"/>
      <c r="I304" s="380"/>
      <c r="J304" s="308" t="s">
        <v>2002</v>
      </c>
      <c r="K304" s="309">
        <v>1</v>
      </c>
      <c r="L304" s="310"/>
      <c r="M304" s="381"/>
      <c r="N304" s="381"/>
      <c r="O304" s="382"/>
      <c r="P304" s="383">
        <f t="shared" si="65"/>
        <v>0</v>
      </c>
      <c r="Q304" s="383"/>
      <c r="R304" s="298"/>
      <c r="S304" s="283"/>
      <c r="T304" s="300" t="s">
        <v>1138</v>
      </c>
      <c r="U304" s="301" t="s">
        <v>2790</v>
      </c>
      <c r="V304" s="302">
        <f t="shared" si="66"/>
        <v>0</v>
      </c>
      <c r="W304" s="302">
        <f t="shared" si="67"/>
        <v>0</v>
      </c>
      <c r="X304" s="302">
        <f t="shared" si="68"/>
        <v>0</v>
      </c>
      <c r="Y304" s="303">
        <v>0</v>
      </c>
      <c r="Z304" s="303">
        <f t="shared" si="69"/>
        <v>0</v>
      </c>
      <c r="AA304" s="303">
        <v>0</v>
      </c>
      <c r="AB304" s="303">
        <f t="shared" si="70"/>
        <v>0</v>
      </c>
      <c r="AC304" s="303">
        <v>0</v>
      </c>
      <c r="AD304" s="304">
        <f t="shared" si="71"/>
        <v>0</v>
      </c>
      <c r="AR304" s="209" t="s">
        <v>2884</v>
      </c>
      <c r="AT304" s="209" t="s">
        <v>2854</v>
      </c>
      <c r="AU304" s="209" t="s">
        <v>87</v>
      </c>
      <c r="AY304" s="209" t="s">
        <v>2843</v>
      </c>
      <c r="BE304" s="305">
        <f t="shared" si="72"/>
        <v>0</v>
      </c>
      <c r="BF304" s="305">
        <f t="shared" si="73"/>
        <v>0</v>
      </c>
      <c r="BG304" s="305">
        <f t="shared" si="74"/>
        <v>0</v>
      </c>
      <c r="BH304" s="305">
        <f t="shared" si="75"/>
        <v>0</v>
      </c>
      <c r="BI304" s="305">
        <f t="shared" si="76"/>
        <v>0</v>
      </c>
      <c r="BJ304" s="209" t="s">
        <v>79</v>
      </c>
      <c r="BK304" s="305">
        <f t="shared" si="77"/>
        <v>0</v>
      </c>
      <c r="BL304" s="209" t="s">
        <v>115</v>
      </c>
      <c r="BM304" s="209" t="s">
        <v>3433</v>
      </c>
    </row>
    <row r="305" spans="2:65" s="217" customFormat="1" ht="22.5" customHeight="1" x14ac:dyDescent="0.2">
      <c r="B305" s="292"/>
      <c r="C305" s="306" t="s">
        <v>3434</v>
      </c>
      <c r="D305" s="306" t="s">
        <v>2854</v>
      </c>
      <c r="E305" s="307" t="s">
        <v>3435</v>
      </c>
      <c r="F305" s="380" t="s">
        <v>3436</v>
      </c>
      <c r="G305" s="380"/>
      <c r="H305" s="380"/>
      <c r="I305" s="380"/>
      <c r="J305" s="308" t="s">
        <v>2002</v>
      </c>
      <c r="K305" s="309">
        <v>20</v>
      </c>
      <c r="L305" s="310"/>
      <c r="M305" s="381"/>
      <c r="N305" s="381"/>
      <c r="O305" s="382"/>
      <c r="P305" s="383">
        <f t="shared" si="65"/>
        <v>0</v>
      </c>
      <c r="Q305" s="383"/>
      <c r="R305" s="298"/>
      <c r="S305" s="299"/>
      <c r="T305" s="300" t="s">
        <v>1138</v>
      </c>
      <c r="U305" s="301" t="s">
        <v>2790</v>
      </c>
      <c r="V305" s="302">
        <f t="shared" si="66"/>
        <v>0</v>
      </c>
      <c r="W305" s="302">
        <f t="shared" si="67"/>
        <v>0</v>
      </c>
      <c r="X305" s="302">
        <f t="shared" si="68"/>
        <v>0</v>
      </c>
      <c r="Y305" s="303">
        <v>0</v>
      </c>
      <c r="Z305" s="303">
        <f t="shared" si="69"/>
        <v>0</v>
      </c>
      <c r="AA305" s="303">
        <v>0</v>
      </c>
      <c r="AB305" s="303">
        <f t="shared" si="70"/>
        <v>0</v>
      </c>
      <c r="AC305" s="303">
        <v>0</v>
      </c>
      <c r="AD305" s="304">
        <f t="shared" si="71"/>
        <v>0</v>
      </c>
      <c r="AR305" s="209" t="s">
        <v>2884</v>
      </c>
      <c r="AT305" s="209" t="s">
        <v>2854</v>
      </c>
      <c r="AU305" s="209" t="s">
        <v>87</v>
      </c>
      <c r="AY305" s="209" t="s">
        <v>2843</v>
      </c>
      <c r="BE305" s="305">
        <f t="shared" si="72"/>
        <v>0</v>
      </c>
      <c r="BF305" s="305">
        <f t="shared" si="73"/>
        <v>0</v>
      </c>
      <c r="BG305" s="305">
        <f t="shared" si="74"/>
        <v>0</v>
      </c>
      <c r="BH305" s="305">
        <f t="shared" si="75"/>
        <v>0</v>
      </c>
      <c r="BI305" s="305">
        <f t="shared" si="76"/>
        <v>0</v>
      </c>
      <c r="BJ305" s="209" t="s">
        <v>79</v>
      </c>
      <c r="BK305" s="305">
        <f t="shared" si="77"/>
        <v>0</v>
      </c>
      <c r="BL305" s="209" t="s">
        <v>115</v>
      </c>
      <c r="BM305" s="209" t="s">
        <v>3437</v>
      </c>
    </row>
    <row r="306" spans="2:65" s="217" customFormat="1" ht="22.5" customHeight="1" x14ac:dyDescent="0.2">
      <c r="B306" s="292"/>
      <c r="C306" s="306" t="s">
        <v>3438</v>
      </c>
      <c r="D306" s="306" t="s">
        <v>2854</v>
      </c>
      <c r="E306" s="307" t="s">
        <v>3439</v>
      </c>
      <c r="F306" s="380" t="s">
        <v>3440</v>
      </c>
      <c r="G306" s="380"/>
      <c r="H306" s="380"/>
      <c r="I306" s="380"/>
      <c r="J306" s="308" t="s">
        <v>2002</v>
      </c>
      <c r="K306" s="309">
        <v>16</v>
      </c>
      <c r="L306" s="310"/>
      <c r="M306" s="381"/>
      <c r="N306" s="381"/>
      <c r="O306" s="382"/>
      <c r="P306" s="383">
        <f t="shared" si="65"/>
        <v>0</v>
      </c>
      <c r="Q306" s="383"/>
      <c r="R306" s="298"/>
      <c r="S306" s="311"/>
      <c r="T306" s="300" t="s">
        <v>1138</v>
      </c>
      <c r="U306" s="301" t="s">
        <v>2790</v>
      </c>
      <c r="V306" s="302">
        <f t="shared" si="66"/>
        <v>0</v>
      </c>
      <c r="W306" s="302">
        <f t="shared" si="67"/>
        <v>0</v>
      </c>
      <c r="X306" s="302">
        <f t="shared" si="68"/>
        <v>0</v>
      </c>
      <c r="Y306" s="303">
        <v>0</v>
      </c>
      <c r="Z306" s="303">
        <f t="shared" si="69"/>
        <v>0</v>
      </c>
      <c r="AA306" s="303">
        <v>0</v>
      </c>
      <c r="AB306" s="303">
        <f t="shared" si="70"/>
        <v>0</v>
      </c>
      <c r="AC306" s="303">
        <v>0</v>
      </c>
      <c r="AD306" s="304">
        <f t="shared" si="71"/>
        <v>0</v>
      </c>
      <c r="AR306" s="209" t="s">
        <v>2884</v>
      </c>
      <c r="AT306" s="209" t="s">
        <v>2854</v>
      </c>
      <c r="AU306" s="209" t="s">
        <v>87</v>
      </c>
      <c r="AY306" s="209" t="s">
        <v>2843</v>
      </c>
      <c r="BE306" s="305">
        <f t="shared" si="72"/>
        <v>0</v>
      </c>
      <c r="BF306" s="305">
        <f t="shared" si="73"/>
        <v>0</v>
      </c>
      <c r="BG306" s="305">
        <f t="shared" si="74"/>
        <v>0</v>
      </c>
      <c r="BH306" s="305">
        <f t="shared" si="75"/>
        <v>0</v>
      </c>
      <c r="BI306" s="305">
        <f t="shared" si="76"/>
        <v>0</v>
      </c>
      <c r="BJ306" s="209" t="s">
        <v>79</v>
      </c>
      <c r="BK306" s="305">
        <f t="shared" si="77"/>
        <v>0</v>
      </c>
      <c r="BL306" s="209" t="s">
        <v>115</v>
      </c>
      <c r="BM306" s="209" t="s">
        <v>3441</v>
      </c>
    </row>
    <row r="307" spans="2:65" s="217" customFormat="1" ht="22.5" customHeight="1" x14ac:dyDescent="0.2">
      <c r="B307" s="292"/>
      <c r="C307" s="306" t="s">
        <v>3442</v>
      </c>
      <c r="D307" s="306" t="s">
        <v>2854</v>
      </c>
      <c r="E307" s="307" t="s">
        <v>3443</v>
      </c>
      <c r="F307" s="380" t="s">
        <v>3444</v>
      </c>
      <c r="G307" s="380"/>
      <c r="H307" s="380"/>
      <c r="I307" s="380"/>
      <c r="J307" s="308" t="s">
        <v>3445</v>
      </c>
      <c r="K307" s="309">
        <v>1</v>
      </c>
      <c r="L307" s="310"/>
      <c r="M307" s="381"/>
      <c r="N307" s="381"/>
      <c r="O307" s="382"/>
      <c r="P307" s="383">
        <f t="shared" si="65"/>
        <v>0</v>
      </c>
      <c r="Q307" s="383"/>
      <c r="R307" s="298"/>
      <c r="S307" s="299"/>
      <c r="T307" s="300" t="s">
        <v>1138</v>
      </c>
      <c r="U307" s="301" t="s">
        <v>2790</v>
      </c>
      <c r="V307" s="302">
        <f t="shared" si="66"/>
        <v>0</v>
      </c>
      <c r="W307" s="302">
        <f t="shared" si="67"/>
        <v>0</v>
      </c>
      <c r="X307" s="302">
        <f t="shared" si="68"/>
        <v>0</v>
      </c>
      <c r="Y307" s="303">
        <v>0</v>
      </c>
      <c r="Z307" s="303">
        <f t="shared" si="69"/>
        <v>0</v>
      </c>
      <c r="AA307" s="303">
        <v>0</v>
      </c>
      <c r="AB307" s="303">
        <f t="shared" si="70"/>
        <v>0</v>
      </c>
      <c r="AC307" s="303">
        <v>0</v>
      </c>
      <c r="AD307" s="304">
        <f t="shared" si="71"/>
        <v>0</v>
      </c>
      <c r="AR307" s="209" t="s">
        <v>2884</v>
      </c>
      <c r="AT307" s="209" t="s">
        <v>2854</v>
      </c>
      <c r="AU307" s="209" t="s">
        <v>87</v>
      </c>
      <c r="AY307" s="209" t="s">
        <v>2843</v>
      </c>
      <c r="BE307" s="305">
        <f t="shared" si="72"/>
        <v>0</v>
      </c>
      <c r="BF307" s="305">
        <f t="shared" si="73"/>
        <v>0</v>
      </c>
      <c r="BG307" s="305">
        <f t="shared" si="74"/>
        <v>0</v>
      </c>
      <c r="BH307" s="305">
        <f t="shared" si="75"/>
        <v>0</v>
      </c>
      <c r="BI307" s="305">
        <f t="shared" si="76"/>
        <v>0</v>
      </c>
      <c r="BJ307" s="209" t="s">
        <v>79</v>
      </c>
      <c r="BK307" s="305">
        <f t="shared" si="77"/>
        <v>0</v>
      </c>
      <c r="BL307" s="209" t="s">
        <v>115</v>
      </c>
      <c r="BM307" s="209" t="s">
        <v>3446</v>
      </c>
    </row>
    <row r="308" spans="2:65" s="217" customFormat="1" ht="22.5" customHeight="1" x14ac:dyDescent="0.2">
      <c r="B308" s="292"/>
      <c r="C308" s="306" t="s">
        <v>3447</v>
      </c>
      <c r="D308" s="306" t="s">
        <v>2854</v>
      </c>
      <c r="E308" s="307" t="s">
        <v>3448</v>
      </c>
      <c r="F308" s="380" t="s">
        <v>3449</v>
      </c>
      <c r="G308" s="380"/>
      <c r="H308" s="380"/>
      <c r="I308" s="380"/>
      <c r="J308" s="308" t="s">
        <v>3445</v>
      </c>
      <c r="K308" s="309">
        <v>1</v>
      </c>
      <c r="L308" s="310"/>
      <c r="M308" s="381"/>
      <c r="N308" s="381"/>
      <c r="O308" s="382"/>
      <c r="P308" s="383">
        <f t="shared" si="65"/>
        <v>0</v>
      </c>
      <c r="Q308" s="383"/>
      <c r="R308" s="298"/>
      <c r="S308" s="311" t="s">
        <v>1138</v>
      </c>
      <c r="T308" s="300" t="s">
        <v>1138</v>
      </c>
      <c r="U308" s="301" t="s">
        <v>2790</v>
      </c>
      <c r="V308" s="302">
        <f t="shared" si="66"/>
        <v>0</v>
      </c>
      <c r="W308" s="302">
        <f t="shared" si="67"/>
        <v>0</v>
      </c>
      <c r="X308" s="302">
        <f t="shared" si="68"/>
        <v>0</v>
      </c>
      <c r="Y308" s="303">
        <v>0</v>
      </c>
      <c r="Z308" s="303">
        <f t="shared" si="69"/>
        <v>0</v>
      </c>
      <c r="AA308" s="303">
        <v>0</v>
      </c>
      <c r="AB308" s="303">
        <f t="shared" si="70"/>
        <v>0</v>
      </c>
      <c r="AC308" s="303">
        <v>0</v>
      </c>
      <c r="AD308" s="304">
        <f t="shared" si="71"/>
        <v>0</v>
      </c>
      <c r="AR308" s="209" t="s">
        <v>2884</v>
      </c>
      <c r="AT308" s="209" t="s">
        <v>2854</v>
      </c>
      <c r="AU308" s="209" t="s">
        <v>87</v>
      </c>
      <c r="AY308" s="209" t="s">
        <v>2843</v>
      </c>
      <c r="BE308" s="305">
        <f t="shared" si="72"/>
        <v>0</v>
      </c>
      <c r="BF308" s="305">
        <f t="shared" si="73"/>
        <v>0</v>
      </c>
      <c r="BG308" s="305">
        <f t="shared" si="74"/>
        <v>0</v>
      </c>
      <c r="BH308" s="305">
        <f t="shared" si="75"/>
        <v>0</v>
      </c>
      <c r="BI308" s="305">
        <f t="shared" si="76"/>
        <v>0</v>
      </c>
      <c r="BJ308" s="209" t="s">
        <v>79</v>
      </c>
      <c r="BK308" s="305">
        <f t="shared" si="77"/>
        <v>0</v>
      </c>
      <c r="BL308" s="209" t="s">
        <v>115</v>
      </c>
      <c r="BM308" s="209" t="s">
        <v>3450</v>
      </c>
    </row>
    <row r="309" spans="2:65" s="217" customFormat="1" ht="22.5" customHeight="1" x14ac:dyDescent="0.2">
      <c r="B309" s="292"/>
      <c r="C309" s="293" t="s">
        <v>3451</v>
      </c>
      <c r="D309" s="293" t="s">
        <v>2844</v>
      </c>
      <c r="E309" s="294" t="s">
        <v>3452</v>
      </c>
      <c r="F309" s="384" t="s">
        <v>3453</v>
      </c>
      <c r="G309" s="384"/>
      <c r="H309" s="384"/>
      <c r="I309" s="384"/>
      <c r="J309" s="295" t="s">
        <v>427</v>
      </c>
      <c r="K309" s="296">
        <v>60</v>
      </c>
      <c r="L309" s="297"/>
      <c r="M309" s="383"/>
      <c r="N309" s="383"/>
      <c r="O309" s="383"/>
      <c r="P309" s="383">
        <f t="shared" si="65"/>
        <v>0</v>
      </c>
      <c r="Q309" s="383"/>
      <c r="R309" s="298"/>
      <c r="S309" s="311" t="s">
        <v>1138</v>
      </c>
      <c r="T309" s="300" t="s">
        <v>1138</v>
      </c>
      <c r="U309" s="301" t="s">
        <v>2790</v>
      </c>
      <c r="V309" s="302">
        <f t="shared" si="66"/>
        <v>0</v>
      </c>
      <c r="W309" s="302">
        <f t="shared" si="67"/>
        <v>0</v>
      </c>
      <c r="X309" s="302">
        <f t="shared" si="68"/>
        <v>0</v>
      </c>
      <c r="Y309" s="303">
        <v>0</v>
      </c>
      <c r="Z309" s="303">
        <f t="shared" si="69"/>
        <v>0</v>
      </c>
      <c r="AA309" s="303">
        <v>0</v>
      </c>
      <c r="AB309" s="303">
        <f t="shared" si="70"/>
        <v>0</v>
      </c>
      <c r="AC309" s="303">
        <v>0</v>
      </c>
      <c r="AD309" s="304">
        <f t="shared" si="71"/>
        <v>0</v>
      </c>
      <c r="AR309" s="209" t="s">
        <v>115</v>
      </c>
      <c r="AT309" s="209" t="s">
        <v>2844</v>
      </c>
      <c r="AU309" s="209" t="s">
        <v>87</v>
      </c>
      <c r="AY309" s="209" t="s">
        <v>2843</v>
      </c>
      <c r="BE309" s="305">
        <f t="shared" si="72"/>
        <v>0</v>
      </c>
      <c r="BF309" s="305">
        <f t="shared" si="73"/>
        <v>0</v>
      </c>
      <c r="BG309" s="305">
        <f t="shared" si="74"/>
        <v>0</v>
      </c>
      <c r="BH309" s="305">
        <f t="shared" si="75"/>
        <v>0</v>
      </c>
      <c r="BI309" s="305">
        <f t="shared" si="76"/>
        <v>0</v>
      </c>
      <c r="BJ309" s="209" t="s">
        <v>79</v>
      </c>
      <c r="BK309" s="305">
        <f t="shared" si="77"/>
        <v>0</v>
      </c>
      <c r="BL309" s="209" t="s">
        <v>115</v>
      </c>
      <c r="BM309" s="209" t="s">
        <v>3454</v>
      </c>
    </row>
    <row r="310" spans="2:65" s="217" customFormat="1" ht="22.5" customHeight="1" x14ac:dyDescent="0.2">
      <c r="B310" s="292"/>
      <c r="C310" s="306" t="s">
        <v>3455</v>
      </c>
      <c r="D310" s="306" t="s">
        <v>2854</v>
      </c>
      <c r="E310" s="307" t="s">
        <v>3456</v>
      </c>
      <c r="F310" s="380" t="s">
        <v>3457</v>
      </c>
      <c r="G310" s="380"/>
      <c r="H310" s="380"/>
      <c r="I310" s="380"/>
      <c r="J310" s="308" t="s">
        <v>2854</v>
      </c>
      <c r="K310" s="309">
        <v>60</v>
      </c>
      <c r="L310" s="310"/>
      <c r="M310" s="381"/>
      <c r="N310" s="381"/>
      <c r="O310" s="382"/>
      <c r="P310" s="383">
        <f t="shared" si="65"/>
        <v>0</v>
      </c>
      <c r="Q310" s="383"/>
      <c r="R310" s="298"/>
      <c r="S310" s="311" t="s">
        <v>1138</v>
      </c>
      <c r="T310" s="300" t="s">
        <v>1138</v>
      </c>
      <c r="U310" s="301" t="s">
        <v>2790</v>
      </c>
      <c r="V310" s="302">
        <f t="shared" si="66"/>
        <v>0</v>
      </c>
      <c r="W310" s="302">
        <f t="shared" si="67"/>
        <v>0</v>
      </c>
      <c r="X310" s="302">
        <f t="shared" si="68"/>
        <v>0</v>
      </c>
      <c r="Y310" s="303">
        <v>0</v>
      </c>
      <c r="Z310" s="303">
        <f t="shared" si="69"/>
        <v>0</v>
      </c>
      <c r="AA310" s="303">
        <v>0</v>
      </c>
      <c r="AB310" s="303">
        <f t="shared" si="70"/>
        <v>0</v>
      </c>
      <c r="AC310" s="303">
        <v>0</v>
      </c>
      <c r="AD310" s="304">
        <f t="shared" si="71"/>
        <v>0</v>
      </c>
      <c r="AR310" s="209" t="s">
        <v>2884</v>
      </c>
      <c r="AT310" s="209" t="s">
        <v>2854</v>
      </c>
      <c r="AU310" s="209" t="s">
        <v>87</v>
      </c>
      <c r="AY310" s="209" t="s">
        <v>2843</v>
      </c>
      <c r="BE310" s="305">
        <f t="shared" si="72"/>
        <v>0</v>
      </c>
      <c r="BF310" s="305">
        <f t="shared" si="73"/>
        <v>0</v>
      </c>
      <c r="BG310" s="305">
        <f t="shared" si="74"/>
        <v>0</v>
      </c>
      <c r="BH310" s="305">
        <f t="shared" si="75"/>
        <v>0</v>
      </c>
      <c r="BI310" s="305">
        <f t="shared" si="76"/>
        <v>0</v>
      </c>
      <c r="BJ310" s="209" t="s">
        <v>79</v>
      </c>
      <c r="BK310" s="305">
        <f t="shared" si="77"/>
        <v>0</v>
      </c>
      <c r="BL310" s="209" t="s">
        <v>115</v>
      </c>
      <c r="BM310" s="209" t="s">
        <v>3458</v>
      </c>
    </row>
    <row r="311" spans="2:65" s="217" customFormat="1" ht="22.5" customHeight="1" x14ac:dyDescent="0.2">
      <c r="B311" s="292"/>
      <c r="C311" s="293" t="s">
        <v>3459</v>
      </c>
      <c r="D311" s="293" t="s">
        <v>2844</v>
      </c>
      <c r="E311" s="294" t="s">
        <v>3452</v>
      </c>
      <c r="F311" s="384" t="s">
        <v>3453</v>
      </c>
      <c r="G311" s="384"/>
      <c r="H311" s="384"/>
      <c r="I311" s="384"/>
      <c r="J311" s="295" t="s">
        <v>427</v>
      </c>
      <c r="K311" s="296">
        <v>1770</v>
      </c>
      <c r="L311" s="297"/>
      <c r="M311" s="383"/>
      <c r="N311" s="383"/>
      <c r="O311" s="383"/>
      <c r="P311" s="383">
        <f t="shared" si="65"/>
        <v>0</v>
      </c>
      <c r="Q311" s="383"/>
      <c r="R311" s="298"/>
      <c r="S311" s="311" t="s">
        <v>1138</v>
      </c>
      <c r="T311" s="300" t="s">
        <v>1138</v>
      </c>
      <c r="U311" s="301" t="s">
        <v>2790</v>
      </c>
      <c r="V311" s="302">
        <f t="shared" si="66"/>
        <v>0</v>
      </c>
      <c r="W311" s="302">
        <f t="shared" si="67"/>
        <v>0</v>
      </c>
      <c r="X311" s="302">
        <f t="shared" si="68"/>
        <v>0</v>
      </c>
      <c r="Y311" s="303">
        <v>0</v>
      </c>
      <c r="Z311" s="303">
        <f t="shared" si="69"/>
        <v>0</v>
      </c>
      <c r="AA311" s="303">
        <v>0</v>
      </c>
      <c r="AB311" s="303">
        <f t="shared" si="70"/>
        <v>0</v>
      </c>
      <c r="AC311" s="303">
        <v>0</v>
      </c>
      <c r="AD311" s="304">
        <f t="shared" si="71"/>
        <v>0</v>
      </c>
      <c r="AR311" s="209" t="s">
        <v>115</v>
      </c>
      <c r="AT311" s="209" t="s">
        <v>2844</v>
      </c>
      <c r="AU311" s="209" t="s">
        <v>87</v>
      </c>
      <c r="AY311" s="209" t="s">
        <v>2843</v>
      </c>
      <c r="BE311" s="305">
        <f t="shared" si="72"/>
        <v>0</v>
      </c>
      <c r="BF311" s="305">
        <f t="shared" si="73"/>
        <v>0</v>
      </c>
      <c r="BG311" s="305">
        <f t="shared" si="74"/>
        <v>0</v>
      </c>
      <c r="BH311" s="305">
        <f t="shared" si="75"/>
        <v>0</v>
      </c>
      <c r="BI311" s="305">
        <f t="shared" si="76"/>
        <v>0</v>
      </c>
      <c r="BJ311" s="209" t="s">
        <v>79</v>
      </c>
      <c r="BK311" s="305">
        <f t="shared" si="77"/>
        <v>0</v>
      </c>
      <c r="BL311" s="209" t="s">
        <v>115</v>
      </c>
      <c r="BM311" s="209" t="s">
        <v>3460</v>
      </c>
    </row>
    <row r="312" spans="2:65" s="217" customFormat="1" ht="22.5" customHeight="1" x14ac:dyDescent="0.2">
      <c r="B312" s="292"/>
      <c r="C312" s="306" t="s">
        <v>3461</v>
      </c>
      <c r="D312" s="306" t="s">
        <v>2854</v>
      </c>
      <c r="E312" s="307" t="s">
        <v>3462</v>
      </c>
      <c r="F312" s="380" t="s">
        <v>3463</v>
      </c>
      <c r="G312" s="380"/>
      <c r="H312" s="380"/>
      <c r="I312" s="380"/>
      <c r="J312" s="308" t="s">
        <v>2854</v>
      </c>
      <c r="K312" s="309">
        <v>1770</v>
      </c>
      <c r="L312" s="310"/>
      <c r="M312" s="381"/>
      <c r="N312" s="381"/>
      <c r="O312" s="382"/>
      <c r="P312" s="383">
        <f t="shared" si="65"/>
        <v>0</v>
      </c>
      <c r="Q312" s="383"/>
      <c r="R312" s="298"/>
      <c r="S312" s="311" t="s">
        <v>1138</v>
      </c>
      <c r="T312" s="300" t="s">
        <v>1138</v>
      </c>
      <c r="U312" s="301" t="s">
        <v>2790</v>
      </c>
      <c r="V312" s="302">
        <f t="shared" si="66"/>
        <v>0</v>
      </c>
      <c r="W312" s="302">
        <f t="shared" si="67"/>
        <v>0</v>
      </c>
      <c r="X312" s="302">
        <f t="shared" si="68"/>
        <v>0</v>
      </c>
      <c r="Y312" s="303">
        <v>0</v>
      </c>
      <c r="Z312" s="303">
        <f t="shared" si="69"/>
        <v>0</v>
      </c>
      <c r="AA312" s="303">
        <v>0</v>
      </c>
      <c r="AB312" s="303">
        <f t="shared" si="70"/>
        <v>0</v>
      </c>
      <c r="AC312" s="303">
        <v>0</v>
      </c>
      <c r="AD312" s="304">
        <f t="shared" si="71"/>
        <v>0</v>
      </c>
      <c r="AR312" s="209" t="s">
        <v>2884</v>
      </c>
      <c r="AT312" s="209" t="s">
        <v>2854</v>
      </c>
      <c r="AU312" s="209" t="s">
        <v>87</v>
      </c>
      <c r="AY312" s="209" t="s">
        <v>2843</v>
      </c>
      <c r="BE312" s="305">
        <f t="shared" si="72"/>
        <v>0</v>
      </c>
      <c r="BF312" s="305">
        <f t="shared" si="73"/>
        <v>0</v>
      </c>
      <c r="BG312" s="305">
        <f t="shared" si="74"/>
        <v>0</v>
      </c>
      <c r="BH312" s="305">
        <f t="shared" si="75"/>
        <v>0</v>
      </c>
      <c r="BI312" s="305">
        <f t="shared" si="76"/>
        <v>0</v>
      </c>
      <c r="BJ312" s="209" t="s">
        <v>79</v>
      </c>
      <c r="BK312" s="305">
        <f t="shared" si="77"/>
        <v>0</v>
      </c>
      <c r="BL312" s="209" t="s">
        <v>115</v>
      </c>
      <c r="BM312" s="209" t="s">
        <v>3464</v>
      </c>
    </row>
    <row r="313" spans="2:65" s="217" customFormat="1" ht="22.5" customHeight="1" x14ac:dyDescent="0.2">
      <c r="B313" s="292"/>
      <c r="C313" s="293" t="s">
        <v>3465</v>
      </c>
      <c r="D313" s="293" t="s">
        <v>2844</v>
      </c>
      <c r="E313" s="294" t="s">
        <v>3452</v>
      </c>
      <c r="F313" s="384" t="s">
        <v>3453</v>
      </c>
      <c r="G313" s="384"/>
      <c r="H313" s="384"/>
      <c r="I313" s="384"/>
      <c r="J313" s="295" t="s">
        <v>427</v>
      </c>
      <c r="K313" s="296">
        <v>420</v>
      </c>
      <c r="L313" s="297"/>
      <c r="M313" s="383"/>
      <c r="N313" s="383"/>
      <c r="O313" s="383"/>
      <c r="P313" s="383">
        <f t="shared" si="65"/>
        <v>0</v>
      </c>
      <c r="Q313" s="383"/>
      <c r="R313" s="298"/>
      <c r="S313" s="311" t="s">
        <v>1138</v>
      </c>
      <c r="T313" s="300" t="s">
        <v>1138</v>
      </c>
      <c r="U313" s="301" t="s">
        <v>2790</v>
      </c>
      <c r="V313" s="302">
        <f t="shared" si="66"/>
        <v>0</v>
      </c>
      <c r="W313" s="302">
        <f t="shared" si="67"/>
        <v>0</v>
      </c>
      <c r="X313" s="302">
        <f t="shared" si="68"/>
        <v>0</v>
      </c>
      <c r="Y313" s="303">
        <v>0</v>
      </c>
      <c r="Z313" s="303">
        <f t="shared" si="69"/>
        <v>0</v>
      </c>
      <c r="AA313" s="303">
        <v>0</v>
      </c>
      <c r="AB313" s="303">
        <f t="shared" si="70"/>
        <v>0</v>
      </c>
      <c r="AC313" s="303">
        <v>0</v>
      </c>
      <c r="AD313" s="304">
        <f t="shared" si="71"/>
        <v>0</v>
      </c>
      <c r="AR313" s="209" t="s">
        <v>115</v>
      </c>
      <c r="AT313" s="209" t="s">
        <v>2844</v>
      </c>
      <c r="AU313" s="209" t="s">
        <v>87</v>
      </c>
      <c r="AY313" s="209" t="s">
        <v>2843</v>
      </c>
      <c r="BE313" s="305">
        <f t="shared" si="72"/>
        <v>0</v>
      </c>
      <c r="BF313" s="305">
        <f t="shared" si="73"/>
        <v>0</v>
      </c>
      <c r="BG313" s="305">
        <f t="shared" si="74"/>
        <v>0</v>
      </c>
      <c r="BH313" s="305">
        <f t="shared" si="75"/>
        <v>0</v>
      </c>
      <c r="BI313" s="305">
        <f t="shared" si="76"/>
        <v>0</v>
      </c>
      <c r="BJ313" s="209" t="s">
        <v>79</v>
      </c>
      <c r="BK313" s="305">
        <f t="shared" si="77"/>
        <v>0</v>
      </c>
      <c r="BL313" s="209" t="s">
        <v>115</v>
      </c>
      <c r="BM313" s="209" t="s">
        <v>3466</v>
      </c>
    </row>
    <row r="314" spans="2:65" s="217" customFormat="1" ht="22.5" customHeight="1" x14ac:dyDescent="0.2">
      <c r="B314" s="292"/>
      <c r="C314" s="306" t="s">
        <v>3467</v>
      </c>
      <c r="D314" s="306" t="s">
        <v>2854</v>
      </c>
      <c r="E314" s="307" t="s">
        <v>3468</v>
      </c>
      <c r="F314" s="380" t="s">
        <v>3469</v>
      </c>
      <c r="G314" s="380"/>
      <c r="H314" s="380"/>
      <c r="I314" s="380"/>
      <c r="J314" s="308" t="s">
        <v>2854</v>
      </c>
      <c r="K314" s="309">
        <v>420</v>
      </c>
      <c r="L314" s="310"/>
      <c r="M314" s="381"/>
      <c r="N314" s="381"/>
      <c r="O314" s="382"/>
      <c r="P314" s="383">
        <f t="shared" si="65"/>
        <v>0</v>
      </c>
      <c r="Q314" s="383"/>
      <c r="R314" s="298"/>
      <c r="S314" s="311" t="s">
        <v>1138</v>
      </c>
      <c r="T314" s="300" t="s">
        <v>1138</v>
      </c>
      <c r="U314" s="301" t="s">
        <v>2790</v>
      </c>
      <c r="V314" s="302">
        <f t="shared" si="66"/>
        <v>0</v>
      </c>
      <c r="W314" s="302">
        <f t="shared" si="67"/>
        <v>0</v>
      </c>
      <c r="X314" s="302">
        <f t="shared" si="68"/>
        <v>0</v>
      </c>
      <c r="Y314" s="303">
        <v>0</v>
      </c>
      <c r="Z314" s="303">
        <f t="shared" si="69"/>
        <v>0</v>
      </c>
      <c r="AA314" s="303">
        <v>0</v>
      </c>
      <c r="AB314" s="303">
        <f t="shared" si="70"/>
        <v>0</v>
      </c>
      <c r="AC314" s="303">
        <v>0</v>
      </c>
      <c r="AD314" s="304">
        <f t="shared" si="71"/>
        <v>0</v>
      </c>
      <c r="AR314" s="209" t="s">
        <v>2884</v>
      </c>
      <c r="AT314" s="209" t="s">
        <v>2854</v>
      </c>
      <c r="AU314" s="209" t="s">
        <v>87</v>
      </c>
      <c r="AY314" s="209" t="s">
        <v>2843</v>
      </c>
      <c r="BE314" s="305">
        <f t="shared" si="72"/>
        <v>0</v>
      </c>
      <c r="BF314" s="305">
        <f t="shared" si="73"/>
        <v>0</v>
      </c>
      <c r="BG314" s="305">
        <f t="shared" si="74"/>
        <v>0</v>
      </c>
      <c r="BH314" s="305">
        <f t="shared" si="75"/>
        <v>0</v>
      </c>
      <c r="BI314" s="305">
        <f t="shared" si="76"/>
        <v>0</v>
      </c>
      <c r="BJ314" s="209" t="s">
        <v>79</v>
      </c>
      <c r="BK314" s="305">
        <f t="shared" si="77"/>
        <v>0</v>
      </c>
      <c r="BL314" s="209" t="s">
        <v>115</v>
      </c>
      <c r="BM314" s="209" t="s">
        <v>3470</v>
      </c>
    </row>
    <row r="315" spans="2:65" s="217" customFormat="1" ht="22.5" customHeight="1" x14ac:dyDescent="0.2">
      <c r="B315" s="292"/>
      <c r="C315" s="293" t="s">
        <v>3471</v>
      </c>
      <c r="D315" s="293" t="s">
        <v>2844</v>
      </c>
      <c r="E315" s="294" t="s">
        <v>3472</v>
      </c>
      <c r="F315" s="384" t="s">
        <v>3473</v>
      </c>
      <c r="G315" s="384"/>
      <c r="H315" s="384"/>
      <c r="I315" s="384"/>
      <c r="J315" s="295" t="s">
        <v>427</v>
      </c>
      <c r="K315" s="296">
        <v>100</v>
      </c>
      <c r="L315" s="297"/>
      <c r="M315" s="383"/>
      <c r="N315" s="383"/>
      <c r="O315" s="383"/>
      <c r="P315" s="383">
        <f t="shared" si="65"/>
        <v>0</v>
      </c>
      <c r="Q315" s="383"/>
      <c r="R315" s="298"/>
      <c r="S315" s="311" t="s">
        <v>1138</v>
      </c>
      <c r="T315" s="300" t="s">
        <v>1138</v>
      </c>
      <c r="U315" s="301" t="s">
        <v>2790</v>
      </c>
      <c r="V315" s="302">
        <f t="shared" si="66"/>
        <v>0</v>
      </c>
      <c r="W315" s="302">
        <f t="shared" si="67"/>
        <v>0</v>
      </c>
      <c r="X315" s="302">
        <f t="shared" si="68"/>
        <v>0</v>
      </c>
      <c r="Y315" s="303">
        <v>0</v>
      </c>
      <c r="Z315" s="303">
        <f t="shared" si="69"/>
        <v>0</v>
      </c>
      <c r="AA315" s="303">
        <v>0</v>
      </c>
      <c r="AB315" s="303">
        <f t="shared" si="70"/>
        <v>0</v>
      </c>
      <c r="AC315" s="303">
        <v>0</v>
      </c>
      <c r="AD315" s="304">
        <f t="shared" si="71"/>
        <v>0</v>
      </c>
      <c r="AR315" s="209" t="s">
        <v>115</v>
      </c>
      <c r="AT315" s="209" t="s">
        <v>2844</v>
      </c>
      <c r="AU315" s="209" t="s">
        <v>87</v>
      </c>
      <c r="AY315" s="209" t="s">
        <v>2843</v>
      </c>
      <c r="BE315" s="305">
        <f t="shared" si="72"/>
        <v>0</v>
      </c>
      <c r="BF315" s="305">
        <f t="shared" si="73"/>
        <v>0</v>
      </c>
      <c r="BG315" s="305">
        <f t="shared" si="74"/>
        <v>0</v>
      </c>
      <c r="BH315" s="305">
        <f t="shared" si="75"/>
        <v>0</v>
      </c>
      <c r="BI315" s="305">
        <f t="shared" si="76"/>
        <v>0</v>
      </c>
      <c r="BJ315" s="209" t="s">
        <v>79</v>
      </c>
      <c r="BK315" s="305">
        <f t="shared" si="77"/>
        <v>0</v>
      </c>
      <c r="BL315" s="209" t="s">
        <v>115</v>
      </c>
      <c r="BM315" s="209" t="s">
        <v>3474</v>
      </c>
    </row>
    <row r="316" spans="2:65" s="217" customFormat="1" ht="22.5" customHeight="1" x14ac:dyDescent="0.2">
      <c r="B316" s="292"/>
      <c r="C316" s="306" t="s">
        <v>3475</v>
      </c>
      <c r="D316" s="306" t="s">
        <v>2854</v>
      </c>
      <c r="E316" s="307" t="s">
        <v>3476</v>
      </c>
      <c r="F316" s="380" t="s">
        <v>3477</v>
      </c>
      <c r="G316" s="380"/>
      <c r="H316" s="380"/>
      <c r="I316" s="380"/>
      <c r="J316" s="308" t="s">
        <v>427</v>
      </c>
      <c r="K316" s="309">
        <v>100</v>
      </c>
      <c r="L316" s="310"/>
      <c r="M316" s="381"/>
      <c r="N316" s="381"/>
      <c r="O316" s="382"/>
      <c r="P316" s="383">
        <f t="shared" si="65"/>
        <v>0</v>
      </c>
      <c r="Q316" s="383"/>
      <c r="R316" s="298"/>
      <c r="S316" s="311" t="s">
        <v>1138</v>
      </c>
      <c r="T316" s="300" t="s">
        <v>1138</v>
      </c>
      <c r="U316" s="301" t="s">
        <v>2790</v>
      </c>
      <c r="V316" s="302">
        <f t="shared" si="66"/>
        <v>0</v>
      </c>
      <c r="W316" s="302">
        <f t="shared" si="67"/>
        <v>0</v>
      </c>
      <c r="X316" s="302">
        <f t="shared" si="68"/>
        <v>0</v>
      </c>
      <c r="Y316" s="303">
        <v>0</v>
      </c>
      <c r="Z316" s="303">
        <f t="shared" si="69"/>
        <v>0</v>
      </c>
      <c r="AA316" s="303">
        <v>0</v>
      </c>
      <c r="AB316" s="303">
        <f t="shared" si="70"/>
        <v>0</v>
      </c>
      <c r="AC316" s="303">
        <v>0</v>
      </c>
      <c r="AD316" s="304">
        <f t="shared" si="71"/>
        <v>0</v>
      </c>
      <c r="AR316" s="209" t="s">
        <v>2884</v>
      </c>
      <c r="AT316" s="209" t="s">
        <v>2854</v>
      </c>
      <c r="AU316" s="209" t="s">
        <v>87</v>
      </c>
      <c r="AY316" s="209" t="s">
        <v>2843</v>
      </c>
      <c r="BE316" s="305">
        <f t="shared" si="72"/>
        <v>0</v>
      </c>
      <c r="BF316" s="305">
        <f t="shared" si="73"/>
        <v>0</v>
      </c>
      <c r="BG316" s="305">
        <f t="shared" si="74"/>
        <v>0</v>
      </c>
      <c r="BH316" s="305">
        <f t="shared" si="75"/>
        <v>0</v>
      </c>
      <c r="BI316" s="305">
        <f t="shared" si="76"/>
        <v>0</v>
      </c>
      <c r="BJ316" s="209" t="s">
        <v>79</v>
      </c>
      <c r="BK316" s="305">
        <f t="shared" si="77"/>
        <v>0</v>
      </c>
      <c r="BL316" s="209" t="s">
        <v>115</v>
      </c>
      <c r="BM316" s="209" t="s">
        <v>3478</v>
      </c>
    </row>
    <row r="317" spans="2:65" s="217" customFormat="1" ht="22.5" customHeight="1" x14ac:dyDescent="0.2">
      <c r="B317" s="292"/>
      <c r="C317" s="293" t="s">
        <v>3479</v>
      </c>
      <c r="D317" s="293" t="s">
        <v>2844</v>
      </c>
      <c r="E317" s="294" t="s">
        <v>3480</v>
      </c>
      <c r="F317" s="384" t="s">
        <v>3481</v>
      </c>
      <c r="G317" s="384"/>
      <c r="H317" s="384"/>
      <c r="I317" s="384"/>
      <c r="J317" s="295" t="s">
        <v>427</v>
      </c>
      <c r="K317" s="296">
        <v>450</v>
      </c>
      <c r="L317" s="297"/>
      <c r="M317" s="383"/>
      <c r="N317" s="383"/>
      <c r="O317" s="383"/>
      <c r="P317" s="383">
        <f t="shared" si="65"/>
        <v>0</v>
      </c>
      <c r="Q317" s="383"/>
      <c r="R317" s="298"/>
      <c r="S317" s="311" t="s">
        <v>1138</v>
      </c>
      <c r="T317" s="300" t="s">
        <v>1138</v>
      </c>
      <c r="U317" s="301" t="s">
        <v>2790</v>
      </c>
      <c r="V317" s="302">
        <f t="shared" si="66"/>
        <v>0</v>
      </c>
      <c r="W317" s="302">
        <f t="shared" si="67"/>
        <v>0</v>
      </c>
      <c r="X317" s="302">
        <f t="shared" si="68"/>
        <v>0</v>
      </c>
      <c r="Y317" s="303">
        <v>0</v>
      </c>
      <c r="Z317" s="303">
        <f t="shared" si="69"/>
        <v>0</v>
      </c>
      <c r="AA317" s="303">
        <v>0</v>
      </c>
      <c r="AB317" s="303">
        <f t="shared" si="70"/>
        <v>0</v>
      </c>
      <c r="AC317" s="303">
        <v>0</v>
      </c>
      <c r="AD317" s="304">
        <f t="shared" si="71"/>
        <v>0</v>
      </c>
      <c r="AR317" s="209" t="s">
        <v>115</v>
      </c>
      <c r="AT317" s="209" t="s">
        <v>2844</v>
      </c>
      <c r="AU317" s="209" t="s">
        <v>87</v>
      </c>
      <c r="AY317" s="209" t="s">
        <v>2843</v>
      </c>
      <c r="BE317" s="305">
        <f t="shared" si="72"/>
        <v>0</v>
      </c>
      <c r="BF317" s="305">
        <f t="shared" si="73"/>
        <v>0</v>
      </c>
      <c r="BG317" s="305">
        <f t="shared" si="74"/>
        <v>0</v>
      </c>
      <c r="BH317" s="305">
        <f t="shared" si="75"/>
        <v>0</v>
      </c>
      <c r="BI317" s="305">
        <f t="shared" si="76"/>
        <v>0</v>
      </c>
      <c r="BJ317" s="209" t="s">
        <v>79</v>
      </c>
      <c r="BK317" s="305">
        <f t="shared" si="77"/>
        <v>0</v>
      </c>
      <c r="BL317" s="209" t="s">
        <v>115</v>
      </c>
      <c r="BM317" s="209" t="s">
        <v>3482</v>
      </c>
    </row>
    <row r="318" spans="2:65" s="217" customFormat="1" ht="22.5" customHeight="1" x14ac:dyDescent="0.2">
      <c r="B318" s="292"/>
      <c r="C318" s="306" t="s">
        <v>3483</v>
      </c>
      <c r="D318" s="306" t="s">
        <v>2854</v>
      </c>
      <c r="E318" s="307" t="s">
        <v>3484</v>
      </c>
      <c r="F318" s="380" t="s">
        <v>3485</v>
      </c>
      <c r="G318" s="380"/>
      <c r="H318" s="380"/>
      <c r="I318" s="380"/>
      <c r="J318" s="308" t="s">
        <v>2854</v>
      </c>
      <c r="K318" s="309">
        <v>450</v>
      </c>
      <c r="L318" s="310"/>
      <c r="M318" s="381"/>
      <c r="N318" s="381"/>
      <c r="O318" s="382"/>
      <c r="P318" s="383">
        <f t="shared" si="65"/>
        <v>0</v>
      </c>
      <c r="Q318" s="383"/>
      <c r="R318" s="298"/>
      <c r="S318" s="311" t="s">
        <v>1138</v>
      </c>
      <c r="T318" s="300" t="s">
        <v>1138</v>
      </c>
      <c r="U318" s="301" t="s">
        <v>2790</v>
      </c>
      <c r="V318" s="302">
        <f t="shared" si="66"/>
        <v>0</v>
      </c>
      <c r="W318" s="302">
        <f t="shared" si="67"/>
        <v>0</v>
      </c>
      <c r="X318" s="302">
        <f t="shared" si="68"/>
        <v>0</v>
      </c>
      <c r="Y318" s="303">
        <v>0</v>
      </c>
      <c r="Z318" s="303">
        <f t="shared" si="69"/>
        <v>0</v>
      </c>
      <c r="AA318" s="303">
        <v>0</v>
      </c>
      <c r="AB318" s="303">
        <f t="shared" si="70"/>
        <v>0</v>
      </c>
      <c r="AC318" s="303">
        <v>0</v>
      </c>
      <c r="AD318" s="304">
        <f t="shared" si="71"/>
        <v>0</v>
      </c>
      <c r="AR318" s="209" t="s">
        <v>2884</v>
      </c>
      <c r="AT318" s="209" t="s">
        <v>2854</v>
      </c>
      <c r="AU318" s="209" t="s">
        <v>87</v>
      </c>
      <c r="AY318" s="209" t="s">
        <v>2843</v>
      </c>
      <c r="BE318" s="305">
        <f t="shared" si="72"/>
        <v>0</v>
      </c>
      <c r="BF318" s="305">
        <f t="shared" si="73"/>
        <v>0</v>
      </c>
      <c r="BG318" s="305">
        <f t="shared" si="74"/>
        <v>0</v>
      </c>
      <c r="BH318" s="305">
        <f t="shared" si="75"/>
        <v>0</v>
      </c>
      <c r="BI318" s="305">
        <f t="shared" si="76"/>
        <v>0</v>
      </c>
      <c r="BJ318" s="209" t="s">
        <v>79</v>
      </c>
      <c r="BK318" s="305">
        <f t="shared" si="77"/>
        <v>0</v>
      </c>
      <c r="BL318" s="209" t="s">
        <v>115</v>
      </c>
      <c r="BM318" s="209" t="s">
        <v>3486</v>
      </c>
    </row>
    <row r="319" spans="2:65" s="217" customFormat="1" ht="22.5" customHeight="1" x14ac:dyDescent="0.2">
      <c r="B319" s="292"/>
      <c r="C319" s="293" t="s">
        <v>3487</v>
      </c>
      <c r="D319" s="293" t="s">
        <v>2844</v>
      </c>
      <c r="E319" s="294" t="s">
        <v>3480</v>
      </c>
      <c r="F319" s="384" t="s">
        <v>3481</v>
      </c>
      <c r="G319" s="384"/>
      <c r="H319" s="384"/>
      <c r="I319" s="384"/>
      <c r="J319" s="295" t="s">
        <v>427</v>
      </c>
      <c r="K319" s="296">
        <v>40</v>
      </c>
      <c r="L319" s="297"/>
      <c r="M319" s="383"/>
      <c r="N319" s="383"/>
      <c r="O319" s="383"/>
      <c r="P319" s="383">
        <f t="shared" si="65"/>
        <v>0</v>
      </c>
      <c r="Q319" s="383"/>
      <c r="R319" s="298"/>
      <c r="S319" s="311" t="s">
        <v>1138</v>
      </c>
      <c r="T319" s="300" t="s">
        <v>1138</v>
      </c>
      <c r="U319" s="301" t="s">
        <v>2790</v>
      </c>
      <c r="V319" s="302">
        <f t="shared" si="66"/>
        <v>0</v>
      </c>
      <c r="W319" s="302">
        <f t="shared" si="67"/>
        <v>0</v>
      </c>
      <c r="X319" s="302">
        <f t="shared" si="68"/>
        <v>0</v>
      </c>
      <c r="Y319" s="303">
        <v>0</v>
      </c>
      <c r="Z319" s="303">
        <f t="shared" si="69"/>
        <v>0</v>
      </c>
      <c r="AA319" s="303">
        <v>0</v>
      </c>
      <c r="AB319" s="303">
        <f t="shared" si="70"/>
        <v>0</v>
      </c>
      <c r="AC319" s="303">
        <v>0</v>
      </c>
      <c r="AD319" s="304">
        <f t="shared" si="71"/>
        <v>0</v>
      </c>
      <c r="AR319" s="209" t="s">
        <v>115</v>
      </c>
      <c r="AT319" s="209" t="s">
        <v>2844</v>
      </c>
      <c r="AU319" s="209" t="s">
        <v>87</v>
      </c>
      <c r="AY319" s="209" t="s">
        <v>2843</v>
      </c>
      <c r="BE319" s="305">
        <f t="shared" si="72"/>
        <v>0</v>
      </c>
      <c r="BF319" s="305">
        <f t="shared" si="73"/>
        <v>0</v>
      </c>
      <c r="BG319" s="305">
        <f t="shared" si="74"/>
        <v>0</v>
      </c>
      <c r="BH319" s="305">
        <f t="shared" si="75"/>
        <v>0</v>
      </c>
      <c r="BI319" s="305">
        <f t="shared" si="76"/>
        <v>0</v>
      </c>
      <c r="BJ319" s="209" t="s">
        <v>79</v>
      </c>
      <c r="BK319" s="305">
        <f t="shared" si="77"/>
        <v>0</v>
      </c>
      <c r="BL319" s="209" t="s">
        <v>115</v>
      </c>
      <c r="BM319" s="209" t="s">
        <v>3488</v>
      </c>
    </row>
    <row r="320" spans="2:65" s="217" customFormat="1" ht="22.5" customHeight="1" x14ac:dyDescent="0.2">
      <c r="B320" s="292"/>
      <c r="C320" s="306" t="s">
        <v>3489</v>
      </c>
      <c r="D320" s="306" t="s">
        <v>2854</v>
      </c>
      <c r="E320" s="307" t="s">
        <v>3490</v>
      </c>
      <c r="F320" s="380" t="s">
        <v>3491</v>
      </c>
      <c r="G320" s="380"/>
      <c r="H320" s="380"/>
      <c r="I320" s="380"/>
      <c r="J320" s="308" t="s">
        <v>2854</v>
      </c>
      <c r="K320" s="309">
        <v>40</v>
      </c>
      <c r="L320" s="310"/>
      <c r="M320" s="381"/>
      <c r="N320" s="381"/>
      <c r="O320" s="382"/>
      <c r="P320" s="383">
        <f t="shared" si="65"/>
        <v>0</v>
      </c>
      <c r="Q320" s="383"/>
      <c r="R320" s="298"/>
      <c r="S320" s="299" t="s">
        <v>1138</v>
      </c>
      <c r="T320" s="300" t="s">
        <v>1138</v>
      </c>
      <c r="U320" s="301" t="s">
        <v>2790</v>
      </c>
      <c r="V320" s="302">
        <f t="shared" si="66"/>
        <v>0</v>
      </c>
      <c r="W320" s="302">
        <f t="shared" si="67"/>
        <v>0</v>
      </c>
      <c r="X320" s="302">
        <f t="shared" si="68"/>
        <v>0</v>
      </c>
      <c r="Y320" s="303">
        <v>0</v>
      </c>
      <c r="Z320" s="303">
        <f t="shared" si="69"/>
        <v>0</v>
      </c>
      <c r="AA320" s="303">
        <v>0</v>
      </c>
      <c r="AB320" s="303">
        <f t="shared" si="70"/>
        <v>0</v>
      </c>
      <c r="AC320" s="303">
        <v>0</v>
      </c>
      <c r="AD320" s="304">
        <f t="shared" si="71"/>
        <v>0</v>
      </c>
      <c r="AR320" s="209" t="s">
        <v>2884</v>
      </c>
      <c r="AT320" s="209" t="s">
        <v>2854</v>
      </c>
      <c r="AU320" s="209" t="s">
        <v>87</v>
      </c>
      <c r="AY320" s="209" t="s">
        <v>2843</v>
      </c>
      <c r="BE320" s="305">
        <f t="shared" si="72"/>
        <v>0</v>
      </c>
      <c r="BF320" s="305">
        <f t="shared" si="73"/>
        <v>0</v>
      </c>
      <c r="BG320" s="305">
        <f t="shared" si="74"/>
        <v>0</v>
      </c>
      <c r="BH320" s="305">
        <f t="shared" si="75"/>
        <v>0</v>
      </c>
      <c r="BI320" s="305">
        <f t="shared" si="76"/>
        <v>0</v>
      </c>
      <c r="BJ320" s="209" t="s">
        <v>79</v>
      </c>
      <c r="BK320" s="305">
        <f t="shared" si="77"/>
        <v>0</v>
      </c>
      <c r="BL320" s="209" t="s">
        <v>115</v>
      </c>
      <c r="BM320" s="209" t="s">
        <v>3492</v>
      </c>
    </row>
    <row r="321" spans="2:65" s="217" customFormat="1" ht="22.5" customHeight="1" x14ac:dyDescent="0.2">
      <c r="B321" s="292"/>
      <c r="C321" s="293" t="s">
        <v>3493</v>
      </c>
      <c r="D321" s="293" t="s">
        <v>2844</v>
      </c>
      <c r="E321" s="294" t="s">
        <v>3494</v>
      </c>
      <c r="F321" s="384" t="s">
        <v>3495</v>
      </c>
      <c r="G321" s="384"/>
      <c r="H321" s="384"/>
      <c r="I321" s="384"/>
      <c r="J321" s="295" t="s">
        <v>227</v>
      </c>
      <c r="K321" s="296">
        <v>14</v>
      </c>
      <c r="L321" s="297"/>
      <c r="M321" s="383"/>
      <c r="N321" s="383"/>
      <c r="O321" s="383"/>
      <c r="P321" s="383">
        <f t="shared" si="65"/>
        <v>0</v>
      </c>
      <c r="Q321" s="383"/>
      <c r="R321" s="298"/>
      <c r="S321" s="311" t="s">
        <v>2847</v>
      </c>
      <c r="T321" s="300" t="s">
        <v>1138</v>
      </c>
      <c r="U321" s="301" t="s">
        <v>2790</v>
      </c>
      <c r="V321" s="302">
        <f t="shared" si="66"/>
        <v>0</v>
      </c>
      <c r="W321" s="302">
        <f t="shared" si="67"/>
        <v>0</v>
      </c>
      <c r="X321" s="302">
        <f t="shared" si="68"/>
        <v>0</v>
      </c>
      <c r="Y321" s="303">
        <v>0.15</v>
      </c>
      <c r="Z321" s="303">
        <f t="shared" si="69"/>
        <v>2.1</v>
      </c>
      <c r="AA321" s="303">
        <v>0</v>
      </c>
      <c r="AB321" s="303">
        <f t="shared" si="70"/>
        <v>0</v>
      </c>
      <c r="AC321" s="303">
        <v>0</v>
      </c>
      <c r="AD321" s="304">
        <f t="shared" si="71"/>
        <v>0</v>
      </c>
      <c r="AR321" s="209" t="s">
        <v>115</v>
      </c>
      <c r="AT321" s="209" t="s">
        <v>2844</v>
      </c>
      <c r="AU321" s="209" t="s">
        <v>87</v>
      </c>
      <c r="AY321" s="209" t="s">
        <v>2843</v>
      </c>
      <c r="BE321" s="305">
        <f t="shared" si="72"/>
        <v>0</v>
      </c>
      <c r="BF321" s="305">
        <f t="shared" si="73"/>
        <v>0</v>
      </c>
      <c r="BG321" s="305">
        <f t="shared" si="74"/>
        <v>0</v>
      </c>
      <c r="BH321" s="305">
        <f t="shared" si="75"/>
        <v>0</v>
      </c>
      <c r="BI321" s="305">
        <f t="shared" si="76"/>
        <v>0</v>
      </c>
      <c r="BJ321" s="209" t="s">
        <v>79</v>
      </c>
      <c r="BK321" s="305">
        <f t="shared" si="77"/>
        <v>0</v>
      </c>
      <c r="BL321" s="209" t="s">
        <v>115</v>
      </c>
      <c r="BM321" s="209" t="s">
        <v>3496</v>
      </c>
    </row>
    <row r="322" spans="2:65" s="217" customFormat="1" ht="22.5" customHeight="1" x14ac:dyDescent="0.2">
      <c r="B322" s="292"/>
      <c r="C322" s="306" t="s">
        <v>3497</v>
      </c>
      <c r="D322" s="306" t="s">
        <v>2854</v>
      </c>
      <c r="E322" s="307" t="s">
        <v>3498</v>
      </c>
      <c r="F322" s="380" t="s">
        <v>3499</v>
      </c>
      <c r="G322" s="380"/>
      <c r="H322" s="380"/>
      <c r="I322" s="380"/>
      <c r="J322" s="308" t="s">
        <v>2857</v>
      </c>
      <c r="K322" s="309">
        <v>14</v>
      </c>
      <c r="L322" s="310"/>
      <c r="M322" s="381"/>
      <c r="N322" s="381"/>
      <c r="O322" s="382"/>
      <c r="P322" s="383">
        <f t="shared" si="65"/>
        <v>0</v>
      </c>
      <c r="Q322" s="383"/>
      <c r="R322" s="298"/>
      <c r="S322" s="299" t="s">
        <v>1138</v>
      </c>
      <c r="T322" s="300" t="s">
        <v>1138</v>
      </c>
      <c r="U322" s="301" t="s">
        <v>2790</v>
      </c>
      <c r="V322" s="302">
        <f t="shared" si="66"/>
        <v>0</v>
      </c>
      <c r="W322" s="302">
        <f t="shared" si="67"/>
        <v>0</v>
      </c>
      <c r="X322" s="302">
        <f t="shared" si="68"/>
        <v>0</v>
      </c>
      <c r="Y322" s="303">
        <v>0</v>
      </c>
      <c r="Z322" s="303">
        <f t="shared" si="69"/>
        <v>0</v>
      </c>
      <c r="AA322" s="303">
        <v>0</v>
      </c>
      <c r="AB322" s="303">
        <f t="shared" si="70"/>
        <v>0</v>
      </c>
      <c r="AC322" s="303">
        <v>0</v>
      </c>
      <c r="AD322" s="304">
        <f t="shared" si="71"/>
        <v>0</v>
      </c>
      <c r="AR322" s="209" t="s">
        <v>2884</v>
      </c>
      <c r="AT322" s="209" t="s">
        <v>2854</v>
      </c>
      <c r="AU322" s="209" t="s">
        <v>87</v>
      </c>
      <c r="AY322" s="209" t="s">
        <v>2843</v>
      </c>
      <c r="BE322" s="305">
        <f t="shared" si="72"/>
        <v>0</v>
      </c>
      <c r="BF322" s="305">
        <f t="shared" si="73"/>
        <v>0</v>
      </c>
      <c r="BG322" s="305">
        <f t="shared" si="74"/>
        <v>0</v>
      </c>
      <c r="BH322" s="305">
        <f t="shared" si="75"/>
        <v>0</v>
      </c>
      <c r="BI322" s="305">
        <f t="shared" si="76"/>
        <v>0</v>
      </c>
      <c r="BJ322" s="209" t="s">
        <v>79</v>
      </c>
      <c r="BK322" s="305">
        <f t="shared" si="77"/>
        <v>0</v>
      </c>
      <c r="BL322" s="209" t="s">
        <v>115</v>
      </c>
      <c r="BM322" s="209" t="s">
        <v>3500</v>
      </c>
    </row>
    <row r="323" spans="2:65" s="217" customFormat="1" ht="22.5" customHeight="1" x14ac:dyDescent="0.2">
      <c r="B323" s="292"/>
      <c r="C323" s="293" t="s">
        <v>3501</v>
      </c>
      <c r="D323" s="293" t="s">
        <v>2844</v>
      </c>
      <c r="E323" s="294" t="s">
        <v>3502</v>
      </c>
      <c r="F323" s="384" t="s">
        <v>3503</v>
      </c>
      <c r="G323" s="384"/>
      <c r="H323" s="384"/>
      <c r="I323" s="384"/>
      <c r="J323" s="295" t="s">
        <v>2002</v>
      </c>
      <c r="K323" s="296">
        <v>12</v>
      </c>
      <c r="L323" s="297"/>
      <c r="M323" s="383"/>
      <c r="N323" s="383"/>
      <c r="O323" s="383"/>
      <c r="P323" s="383">
        <f t="shared" si="65"/>
        <v>0</v>
      </c>
      <c r="Q323" s="383"/>
      <c r="R323" s="298"/>
      <c r="S323" s="311" t="s">
        <v>2847</v>
      </c>
      <c r="T323" s="300" t="s">
        <v>1138</v>
      </c>
      <c r="U323" s="301" t="s">
        <v>2790</v>
      </c>
      <c r="V323" s="302">
        <f t="shared" si="66"/>
        <v>0</v>
      </c>
      <c r="W323" s="302">
        <f t="shared" si="67"/>
        <v>0</v>
      </c>
      <c r="X323" s="302">
        <f t="shared" si="68"/>
        <v>0</v>
      </c>
      <c r="Y323" s="303">
        <v>0</v>
      </c>
      <c r="Z323" s="303">
        <f t="shared" si="69"/>
        <v>0</v>
      </c>
      <c r="AA323" s="303">
        <v>0</v>
      </c>
      <c r="AB323" s="303">
        <f t="shared" si="70"/>
        <v>0</v>
      </c>
      <c r="AC323" s="303">
        <v>0</v>
      </c>
      <c r="AD323" s="304">
        <f t="shared" si="71"/>
        <v>0</v>
      </c>
      <c r="AR323" s="209" t="s">
        <v>115</v>
      </c>
      <c r="AT323" s="209" t="s">
        <v>2844</v>
      </c>
      <c r="AU323" s="209" t="s">
        <v>87</v>
      </c>
      <c r="AY323" s="209" t="s">
        <v>2843</v>
      </c>
      <c r="BE323" s="305">
        <f t="shared" si="72"/>
        <v>0</v>
      </c>
      <c r="BF323" s="305">
        <f t="shared" si="73"/>
        <v>0</v>
      </c>
      <c r="BG323" s="305">
        <f t="shared" si="74"/>
        <v>0</v>
      </c>
      <c r="BH323" s="305">
        <f t="shared" si="75"/>
        <v>0</v>
      </c>
      <c r="BI323" s="305">
        <f t="shared" si="76"/>
        <v>0</v>
      </c>
      <c r="BJ323" s="209" t="s">
        <v>79</v>
      </c>
      <c r="BK323" s="305">
        <f t="shared" si="77"/>
        <v>0</v>
      </c>
      <c r="BL323" s="209" t="s">
        <v>115</v>
      </c>
      <c r="BM323" s="209" t="s">
        <v>3504</v>
      </c>
    </row>
    <row r="324" spans="2:65" s="217" customFormat="1" ht="22.5" customHeight="1" x14ac:dyDescent="0.2">
      <c r="B324" s="292"/>
      <c r="C324" s="306" t="s">
        <v>3505</v>
      </c>
      <c r="D324" s="306" t="s">
        <v>2854</v>
      </c>
      <c r="E324" s="307" t="s">
        <v>3506</v>
      </c>
      <c r="F324" s="380" t="s">
        <v>3507</v>
      </c>
      <c r="G324" s="380"/>
      <c r="H324" s="380"/>
      <c r="I324" s="380"/>
      <c r="J324" s="308" t="s">
        <v>227</v>
      </c>
      <c r="K324" s="309">
        <v>12</v>
      </c>
      <c r="L324" s="310"/>
      <c r="M324" s="381"/>
      <c r="N324" s="381"/>
      <c r="O324" s="382"/>
      <c r="P324" s="383">
        <f t="shared" si="65"/>
        <v>0</v>
      </c>
      <c r="Q324" s="383"/>
      <c r="R324" s="298"/>
      <c r="S324" s="299" t="s">
        <v>1138</v>
      </c>
      <c r="T324" s="300" t="s">
        <v>1138</v>
      </c>
      <c r="U324" s="301" t="s">
        <v>2790</v>
      </c>
      <c r="V324" s="302">
        <f t="shared" si="66"/>
        <v>0</v>
      </c>
      <c r="W324" s="302">
        <f t="shared" si="67"/>
        <v>0</v>
      </c>
      <c r="X324" s="302">
        <f t="shared" si="68"/>
        <v>0</v>
      </c>
      <c r="Y324" s="303">
        <v>0</v>
      </c>
      <c r="Z324" s="303">
        <f t="shared" si="69"/>
        <v>0</v>
      </c>
      <c r="AA324" s="303">
        <v>6.0000000000000002E-5</v>
      </c>
      <c r="AB324" s="303">
        <f t="shared" si="70"/>
        <v>7.2000000000000005E-4</v>
      </c>
      <c r="AC324" s="303">
        <v>0</v>
      </c>
      <c r="AD324" s="304">
        <f t="shared" si="71"/>
        <v>0</v>
      </c>
      <c r="AR324" s="209" t="s">
        <v>2248</v>
      </c>
      <c r="AT324" s="209" t="s">
        <v>2854</v>
      </c>
      <c r="AU324" s="209" t="s">
        <v>87</v>
      </c>
      <c r="AY324" s="209" t="s">
        <v>2843</v>
      </c>
      <c r="BE324" s="305">
        <f t="shared" si="72"/>
        <v>0</v>
      </c>
      <c r="BF324" s="305">
        <f t="shared" si="73"/>
        <v>0</v>
      </c>
      <c r="BG324" s="305">
        <f t="shared" si="74"/>
        <v>0</v>
      </c>
      <c r="BH324" s="305">
        <f t="shared" si="75"/>
        <v>0</v>
      </c>
      <c r="BI324" s="305">
        <f t="shared" si="76"/>
        <v>0</v>
      </c>
      <c r="BJ324" s="209" t="s">
        <v>79</v>
      </c>
      <c r="BK324" s="305">
        <f t="shared" si="77"/>
        <v>0</v>
      </c>
      <c r="BL324" s="209" t="s">
        <v>2248</v>
      </c>
      <c r="BM324" s="209" t="s">
        <v>3508</v>
      </c>
    </row>
    <row r="325" spans="2:65" s="217" customFormat="1" ht="22.5" customHeight="1" x14ac:dyDescent="0.2">
      <c r="B325" s="292"/>
      <c r="C325" s="293" t="s">
        <v>3509</v>
      </c>
      <c r="D325" s="293" t="s">
        <v>2844</v>
      </c>
      <c r="E325" s="294" t="s">
        <v>3510</v>
      </c>
      <c r="F325" s="384" t="s">
        <v>3511</v>
      </c>
      <c r="G325" s="384"/>
      <c r="H325" s="384"/>
      <c r="I325" s="384"/>
      <c r="J325" s="295" t="s">
        <v>227</v>
      </c>
      <c r="K325" s="296">
        <v>1</v>
      </c>
      <c r="L325" s="297"/>
      <c r="M325" s="383"/>
      <c r="N325" s="383"/>
      <c r="O325" s="383"/>
      <c r="P325" s="383">
        <f t="shared" si="65"/>
        <v>0</v>
      </c>
      <c r="Q325" s="383"/>
      <c r="R325" s="298"/>
      <c r="S325" s="311" t="s">
        <v>3512</v>
      </c>
      <c r="T325" s="300" t="s">
        <v>1138</v>
      </c>
      <c r="U325" s="301" t="s">
        <v>2790</v>
      </c>
      <c r="V325" s="302">
        <f t="shared" si="66"/>
        <v>0</v>
      </c>
      <c r="W325" s="302">
        <f t="shared" si="67"/>
        <v>0</v>
      </c>
      <c r="X325" s="302">
        <f t="shared" si="68"/>
        <v>0</v>
      </c>
      <c r="Y325" s="303">
        <v>9.5</v>
      </c>
      <c r="Z325" s="303">
        <f t="shared" si="69"/>
        <v>9.5</v>
      </c>
      <c r="AA325" s="303">
        <v>0</v>
      </c>
      <c r="AB325" s="303">
        <f t="shared" si="70"/>
        <v>0</v>
      </c>
      <c r="AC325" s="303">
        <v>0</v>
      </c>
      <c r="AD325" s="304">
        <f t="shared" si="71"/>
        <v>0</v>
      </c>
      <c r="AR325" s="209" t="s">
        <v>115</v>
      </c>
      <c r="AT325" s="209" t="s">
        <v>2844</v>
      </c>
      <c r="AU325" s="209" t="s">
        <v>87</v>
      </c>
      <c r="AY325" s="209" t="s">
        <v>2843</v>
      </c>
      <c r="BE325" s="305">
        <f t="shared" si="72"/>
        <v>0</v>
      </c>
      <c r="BF325" s="305">
        <f t="shared" si="73"/>
        <v>0</v>
      </c>
      <c r="BG325" s="305">
        <f t="shared" si="74"/>
        <v>0</v>
      </c>
      <c r="BH325" s="305">
        <f t="shared" si="75"/>
        <v>0</v>
      </c>
      <c r="BI325" s="305">
        <f t="shared" si="76"/>
        <v>0</v>
      </c>
      <c r="BJ325" s="209" t="s">
        <v>79</v>
      </c>
      <c r="BK325" s="305">
        <f t="shared" si="77"/>
        <v>0</v>
      </c>
      <c r="BL325" s="209" t="s">
        <v>115</v>
      </c>
      <c r="BM325" s="209" t="s">
        <v>3513</v>
      </c>
    </row>
    <row r="326" spans="2:65" s="217" customFormat="1" ht="22.5" customHeight="1" x14ac:dyDescent="0.2">
      <c r="B326" s="292"/>
      <c r="C326" s="306" t="s">
        <v>3514</v>
      </c>
      <c r="D326" s="306" t="s">
        <v>2854</v>
      </c>
      <c r="E326" s="307" t="s">
        <v>3515</v>
      </c>
      <c r="F326" s="380" t="s">
        <v>3516</v>
      </c>
      <c r="G326" s="380"/>
      <c r="H326" s="380"/>
      <c r="I326" s="380"/>
      <c r="J326" s="308" t="s">
        <v>2002</v>
      </c>
      <c r="K326" s="309">
        <v>13</v>
      </c>
      <c r="L326" s="310"/>
      <c r="M326" s="381"/>
      <c r="N326" s="381"/>
      <c r="O326" s="382"/>
      <c r="P326" s="383">
        <f t="shared" si="65"/>
        <v>0</v>
      </c>
      <c r="Q326" s="383"/>
      <c r="R326" s="298"/>
      <c r="S326" s="299" t="s">
        <v>1138</v>
      </c>
      <c r="T326" s="300" t="s">
        <v>1138</v>
      </c>
      <c r="U326" s="301" t="s">
        <v>2790</v>
      </c>
      <c r="V326" s="302">
        <f t="shared" si="66"/>
        <v>0</v>
      </c>
      <c r="W326" s="302">
        <f t="shared" si="67"/>
        <v>0</v>
      </c>
      <c r="X326" s="302">
        <f t="shared" si="68"/>
        <v>0</v>
      </c>
      <c r="Y326" s="303">
        <v>0</v>
      </c>
      <c r="Z326" s="303">
        <f t="shared" si="69"/>
        <v>0</v>
      </c>
      <c r="AA326" s="303">
        <v>0</v>
      </c>
      <c r="AB326" s="303">
        <f t="shared" si="70"/>
        <v>0</v>
      </c>
      <c r="AC326" s="303">
        <v>0</v>
      </c>
      <c r="AD326" s="304">
        <f t="shared" si="71"/>
        <v>0</v>
      </c>
      <c r="AR326" s="209" t="s">
        <v>2884</v>
      </c>
      <c r="AT326" s="209" t="s">
        <v>2854</v>
      </c>
      <c r="AU326" s="209" t="s">
        <v>87</v>
      </c>
      <c r="AY326" s="209" t="s">
        <v>2843</v>
      </c>
      <c r="BE326" s="305">
        <f t="shared" si="72"/>
        <v>0</v>
      </c>
      <c r="BF326" s="305">
        <f t="shared" si="73"/>
        <v>0</v>
      </c>
      <c r="BG326" s="305">
        <f t="shared" si="74"/>
        <v>0</v>
      </c>
      <c r="BH326" s="305">
        <f t="shared" si="75"/>
        <v>0</v>
      </c>
      <c r="BI326" s="305">
        <f t="shared" si="76"/>
        <v>0</v>
      </c>
      <c r="BJ326" s="209" t="s">
        <v>79</v>
      </c>
      <c r="BK326" s="305">
        <f t="shared" si="77"/>
        <v>0</v>
      </c>
      <c r="BL326" s="209" t="s">
        <v>115</v>
      </c>
      <c r="BM326" s="209" t="s">
        <v>3517</v>
      </c>
    </row>
    <row r="327" spans="2:65" s="217" customFormat="1" ht="22.5" customHeight="1" x14ac:dyDescent="0.2">
      <c r="B327" s="292"/>
      <c r="C327" s="306" t="s">
        <v>3518</v>
      </c>
      <c r="D327" s="306" t="s">
        <v>2854</v>
      </c>
      <c r="E327" s="307" t="s">
        <v>3519</v>
      </c>
      <c r="F327" s="380" t="s">
        <v>3520</v>
      </c>
      <c r="G327" s="380"/>
      <c r="H327" s="380"/>
      <c r="I327" s="380"/>
      <c r="J327" s="308" t="s">
        <v>2002</v>
      </c>
      <c r="K327" s="309">
        <v>2</v>
      </c>
      <c r="L327" s="310"/>
      <c r="M327" s="381"/>
      <c r="N327" s="381"/>
      <c r="O327" s="382"/>
      <c r="P327" s="383">
        <f t="shared" si="65"/>
        <v>0</v>
      </c>
      <c r="Q327" s="383"/>
      <c r="R327" s="298"/>
      <c r="S327" s="311" t="s">
        <v>1138</v>
      </c>
      <c r="T327" s="300" t="s">
        <v>1138</v>
      </c>
      <c r="U327" s="301" t="s">
        <v>2790</v>
      </c>
      <c r="V327" s="302">
        <f t="shared" si="66"/>
        <v>0</v>
      </c>
      <c r="W327" s="302">
        <f t="shared" si="67"/>
        <v>0</v>
      </c>
      <c r="X327" s="302">
        <f t="shared" si="68"/>
        <v>0</v>
      </c>
      <c r="Y327" s="303">
        <v>0</v>
      </c>
      <c r="Z327" s="303">
        <f t="shared" si="69"/>
        <v>0</v>
      </c>
      <c r="AA327" s="303">
        <v>0</v>
      </c>
      <c r="AB327" s="303">
        <f t="shared" si="70"/>
        <v>0</v>
      </c>
      <c r="AC327" s="303">
        <v>0</v>
      </c>
      <c r="AD327" s="304">
        <f t="shared" si="71"/>
        <v>0</v>
      </c>
      <c r="AR327" s="209" t="s">
        <v>2884</v>
      </c>
      <c r="AT327" s="209" t="s">
        <v>2854</v>
      </c>
      <c r="AU327" s="209" t="s">
        <v>87</v>
      </c>
      <c r="AY327" s="209" t="s">
        <v>2843</v>
      </c>
      <c r="BE327" s="305">
        <f t="shared" si="72"/>
        <v>0</v>
      </c>
      <c r="BF327" s="305">
        <f t="shared" si="73"/>
        <v>0</v>
      </c>
      <c r="BG327" s="305">
        <f t="shared" si="74"/>
        <v>0</v>
      </c>
      <c r="BH327" s="305">
        <f t="shared" si="75"/>
        <v>0</v>
      </c>
      <c r="BI327" s="305">
        <f t="shared" si="76"/>
        <v>0</v>
      </c>
      <c r="BJ327" s="209" t="s">
        <v>79</v>
      </c>
      <c r="BK327" s="305">
        <f t="shared" si="77"/>
        <v>0</v>
      </c>
      <c r="BL327" s="209" t="s">
        <v>115</v>
      </c>
      <c r="BM327" s="209" t="s">
        <v>3521</v>
      </c>
    </row>
    <row r="328" spans="2:65" s="217" customFormat="1" ht="22.5" customHeight="1" x14ac:dyDescent="0.2">
      <c r="B328" s="292"/>
      <c r="C328" s="306" t="s">
        <v>3522</v>
      </c>
      <c r="D328" s="306" t="s">
        <v>2854</v>
      </c>
      <c r="E328" s="307" t="s">
        <v>3523</v>
      </c>
      <c r="F328" s="380" t="s">
        <v>3524</v>
      </c>
      <c r="G328" s="380"/>
      <c r="H328" s="380"/>
      <c r="I328" s="380"/>
      <c r="J328" s="308" t="s">
        <v>2002</v>
      </c>
      <c r="K328" s="309">
        <v>1</v>
      </c>
      <c r="L328" s="310"/>
      <c r="M328" s="381"/>
      <c r="N328" s="381"/>
      <c r="O328" s="382"/>
      <c r="P328" s="383">
        <f t="shared" si="65"/>
        <v>0</v>
      </c>
      <c r="Q328" s="383"/>
      <c r="R328" s="298"/>
      <c r="S328" s="299" t="s">
        <v>1138</v>
      </c>
      <c r="T328" s="300" t="s">
        <v>1138</v>
      </c>
      <c r="U328" s="301" t="s">
        <v>2790</v>
      </c>
      <c r="V328" s="302">
        <f t="shared" si="66"/>
        <v>0</v>
      </c>
      <c r="W328" s="302">
        <f t="shared" si="67"/>
        <v>0</v>
      </c>
      <c r="X328" s="302">
        <f t="shared" si="68"/>
        <v>0</v>
      </c>
      <c r="Y328" s="303">
        <v>0</v>
      </c>
      <c r="Z328" s="303">
        <f t="shared" si="69"/>
        <v>0</v>
      </c>
      <c r="AA328" s="303">
        <v>0</v>
      </c>
      <c r="AB328" s="303">
        <f t="shared" si="70"/>
        <v>0</v>
      </c>
      <c r="AC328" s="303">
        <v>0</v>
      </c>
      <c r="AD328" s="304">
        <f t="shared" si="71"/>
        <v>0</v>
      </c>
      <c r="AR328" s="209" t="s">
        <v>2884</v>
      </c>
      <c r="AT328" s="209" t="s">
        <v>2854</v>
      </c>
      <c r="AU328" s="209" t="s">
        <v>87</v>
      </c>
      <c r="AY328" s="209" t="s">
        <v>2843</v>
      </c>
      <c r="BE328" s="305">
        <f t="shared" si="72"/>
        <v>0</v>
      </c>
      <c r="BF328" s="305">
        <f t="shared" si="73"/>
        <v>0</v>
      </c>
      <c r="BG328" s="305">
        <f t="shared" si="74"/>
        <v>0</v>
      </c>
      <c r="BH328" s="305">
        <f t="shared" si="75"/>
        <v>0</v>
      </c>
      <c r="BI328" s="305">
        <f t="shared" si="76"/>
        <v>0</v>
      </c>
      <c r="BJ328" s="209" t="s">
        <v>79</v>
      </c>
      <c r="BK328" s="305">
        <f t="shared" si="77"/>
        <v>0</v>
      </c>
      <c r="BL328" s="209" t="s">
        <v>115</v>
      </c>
      <c r="BM328" s="209" t="s">
        <v>3525</v>
      </c>
    </row>
    <row r="329" spans="2:65" s="217" customFormat="1" ht="22.5" customHeight="1" x14ac:dyDescent="0.2">
      <c r="B329" s="292"/>
      <c r="C329" s="306" t="s">
        <v>3526</v>
      </c>
      <c r="D329" s="306" t="s">
        <v>2854</v>
      </c>
      <c r="E329" s="307" t="s">
        <v>3527</v>
      </c>
      <c r="F329" s="380" t="s">
        <v>3528</v>
      </c>
      <c r="G329" s="380"/>
      <c r="H329" s="380"/>
      <c r="I329" s="380"/>
      <c r="J329" s="308" t="s">
        <v>2002</v>
      </c>
      <c r="K329" s="309">
        <v>1</v>
      </c>
      <c r="L329" s="310"/>
      <c r="M329" s="381"/>
      <c r="N329" s="381"/>
      <c r="O329" s="382"/>
      <c r="P329" s="383">
        <f t="shared" si="65"/>
        <v>0</v>
      </c>
      <c r="Q329" s="383"/>
      <c r="R329" s="298"/>
      <c r="S329" s="311" t="s">
        <v>1138</v>
      </c>
      <c r="T329" s="300" t="s">
        <v>1138</v>
      </c>
      <c r="U329" s="301" t="s">
        <v>2790</v>
      </c>
      <c r="V329" s="302">
        <f t="shared" si="66"/>
        <v>0</v>
      </c>
      <c r="W329" s="302">
        <f t="shared" si="67"/>
        <v>0</v>
      </c>
      <c r="X329" s="302">
        <f t="shared" si="68"/>
        <v>0</v>
      </c>
      <c r="Y329" s="303">
        <v>0</v>
      </c>
      <c r="Z329" s="303">
        <f t="shared" si="69"/>
        <v>0</v>
      </c>
      <c r="AA329" s="303">
        <v>0</v>
      </c>
      <c r="AB329" s="303">
        <f t="shared" si="70"/>
        <v>0</v>
      </c>
      <c r="AC329" s="303">
        <v>0</v>
      </c>
      <c r="AD329" s="304">
        <f t="shared" si="71"/>
        <v>0</v>
      </c>
      <c r="AR329" s="209" t="s">
        <v>2884</v>
      </c>
      <c r="AT329" s="209" t="s">
        <v>2854</v>
      </c>
      <c r="AU329" s="209" t="s">
        <v>87</v>
      </c>
      <c r="AY329" s="209" t="s">
        <v>2843</v>
      </c>
      <c r="BE329" s="305">
        <f t="shared" si="72"/>
        <v>0</v>
      </c>
      <c r="BF329" s="305">
        <f t="shared" si="73"/>
        <v>0</v>
      </c>
      <c r="BG329" s="305">
        <f t="shared" si="74"/>
        <v>0</v>
      </c>
      <c r="BH329" s="305">
        <f t="shared" si="75"/>
        <v>0</v>
      </c>
      <c r="BI329" s="305">
        <f t="shared" si="76"/>
        <v>0</v>
      </c>
      <c r="BJ329" s="209" t="s">
        <v>79</v>
      </c>
      <c r="BK329" s="305">
        <f t="shared" si="77"/>
        <v>0</v>
      </c>
      <c r="BL329" s="209" t="s">
        <v>115</v>
      </c>
      <c r="BM329" s="209" t="s">
        <v>3529</v>
      </c>
    </row>
    <row r="330" spans="2:65" s="217" customFormat="1" ht="22.5" customHeight="1" x14ac:dyDescent="0.2">
      <c r="B330" s="292"/>
      <c r="C330" s="306" t="s">
        <v>3530</v>
      </c>
      <c r="D330" s="306" t="s">
        <v>2854</v>
      </c>
      <c r="E330" s="307" t="s">
        <v>3531</v>
      </c>
      <c r="F330" s="380" t="s">
        <v>3532</v>
      </c>
      <c r="G330" s="380"/>
      <c r="H330" s="380"/>
      <c r="I330" s="380"/>
      <c r="J330" s="308" t="s">
        <v>2002</v>
      </c>
      <c r="K330" s="309">
        <v>1</v>
      </c>
      <c r="L330" s="310"/>
      <c r="M330" s="381"/>
      <c r="N330" s="381"/>
      <c r="O330" s="382"/>
      <c r="P330" s="383">
        <f t="shared" si="65"/>
        <v>0</v>
      </c>
      <c r="Q330" s="383"/>
      <c r="R330" s="298"/>
      <c r="S330" s="299" t="s">
        <v>1138</v>
      </c>
      <c r="T330" s="300" t="s">
        <v>1138</v>
      </c>
      <c r="U330" s="301" t="s">
        <v>2790</v>
      </c>
      <c r="V330" s="302">
        <f t="shared" si="66"/>
        <v>0</v>
      </c>
      <c r="W330" s="302">
        <f t="shared" si="67"/>
        <v>0</v>
      </c>
      <c r="X330" s="302">
        <f t="shared" si="68"/>
        <v>0</v>
      </c>
      <c r="Y330" s="303">
        <v>0</v>
      </c>
      <c r="Z330" s="303">
        <f t="shared" si="69"/>
        <v>0</v>
      </c>
      <c r="AA330" s="303">
        <v>0</v>
      </c>
      <c r="AB330" s="303">
        <f t="shared" si="70"/>
        <v>0</v>
      </c>
      <c r="AC330" s="303">
        <v>0</v>
      </c>
      <c r="AD330" s="304">
        <f t="shared" si="71"/>
        <v>0</v>
      </c>
      <c r="AR330" s="209" t="s">
        <v>2884</v>
      </c>
      <c r="AT330" s="209" t="s">
        <v>2854</v>
      </c>
      <c r="AU330" s="209" t="s">
        <v>87</v>
      </c>
      <c r="AY330" s="209" t="s">
        <v>2843</v>
      </c>
      <c r="BE330" s="305">
        <f t="shared" si="72"/>
        <v>0</v>
      </c>
      <c r="BF330" s="305">
        <f t="shared" si="73"/>
        <v>0</v>
      </c>
      <c r="BG330" s="305">
        <f t="shared" si="74"/>
        <v>0</v>
      </c>
      <c r="BH330" s="305">
        <f t="shared" si="75"/>
        <v>0</v>
      </c>
      <c r="BI330" s="305">
        <f t="shared" si="76"/>
        <v>0</v>
      </c>
      <c r="BJ330" s="209" t="s">
        <v>79</v>
      </c>
      <c r="BK330" s="305">
        <f t="shared" si="77"/>
        <v>0</v>
      </c>
      <c r="BL330" s="209" t="s">
        <v>115</v>
      </c>
      <c r="BM330" s="209" t="s">
        <v>3533</v>
      </c>
    </row>
    <row r="331" spans="2:65" s="217" customFormat="1" ht="22.5" customHeight="1" x14ac:dyDescent="0.2">
      <c r="B331" s="292"/>
      <c r="C331" s="306" t="s">
        <v>2317</v>
      </c>
      <c r="D331" s="306" t="s">
        <v>2854</v>
      </c>
      <c r="E331" s="307" t="s">
        <v>3534</v>
      </c>
      <c r="F331" s="380" t="s">
        <v>3535</v>
      </c>
      <c r="G331" s="380"/>
      <c r="H331" s="380"/>
      <c r="I331" s="380"/>
      <c r="J331" s="308" t="s">
        <v>2002</v>
      </c>
      <c r="K331" s="309">
        <v>1</v>
      </c>
      <c r="L331" s="310"/>
      <c r="M331" s="381"/>
      <c r="N331" s="381"/>
      <c r="O331" s="382"/>
      <c r="P331" s="383">
        <f t="shared" si="65"/>
        <v>0</v>
      </c>
      <c r="Q331" s="383"/>
      <c r="R331" s="298"/>
      <c r="S331" s="311" t="s">
        <v>1138</v>
      </c>
      <c r="T331" s="300" t="s">
        <v>1138</v>
      </c>
      <c r="U331" s="301" t="s">
        <v>2790</v>
      </c>
      <c r="V331" s="302">
        <f t="shared" si="66"/>
        <v>0</v>
      </c>
      <c r="W331" s="302">
        <f t="shared" si="67"/>
        <v>0</v>
      </c>
      <c r="X331" s="302">
        <f t="shared" si="68"/>
        <v>0</v>
      </c>
      <c r="Y331" s="303">
        <v>0</v>
      </c>
      <c r="Z331" s="303">
        <f t="shared" si="69"/>
        <v>0</v>
      </c>
      <c r="AA331" s="303">
        <v>0</v>
      </c>
      <c r="AB331" s="303">
        <f t="shared" si="70"/>
        <v>0</v>
      </c>
      <c r="AC331" s="303">
        <v>0</v>
      </c>
      <c r="AD331" s="304">
        <f t="shared" si="71"/>
        <v>0</v>
      </c>
      <c r="AR331" s="209" t="s">
        <v>2884</v>
      </c>
      <c r="AT331" s="209" t="s">
        <v>2854</v>
      </c>
      <c r="AU331" s="209" t="s">
        <v>87</v>
      </c>
      <c r="AY331" s="209" t="s">
        <v>2843</v>
      </c>
      <c r="BE331" s="305">
        <f t="shared" si="72"/>
        <v>0</v>
      </c>
      <c r="BF331" s="305">
        <f t="shared" si="73"/>
        <v>0</v>
      </c>
      <c r="BG331" s="305">
        <f t="shared" si="74"/>
        <v>0</v>
      </c>
      <c r="BH331" s="305">
        <f t="shared" si="75"/>
        <v>0</v>
      </c>
      <c r="BI331" s="305">
        <f t="shared" si="76"/>
        <v>0</v>
      </c>
      <c r="BJ331" s="209" t="s">
        <v>79</v>
      </c>
      <c r="BK331" s="305">
        <f t="shared" si="77"/>
        <v>0</v>
      </c>
      <c r="BL331" s="209" t="s">
        <v>115</v>
      </c>
      <c r="BM331" s="209" t="s">
        <v>3536</v>
      </c>
    </row>
    <row r="332" spans="2:65" s="217" customFormat="1" ht="22.5" customHeight="1" x14ac:dyDescent="0.2">
      <c r="B332" s="292"/>
      <c r="C332" s="306" t="s">
        <v>2321</v>
      </c>
      <c r="D332" s="306" t="s">
        <v>2854</v>
      </c>
      <c r="E332" s="307" t="s">
        <v>3537</v>
      </c>
      <c r="F332" s="380" t="s">
        <v>3538</v>
      </c>
      <c r="G332" s="380"/>
      <c r="H332" s="380"/>
      <c r="I332" s="380"/>
      <c r="J332" s="308" t="s">
        <v>2002</v>
      </c>
      <c r="K332" s="309">
        <v>1</v>
      </c>
      <c r="L332" s="310"/>
      <c r="M332" s="381"/>
      <c r="N332" s="381"/>
      <c r="O332" s="382"/>
      <c r="P332" s="383">
        <f t="shared" si="65"/>
        <v>0</v>
      </c>
      <c r="Q332" s="383"/>
      <c r="R332" s="298"/>
      <c r="S332" s="299"/>
      <c r="T332" s="300" t="s">
        <v>1138</v>
      </c>
      <c r="U332" s="301" t="s">
        <v>2790</v>
      </c>
      <c r="V332" s="302">
        <f t="shared" si="66"/>
        <v>0</v>
      </c>
      <c r="W332" s="302">
        <f t="shared" si="67"/>
        <v>0</v>
      </c>
      <c r="X332" s="302">
        <f t="shared" si="68"/>
        <v>0</v>
      </c>
      <c r="Y332" s="303">
        <v>0</v>
      </c>
      <c r="Z332" s="303">
        <f t="shared" si="69"/>
        <v>0</v>
      </c>
      <c r="AA332" s="303">
        <v>0</v>
      </c>
      <c r="AB332" s="303">
        <f t="shared" si="70"/>
        <v>0</v>
      </c>
      <c r="AC332" s="303">
        <v>0</v>
      </c>
      <c r="AD332" s="304">
        <f t="shared" si="71"/>
        <v>0</v>
      </c>
      <c r="AR332" s="209" t="s">
        <v>2884</v>
      </c>
      <c r="AT332" s="209" t="s">
        <v>2854</v>
      </c>
      <c r="AU332" s="209" t="s">
        <v>87</v>
      </c>
      <c r="AY332" s="209" t="s">
        <v>2843</v>
      </c>
      <c r="BE332" s="305">
        <f t="shared" si="72"/>
        <v>0</v>
      </c>
      <c r="BF332" s="305">
        <f t="shared" si="73"/>
        <v>0</v>
      </c>
      <c r="BG332" s="305">
        <f t="shared" si="74"/>
        <v>0</v>
      </c>
      <c r="BH332" s="305">
        <f t="shared" si="75"/>
        <v>0</v>
      </c>
      <c r="BI332" s="305">
        <f t="shared" si="76"/>
        <v>0</v>
      </c>
      <c r="BJ332" s="209" t="s">
        <v>79</v>
      </c>
      <c r="BK332" s="305">
        <f t="shared" si="77"/>
        <v>0</v>
      </c>
      <c r="BL332" s="209" t="s">
        <v>115</v>
      </c>
      <c r="BM332" s="209" t="s">
        <v>3539</v>
      </c>
    </row>
    <row r="333" spans="2:65" s="217" customFormat="1" ht="22.5" customHeight="1" x14ac:dyDescent="0.2">
      <c r="B333" s="292"/>
      <c r="C333" s="306" t="s">
        <v>2323</v>
      </c>
      <c r="D333" s="306" t="s">
        <v>2854</v>
      </c>
      <c r="E333" s="307" t="s">
        <v>3540</v>
      </c>
      <c r="F333" s="380" t="s">
        <v>3404</v>
      </c>
      <c r="G333" s="380"/>
      <c r="H333" s="380"/>
      <c r="I333" s="380"/>
      <c r="J333" s="308" t="s">
        <v>2002</v>
      </c>
      <c r="K333" s="309">
        <v>33</v>
      </c>
      <c r="L333" s="310"/>
      <c r="M333" s="381"/>
      <c r="N333" s="381"/>
      <c r="O333" s="382"/>
      <c r="P333" s="383">
        <f t="shared" si="65"/>
        <v>0</v>
      </c>
      <c r="Q333" s="383"/>
      <c r="R333" s="298"/>
      <c r="S333" s="311" t="s">
        <v>1138</v>
      </c>
      <c r="T333" s="300" t="s">
        <v>1138</v>
      </c>
      <c r="U333" s="301" t="s">
        <v>2790</v>
      </c>
      <c r="V333" s="302">
        <f t="shared" si="66"/>
        <v>0</v>
      </c>
      <c r="W333" s="302">
        <f t="shared" si="67"/>
        <v>0</v>
      </c>
      <c r="X333" s="302">
        <f t="shared" si="68"/>
        <v>0</v>
      </c>
      <c r="Y333" s="303">
        <v>0</v>
      </c>
      <c r="Z333" s="303">
        <f t="shared" si="69"/>
        <v>0</v>
      </c>
      <c r="AA333" s="303">
        <v>0</v>
      </c>
      <c r="AB333" s="303">
        <f t="shared" si="70"/>
        <v>0</v>
      </c>
      <c r="AC333" s="303">
        <v>0</v>
      </c>
      <c r="AD333" s="304">
        <f t="shared" si="71"/>
        <v>0</v>
      </c>
      <c r="AR333" s="209" t="s">
        <v>2884</v>
      </c>
      <c r="AT333" s="209" t="s">
        <v>2854</v>
      </c>
      <c r="AU333" s="209" t="s">
        <v>87</v>
      </c>
      <c r="AY333" s="209" t="s">
        <v>2843</v>
      </c>
      <c r="BE333" s="305">
        <f t="shared" si="72"/>
        <v>0</v>
      </c>
      <c r="BF333" s="305">
        <f t="shared" si="73"/>
        <v>0</v>
      </c>
      <c r="BG333" s="305">
        <f t="shared" si="74"/>
        <v>0</v>
      </c>
      <c r="BH333" s="305">
        <f t="shared" si="75"/>
        <v>0</v>
      </c>
      <c r="BI333" s="305">
        <f t="shared" si="76"/>
        <v>0</v>
      </c>
      <c r="BJ333" s="209" t="s">
        <v>79</v>
      </c>
      <c r="BK333" s="305">
        <f t="shared" si="77"/>
        <v>0</v>
      </c>
      <c r="BL333" s="209" t="s">
        <v>115</v>
      </c>
      <c r="BM333" s="209" t="s">
        <v>3541</v>
      </c>
    </row>
    <row r="334" spans="2:65" s="217" customFormat="1" ht="22.5" customHeight="1" x14ac:dyDescent="0.2">
      <c r="B334" s="292"/>
      <c r="C334" s="293" t="s">
        <v>3542</v>
      </c>
      <c r="D334" s="293" t="s">
        <v>2844</v>
      </c>
      <c r="E334" s="294" t="s">
        <v>3543</v>
      </c>
      <c r="F334" s="384" t="s">
        <v>3544</v>
      </c>
      <c r="G334" s="384"/>
      <c r="H334" s="384"/>
      <c r="I334" s="384"/>
      <c r="J334" s="295" t="s">
        <v>227</v>
      </c>
      <c r="K334" s="296">
        <v>13</v>
      </c>
      <c r="L334" s="297"/>
      <c r="M334" s="383"/>
      <c r="N334" s="383"/>
      <c r="O334" s="383"/>
      <c r="P334" s="383">
        <f t="shared" si="65"/>
        <v>0</v>
      </c>
      <c r="Q334" s="383"/>
      <c r="R334" s="298"/>
      <c r="S334" s="313" t="s">
        <v>2852</v>
      </c>
      <c r="T334" s="300" t="s">
        <v>1138</v>
      </c>
      <c r="U334" s="301" t="s">
        <v>2790</v>
      </c>
      <c r="V334" s="302">
        <f t="shared" si="66"/>
        <v>0</v>
      </c>
      <c r="W334" s="302">
        <f t="shared" si="67"/>
        <v>0</v>
      </c>
      <c r="X334" s="302">
        <f t="shared" si="68"/>
        <v>0</v>
      </c>
      <c r="Y334" s="303">
        <v>1.32</v>
      </c>
      <c r="Z334" s="303">
        <f t="shared" si="69"/>
        <v>17.16</v>
      </c>
      <c r="AA334" s="303">
        <v>0</v>
      </c>
      <c r="AB334" s="303">
        <f t="shared" si="70"/>
        <v>0</v>
      </c>
      <c r="AC334" s="303">
        <v>0</v>
      </c>
      <c r="AD334" s="304">
        <f t="shared" si="71"/>
        <v>0</v>
      </c>
      <c r="AR334" s="209" t="s">
        <v>115</v>
      </c>
      <c r="AT334" s="209" t="s">
        <v>2844</v>
      </c>
      <c r="AU334" s="209" t="s">
        <v>87</v>
      </c>
      <c r="AY334" s="209" t="s">
        <v>2843</v>
      </c>
      <c r="BE334" s="305">
        <f t="shared" si="72"/>
        <v>0</v>
      </c>
      <c r="BF334" s="305">
        <f t="shared" si="73"/>
        <v>0</v>
      </c>
      <c r="BG334" s="305">
        <f t="shared" si="74"/>
        <v>0</v>
      </c>
      <c r="BH334" s="305">
        <f t="shared" si="75"/>
        <v>0</v>
      </c>
      <c r="BI334" s="305">
        <f t="shared" si="76"/>
        <v>0</v>
      </c>
      <c r="BJ334" s="209" t="s">
        <v>79</v>
      </c>
      <c r="BK334" s="305">
        <f t="shared" si="77"/>
        <v>0</v>
      </c>
      <c r="BL334" s="209" t="s">
        <v>115</v>
      </c>
      <c r="BM334" s="209" t="s">
        <v>3545</v>
      </c>
    </row>
    <row r="335" spans="2:65" s="217" customFormat="1" ht="22.5" customHeight="1" x14ac:dyDescent="0.2">
      <c r="B335" s="292"/>
      <c r="C335" s="293" t="s">
        <v>3546</v>
      </c>
      <c r="D335" s="293" t="s">
        <v>2844</v>
      </c>
      <c r="E335" s="294" t="s">
        <v>3547</v>
      </c>
      <c r="F335" s="384" t="s">
        <v>3548</v>
      </c>
      <c r="G335" s="384"/>
      <c r="H335" s="384"/>
      <c r="I335" s="384"/>
      <c r="J335" s="295" t="s">
        <v>227</v>
      </c>
      <c r="K335" s="296">
        <v>2</v>
      </c>
      <c r="L335" s="297"/>
      <c r="M335" s="383"/>
      <c r="N335" s="383"/>
      <c r="O335" s="383"/>
      <c r="P335" s="383">
        <f t="shared" si="65"/>
        <v>0</v>
      </c>
      <c r="Q335" s="383"/>
      <c r="R335" s="298"/>
      <c r="S335" s="311" t="s">
        <v>2852</v>
      </c>
      <c r="T335" s="300" t="s">
        <v>1138</v>
      </c>
      <c r="U335" s="301" t="s">
        <v>2790</v>
      </c>
      <c r="V335" s="302">
        <f t="shared" si="66"/>
        <v>0</v>
      </c>
      <c r="W335" s="302">
        <f t="shared" si="67"/>
        <v>0</v>
      </c>
      <c r="X335" s="302">
        <f t="shared" si="68"/>
        <v>0</v>
      </c>
      <c r="Y335" s="303">
        <v>2.64</v>
      </c>
      <c r="Z335" s="303">
        <f t="shared" si="69"/>
        <v>5.28</v>
      </c>
      <c r="AA335" s="303">
        <v>0</v>
      </c>
      <c r="AB335" s="303">
        <f t="shared" si="70"/>
        <v>0</v>
      </c>
      <c r="AC335" s="303">
        <v>0</v>
      </c>
      <c r="AD335" s="304">
        <f t="shared" si="71"/>
        <v>0</v>
      </c>
      <c r="AR335" s="209" t="s">
        <v>115</v>
      </c>
      <c r="AT335" s="209" t="s">
        <v>2844</v>
      </c>
      <c r="AU335" s="209" t="s">
        <v>87</v>
      </c>
      <c r="AY335" s="209" t="s">
        <v>2843</v>
      </c>
      <c r="BE335" s="305">
        <f t="shared" si="72"/>
        <v>0</v>
      </c>
      <c r="BF335" s="305">
        <f t="shared" si="73"/>
        <v>0</v>
      </c>
      <c r="BG335" s="305">
        <f t="shared" si="74"/>
        <v>0</v>
      </c>
      <c r="BH335" s="305">
        <f t="shared" si="75"/>
        <v>0</v>
      </c>
      <c r="BI335" s="305">
        <f t="shared" si="76"/>
        <v>0</v>
      </c>
      <c r="BJ335" s="209" t="s">
        <v>79</v>
      </c>
      <c r="BK335" s="305">
        <f t="shared" si="77"/>
        <v>0</v>
      </c>
      <c r="BL335" s="209" t="s">
        <v>115</v>
      </c>
      <c r="BM335" s="209" t="s">
        <v>3549</v>
      </c>
    </row>
    <row r="336" spans="2:65" s="217" customFormat="1" ht="22.5" customHeight="1" x14ac:dyDescent="0.2">
      <c r="B336" s="292"/>
      <c r="C336" s="293" t="s">
        <v>3550</v>
      </c>
      <c r="D336" s="293" t="s">
        <v>2844</v>
      </c>
      <c r="E336" s="294" t="s">
        <v>3551</v>
      </c>
      <c r="F336" s="384" t="s">
        <v>3552</v>
      </c>
      <c r="G336" s="384"/>
      <c r="H336" s="384"/>
      <c r="I336" s="384"/>
      <c r="J336" s="295" t="s">
        <v>227</v>
      </c>
      <c r="K336" s="296">
        <v>1</v>
      </c>
      <c r="L336" s="297"/>
      <c r="M336" s="383"/>
      <c r="N336" s="383"/>
      <c r="O336" s="383"/>
      <c r="P336" s="383">
        <f t="shared" si="65"/>
        <v>0</v>
      </c>
      <c r="Q336" s="383"/>
      <c r="R336" s="298"/>
      <c r="S336" s="299" t="s">
        <v>2852</v>
      </c>
      <c r="T336" s="300" t="s">
        <v>1138</v>
      </c>
      <c r="U336" s="301" t="s">
        <v>2790</v>
      </c>
      <c r="V336" s="302">
        <f t="shared" si="66"/>
        <v>0</v>
      </c>
      <c r="W336" s="302">
        <f t="shared" si="67"/>
        <v>0</v>
      </c>
      <c r="X336" s="302">
        <f t="shared" si="68"/>
        <v>0</v>
      </c>
      <c r="Y336" s="303">
        <v>1.32</v>
      </c>
      <c r="Z336" s="303">
        <f t="shared" si="69"/>
        <v>1.32</v>
      </c>
      <c r="AA336" s="303">
        <v>0</v>
      </c>
      <c r="AB336" s="303">
        <f t="shared" si="70"/>
        <v>0</v>
      </c>
      <c r="AC336" s="303">
        <v>0</v>
      </c>
      <c r="AD336" s="304">
        <f t="shared" si="71"/>
        <v>0</v>
      </c>
      <c r="AR336" s="209" t="s">
        <v>115</v>
      </c>
      <c r="AT336" s="209" t="s">
        <v>2844</v>
      </c>
      <c r="AU336" s="209" t="s">
        <v>87</v>
      </c>
      <c r="AY336" s="209" t="s">
        <v>2843</v>
      </c>
      <c r="BE336" s="305">
        <f t="shared" si="72"/>
        <v>0</v>
      </c>
      <c r="BF336" s="305">
        <f t="shared" si="73"/>
        <v>0</v>
      </c>
      <c r="BG336" s="305">
        <f t="shared" si="74"/>
        <v>0</v>
      </c>
      <c r="BH336" s="305">
        <f t="shared" si="75"/>
        <v>0</v>
      </c>
      <c r="BI336" s="305">
        <f t="shared" si="76"/>
        <v>0</v>
      </c>
      <c r="BJ336" s="209" t="s">
        <v>79</v>
      </c>
      <c r="BK336" s="305">
        <f t="shared" si="77"/>
        <v>0</v>
      </c>
      <c r="BL336" s="209" t="s">
        <v>115</v>
      </c>
      <c r="BM336" s="209" t="s">
        <v>3553</v>
      </c>
    </row>
    <row r="337" spans="2:65" s="217" customFormat="1" ht="22.5" customHeight="1" x14ac:dyDescent="0.2">
      <c r="B337" s="292"/>
      <c r="C337" s="293" t="s">
        <v>3554</v>
      </c>
      <c r="D337" s="293" t="s">
        <v>2844</v>
      </c>
      <c r="E337" s="294" t="s">
        <v>3555</v>
      </c>
      <c r="F337" s="384" t="s">
        <v>3556</v>
      </c>
      <c r="G337" s="384"/>
      <c r="H337" s="384"/>
      <c r="I337" s="384"/>
      <c r="J337" s="295" t="s">
        <v>227</v>
      </c>
      <c r="K337" s="296">
        <v>1</v>
      </c>
      <c r="L337" s="297"/>
      <c r="M337" s="383"/>
      <c r="N337" s="383"/>
      <c r="O337" s="383"/>
      <c r="P337" s="383">
        <f t="shared" si="65"/>
        <v>0</v>
      </c>
      <c r="Q337" s="383"/>
      <c r="R337" s="298"/>
      <c r="S337" s="311" t="s">
        <v>2852</v>
      </c>
      <c r="T337" s="300" t="s">
        <v>1138</v>
      </c>
      <c r="U337" s="301" t="s">
        <v>2790</v>
      </c>
      <c r="V337" s="302">
        <f t="shared" si="66"/>
        <v>0</v>
      </c>
      <c r="W337" s="302">
        <f t="shared" si="67"/>
        <v>0</v>
      </c>
      <c r="X337" s="302">
        <f t="shared" si="68"/>
        <v>0</v>
      </c>
      <c r="Y337" s="303">
        <v>9.9</v>
      </c>
      <c r="Z337" s="303">
        <f t="shared" si="69"/>
        <v>9.9</v>
      </c>
      <c r="AA337" s="303">
        <v>0</v>
      </c>
      <c r="AB337" s="303">
        <f t="shared" si="70"/>
        <v>0</v>
      </c>
      <c r="AC337" s="303">
        <v>0</v>
      </c>
      <c r="AD337" s="304">
        <f t="shared" si="71"/>
        <v>0</v>
      </c>
      <c r="AR337" s="209" t="s">
        <v>115</v>
      </c>
      <c r="AT337" s="209" t="s">
        <v>2844</v>
      </c>
      <c r="AU337" s="209" t="s">
        <v>87</v>
      </c>
      <c r="AY337" s="209" t="s">
        <v>2843</v>
      </c>
      <c r="BE337" s="305">
        <f t="shared" si="72"/>
        <v>0</v>
      </c>
      <c r="BF337" s="305">
        <f t="shared" si="73"/>
        <v>0</v>
      </c>
      <c r="BG337" s="305">
        <f t="shared" si="74"/>
        <v>0</v>
      </c>
      <c r="BH337" s="305">
        <f t="shared" si="75"/>
        <v>0</v>
      </c>
      <c r="BI337" s="305">
        <f t="shared" si="76"/>
        <v>0</v>
      </c>
      <c r="BJ337" s="209" t="s">
        <v>79</v>
      </c>
      <c r="BK337" s="305">
        <f t="shared" si="77"/>
        <v>0</v>
      </c>
      <c r="BL337" s="209" t="s">
        <v>115</v>
      </c>
      <c r="BM337" s="209" t="s">
        <v>3557</v>
      </c>
    </row>
    <row r="338" spans="2:65" s="217" customFormat="1" ht="22.5" customHeight="1" x14ac:dyDescent="0.2">
      <c r="B338" s="292"/>
      <c r="C338" s="293" t="s">
        <v>3558</v>
      </c>
      <c r="D338" s="293" t="s">
        <v>2844</v>
      </c>
      <c r="E338" s="294" t="s">
        <v>3559</v>
      </c>
      <c r="F338" s="384" t="s">
        <v>3560</v>
      </c>
      <c r="G338" s="384"/>
      <c r="H338" s="384"/>
      <c r="I338" s="384"/>
      <c r="J338" s="295" t="s">
        <v>227</v>
      </c>
      <c r="K338" s="296">
        <v>1</v>
      </c>
      <c r="L338" s="297"/>
      <c r="M338" s="383"/>
      <c r="N338" s="383"/>
      <c r="O338" s="383"/>
      <c r="P338" s="383">
        <f t="shared" si="65"/>
        <v>0</v>
      </c>
      <c r="Q338" s="383"/>
      <c r="R338" s="298"/>
      <c r="S338" s="311" t="s">
        <v>2852</v>
      </c>
      <c r="T338" s="300" t="s">
        <v>1138</v>
      </c>
      <c r="U338" s="301" t="s">
        <v>2790</v>
      </c>
      <c r="V338" s="302">
        <f t="shared" si="66"/>
        <v>0</v>
      </c>
      <c r="W338" s="302">
        <f t="shared" si="67"/>
        <v>0</v>
      </c>
      <c r="X338" s="302">
        <f t="shared" si="68"/>
        <v>0</v>
      </c>
      <c r="Y338" s="303">
        <v>4.8</v>
      </c>
      <c r="Z338" s="303">
        <f t="shared" si="69"/>
        <v>4.8</v>
      </c>
      <c r="AA338" s="303">
        <v>0</v>
      </c>
      <c r="AB338" s="303">
        <f t="shared" si="70"/>
        <v>0</v>
      </c>
      <c r="AC338" s="303">
        <v>0</v>
      </c>
      <c r="AD338" s="304">
        <f t="shared" si="71"/>
        <v>0</v>
      </c>
      <c r="AR338" s="209" t="s">
        <v>115</v>
      </c>
      <c r="AT338" s="209" t="s">
        <v>2844</v>
      </c>
      <c r="AU338" s="209" t="s">
        <v>87</v>
      </c>
      <c r="AY338" s="209" t="s">
        <v>2843</v>
      </c>
      <c r="BE338" s="305">
        <f t="shared" si="72"/>
        <v>0</v>
      </c>
      <c r="BF338" s="305">
        <f t="shared" si="73"/>
        <v>0</v>
      </c>
      <c r="BG338" s="305">
        <f t="shared" si="74"/>
        <v>0</v>
      </c>
      <c r="BH338" s="305">
        <f t="shared" si="75"/>
        <v>0</v>
      </c>
      <c r="BI338" s="305">
        <f t="shared" si="76"/>
        <v>0</v>
      </c>
      <c r="BJ338" s="209" t="s">
        <v>79</v>
      </c>
      <c r="BK338" s="305">
        <f t="shared" si="77"/>
        <v>0</v>
      </c>
      <c r="BL338" s="209" t="s">
        <v>115</v>
      </c>
      <c r="BM338" s="209" t="s">
        <v>3561</v>
      </c>
    </row>
    <row r="339" spans="2:65" s="217" customFormat="1" ht="22.5" customHeight="1" x14ac:dyDescent="0.2">
      <c r="B339" s="292"/>
      <c r="C339" s="293" t="s">
        <v>3562</v>
      </c>
      <c r="D339" s="293" t="s">
        <v>2844</v>
      </c>
      <c r="E339" s="294" t="s">
        <v>3563</v>
      </c>
      <c r="F339" s="384" t="s">
        <v>3564</v>
      </c>
      <c r="G339" s="384"/>
      <c r="H339" s="384"/>
      <c r="I339" s="384"/>
      <c r="J339" s="295" t="s">
        <v>227</v>
      </c>
      <c r="K339" s="296">
        <v>1</v>
      </c>
      <c r="L339" s="297"/>
      <c r="M339" s="383"/>
      <c r="N339" s="383"/>
      <c r="O339" s="383"/>
      <c r="P339" s="383">
        <f t="shared" si="65"/>
        <v>0</v>
      </c>
      <c r="Q339" s="383"/>
      <c r="R339" s="298"/>
      <c r="S339" s="311" t="s">
        <v>2852</v>
      </c>
      <c r="T339" s="300" t="s">
        <v>1138</v>
      </c>
      <c r="U339" s="301" t="s">
        <v>2790</v>
      </c>
      <c r="V339" s="302">
        <f t="shared" si="66"/>
        <v>0</v>
      </c>
      <c r="W339" s="302">
        <f t="shared" si="67"/>
        <v>0</v>
      </c>
      <c r="X339" s="302">
        <f t="shared" si="68"/>
        <v>0</v>
      </c>
      <c r="Y339" s="303">
        <v>3</v>
      </c>
      <c r="Z339" s="303">
        <f t="shared" si="69"/>
        <v>3</v>
      </c>
      <c r="AA339" s="303">
        <v>0</v>
      </c>
      <c r="AB339" s="303">
        <f t="shared" si="70"/>
        <v>0</v>
      </c>
      <c r="AC339" s="303">
        <v>0</v>
      </c>
      <c r="AD339" s="304">
        <f t="shared" si="71"/>
        <v>0</v>
      </c>
      <c r="AR339" s="209" t="s">
        <v>115</v>
      </c>
      <c r="AT339" s="209" t="s">
        <v>2844</v>
      </c>
      <c r="AU339" s="209" t="s">
        <v>87</v>
      </c>
      <c r="AY339" s="209" t="s">
        <v>2843</v>
      </c>
      <c r="BE339" s="305">
        <f t="shared" si="72"/>
        <v>0</v>
      </c>
      <c r="BF339" s="305">
        <f t="shared" si="73"/>
        <v>0</v>
      </c>
      <c r="BG339" s="305">
        <f t="shared" si="74"/>
        <v>0</v>
      </c>
      <c r="BH339" s="305">
        <f t="shared" si="75"/>
        <v>0</v>
      </c>
      <c r="BI339" s="305">
        <f t="shared" si="76"/>
        <v>0</v>
      </c>
      <c r="BJ339" s="209" t="s">
        <v>79</v>
      </c>
      <c r="BK339" s="305">
        <f t="shared" si="77"/>
        <v>0</v>
      </c>
      <c r="BL339" s="209" t="s">
        <v>115</v>
      </c>
      <c r="BM339" s="209" t="s">
        <v>3565</v>
      </c>
    </row>
    <row r="340" spans="2:65" s="217" customFormat="1" ht="22.5" customHeight="1" x14ac:dyDescent="0.2">
      <c r="B340" s="292"/>
      <c r="C340" s="293" t="s">
        <v>3566</v>
      </c>
      <c r="D340" s="293" t="s">
        <v>2844</v>
      </c>
      <c r="E340" s="294" t="s">
        <v>3567</v>
      </c>
      <c r="F340" s="384" t="s">
        <v>3568</v>
      </c>
      <c r="G340" s="384"/>
      <c r="H340" s="384"/>
      <c r="I340" s="384"/>
      <c r="J340" s="295" t="s">
        <v>227</v>
      </c>
      <c r="K340" s="296">
        <v>1</v>
      </c>
      <c r="L340" s="297"/>
      <c r="M340" s="383"/>
      <c r="N340" s="383"/>
      <c r="O340" s="383"/>
      <c r="P340" s="383">
        <f t="shared" si="65"/>
        <v>0</v>
      </c>
      <c r="Q340" s="383"/>
      <c r="R340" s="298"/>
      <c r="S340" s="311" t="s">
        <v>2852</v>
      </c>
      <c r="T340" s="300" t="s">
        <v>1138</v>
      </c>
      <c r="U340" s="301" t="s">
        <v>2790</v>
      </c>
      <c r="V340" s="302">
        <f t="shared" si="66"/>
        <v>0</v>
      </c>
      <c r="W340" s="302">
        <f t="shared" si="67"/>
        <v>0</v>
      </c>
      <c r="X340" s="302">
        <f t="shared" si="68"/>
        <v>0</v>
      </c>
      <c r="Y340" s="303">
        <v>1.53</v>
      </c>
      <c r="Z340" s="303">
        <f t="shared" si="69"/>
        <v>1.53</v>
      </c>
      <c r="AA340" s="303">
        <v>0</v>
      </c>
      <c r="AB340" s="303">
        <f t="shared" si="70"/>
        <v>0</v>
      </c>
      <c r="AC340" s="303">
        <v>0</v>
      </c>
      <c r="AD340" s="304">
        <f t="shared" si="71"/>
        <v>0</v>
      </c>
      <c r="AR340" s="209" t="s">
        <v>115</v>
      </c>
      <c r="AT340" s="209" t="s">
        <v>2844</v>
      </c>
      <c r="AU340" s="209" t="s">
        <v>87</v>
      </c>
      <c r="AY340" s="209" t="s">
        <v>2843</v>
      </c>
      <c r="BE340" s="305">
        <f t="shared" si="72"/>
        <v>0</v>
      </c>
      <c r="BF340" s="305">
        <f t="shared" si="73"/>
        <v>0</v>
      </c>
      <c r="BG340" s="305">
        <f t="shared" si="74"/>
        <v>0</v>
      </c>
      <c r="BH340" s="305">
        <f t="shared" si="75"/>
        <v>0</v>
      </c>
      <c r="BI340" s="305">
        <f t="shared" si="76"/>
        <v>0</v>
      </c>
      <c r="BJ340" s="209" t="s">
        <v>79</v>
      </c>
      <c r="BK340" s="305">
        <f t="shared" si="77"/>
        <v>0</v>
      </c>
      <c r="BL340" s="209" t="s">
        <v>115</v>
      </c>
      <c r="BM340" s="209" t="s">
        <v>3569</v>
      </c>
    </row>
    <row r="341" spans="2:65" s="217" customFormat="1" ht="22.5" customHeight="1" x14ac:dyDescent="0.2">
      <c r="B341" s="292"/>
      <c r="C341" s="293" t="s">
        <v>3570</v>
      </c>
      <c r="D341" s="293" t="s">
        <v>2844</v>
      </c>
      <c r="E341" s="294" t="s">
        <v>3571</v>
      </c>
      <c r="F341" s="384" t="s">
        <v>3572</v>
      </c>
      <c r="G341" s="384"/>
      <c r="H341" s="384"/>
      <c r="I341" s="384"/>
      <c r="J341" s="295" t="s">
        <v>227</v>
      </c>
      <c r="K341" s="296">
        <v>1</v>
      </c>
      <c r="L341" s="297"/>
      <c r="M341" s="383"/>
      <c r="N341" s="383"/>
      <c r="O341" s="383"/>
      <c r="P341" s="383">
        <f t="shared" si="65"/>
        <v>0</v>
      </c>
      <c r="Q341" s="383"/>
      <c r="R341" s="298"/>
      <c r="S341" s="311" t="s">
        <v>3573</v>
      </c>
      <c r="T341" s="300" t="s">
        <v>1138</v>
      </c>
      <c r="U341" s="301" t="s">
        <v>2790</v>
      </c>
      <c r="V341" s="302">
        <f t="shared" si="66"/>
        <v>0</v>
      </c>
      <c r="W341" s="302">
        <f t="shared" si="67"/>
        <v>0</v>
      </c>
      <c r="X341" s="302">
        <f t="shared" si="68"/>
        <v>0</v>
      </c>
      <c r="Y341" s="303">
        <v>2.23</v>
      </c>
      <c r="Z341" s="303">
        <f t="shared" si="69"/>
        <v>2.23</v>
      </c>
      <c r="AA341" s="303">
        <v>0</v>
      </c>
      <c r="AB341" s="303">
        <f t="shared" si="70"/>
        <v>0</v>
      </c>
      <c r="AC341" s="303">
        <v>0</v>
      </c>
      <c r="AD341" s="304">
        <f t="shared" si="71"/>
        <v>0</v>
      </c>
      <c r="AR341" s="209" t="s">
        <v>115</v>
      </c>
      <c r="AT341" s="209" t="s">
        <v>2844</v>
      </c>
      <c r="AU341" s="209" t="s">
        <v>87</v>
      </c>
      <c r="AY341" s="209" t="s">
        <v>2843</v>
      </c>
      <c r="BE341" s="305">
        <f t="shared" si="72"/>
        <v>0</v>
      </c>
      <c r="BF341" s="305">
        <f t="shared" si="73"/>
        <v>0</v>
      </c>
      <c r="BG341" s="305">
        <f t="shared" si="74"/>
        <v>0</v>
      </c>
      <c r="BH341" s="305">
        <f t="shared" si="75"/>
        <v>0</v>
      </c>
      <c r="BI341" s="305">
        <f t="shared" si="76"/>
        <v>0</v>
      </c>
      <c r="BJ341" s="209" t="s">
        <v>79</v>
      </c>
      <c r="BK341" s="305">
        <f t="shared" si="77"/>
        <v>0</v>
      </c>
      <c r="BL341" s="209" t="s">
        <v>115</v>
      </c>
      <c r="BM341" s="209" t="s">
        <v>3574</v>
      </c>
    </row>
    <row r="342" spans="2:65" s="217" customFormat="1" ht="22.5" customHeight="1" x14ac:dyDescent="0.2">
      <c r="B342" s="292"/>
      <c r="C342" s="306" t="s">
        <v>89</v>
      </c>
      <c r="D342" s="306" t="s">
        <v>2854</v>
      </c>
      <c r="E342" s="307" t="s">
        <v>3575</v>
      </c>
      <c r="F342" s="380" t="s">
        <v>3576</v>
      </c>
      <c r="G342" s="380"/>
      <c r="H342" s="380"/>
      <c r="I342" s="380"/>
      <c r="J342" s="308" t="s">
        <v>2857</v>
      </c>
      <c r="K342" s="309">
        <v>1</v>
      </c>
      <c r="L342" s="310"/>
      <c r="M342" s="381"/>
      <c r="N342" s="381"/>
      <c r="O342" s="382"/>
      <c r="P342" s="383">
        <f t="shared" si="65"/>
        <v>0</v>
      </c>
      <c r="Q342" s="383"/>
      <c r="R342" s="298"/>
      <c r="S342" s="311" t="s">
        <v>1138</v>
      </c>
      <c r="T342" s="300" t="s">
        <v>1138</v>
      </c>
      <c r="U342" s="301" t="s">
        <v>2790</v>
      </c>
      <c r="V342" s="302">
        <f t="shared" si="66"/>
        <v>0</v>
      </c>
      <c r="W342" s="302">
        <f t="shared" si="67"/>
        <v>0</v>
      </c>
      <c r="X342" s="302">
        <f t="shared" si="68"/>
        <v>0</v>
      </c>
      <c r="Y342" s="303">
        <v>0</v>
      </c>
      <c r="Z342" s="303">
        <f t="shared" si="69"/>
        <v>0</v>
      </c>
      <c r="AA342" s="303">
        <v>0</v>
      </c>
      <c r="AB342" s="303">
        <f t="shared" si="70"/>
        <v>0</v>
      </c>
      <c r="AC342" s="303">
        <v>0</v>
      </c>
      <c r="AD342" s="304">
        <f t="shared" si="71"/>
        <v>0</v>
      </c>
      <c r="AR342" s="209" t="s">
        <v>2884</v>
      </c>
      <c r="AT342" s="209" t="s">
        <v>2854</v>
      </c>
      <c r="AU342" s="209" t="s">
        <v>87</v>
      </c>
      <c r="AY342" s="209" t="s">
        <v>2843</v>
      </c>
      <c r="BE342" s="305">
        <f t="shared" si="72"/>
        <v>0</v>
      </c>
      <c r="BF342" s="305">
        <f t="shared" si="73"/>
        <v>0</v>
      </c>
      <c r="BG342" s="305">
        <f t="shared" si="74"/>
        <v>0</v>
      </c>
      <c r="BH342" s="305">
        <f t="shared" si="75"/>
        <v>0</v>
      </c>
      <c r="BI342" s="305">
        <f t="shared" si="76"/>
        <v>0</v>
      </c>
      <c r="BJ342" s="209" t="s">
        <v>79</v>
      </c>
      <c r="BK342" s="305">
        <f t="shared" si="77"/>
        <v>0</v>
      </c>
      <c r="BL342" s="209" t="s">
        <v>115</v>
      </c>
      <c r="BM342" s="209" t="s">
        <v>3577</v>
      </c>
    </row>
    <row r="343" spans="2:65" s="217" customFormat="1" ht="22.5" customHeight="1" x14ac:dyDescent="0.2">
      <c r="B343" s="292"/>
      <c r="C343" s="293" t="s">
        <v>3578</v>
      </c>
      <c r="D343" s="293" t="s">
        <v>2844</v>
      </c>
      <c r="E343" s="294" t="s">
        <v>3579</v>
      </c>
      <c r="F343" s="384" t="s">
        <v>3580</v>
      </c>
      <c r="G343" s="384"/>
      <c r="H343" s="384"/>
      <c r="I343" s="384"/>
      <c r="J343" s="295" t="s">
        <v>227</v>
      </c>
      <c r="K343" s="296">
        <v>4</v>
      </c>
      <c r="L343" s="297"/>
      <c r="M343" s="383"/>
      <c r="N343" s="383"/>
      <c r="O343" s="383"/>
      <c r="P343" s="383">
        <f t="shared" si="65"/>
        <v>0</v>
      </c>
      <c r="Q343" s="383"/>
      <c r="R343" s="298"/>
      <c r="S343" s="299" t="s">
        <v>2852</v>
      </c>
      <c r="T343" s="300" t="s">
        <v>1138</v>
      </c>
      <c r="U343" s="301" t="s">
        <v>2790</v>
      </c>
      <c r="V343" s="302">
        <f t="shared" si="66"/>
        <v>0</v>
      </c>
      <c r="W343" s="302">
        <f t="shared" si="67"/>
        <v>0</v>
      </c>
      <c r="X343" s="302">
        <f t="shared" si="68"/>
        <v>0</v>
      </c>
      <c r="Y343" s="303">
        <v>0.89</v>
      </c>
      <c r="Z343" s="303">
        <f t="shared" si="69"/>
        <v>3.56</v>
      </c>
      <c r="AA343" s="303">
        <v>0</v>
      </c>
      <c r="AB343" s="303">
        <f t="shared" si="70"/>
        <v>0</v>
      </c>
      <c r="AC343" s="303">
        <v>0</v>
      </c>
      <c r="AD343" s="304">
        <f t="shared" si="71"/>
        <v>0</v>
      </c>
      <c r="AR343" s="209" t="s">
        <v>115</v>
      </c>
      <c r="AT343" s="209" t="s">
        <v>2844</v>
      </c>
      <c r="AU343" s="209" t="s">
        <v>87</v>
      </c>
      <c r="AY343" s="209" t="s">
        <v>2843</v>
      </c>
      <c r="BE343" s="305">
        <f t="shared" si="72"/>
        <v>0</v>
      </c>
      <c r="BF343" s="305">
        <f t="shared" si="73"/>
        <v>0</v>
      </c>
      <c r="BG343" s="305">
        <f t="shared" si="74"/>
        <v>0</v>
      </c>
      <c r="BH343" s="305">
        <f t="shared" si="75"/>
        <v>0</v>
      </c>
      <c r="BI343" s="305">
        <f t="shared" si="76"/>
        <v>0</v>
      </c>
      <c r="BJ343" s="209" t="s">
        <v>79</v>
      </c>
      <c r="BK343" s="305">
        <f t="shared" si="77"/>
        <v>0</v>
      </c>
      <c r="BL343" s="209" t="s">
        <v>115</v>
      </c>
      <c r="BM343" s="209" t="s">
        <v>3581</v>
      </c>
    </row>
    <row r="344" spans="2:65" s="217" customFormat="1" ht="22.5" customHeight="1" x14ac:dyDescent="0.2">
      <c r="B344" s="292"/>
      <c r="C344" s="306" t="s">
        <v>3582</v>
      </c>
      <c r="D344" s="306" t="s">
        <v>2854</v>
      </c>
      <c r="E344" s="307" t="s">
        <v>3583</v>
      </c>
      <c r="F344" s="380" t="s">
        <v>3584</v>
      </c>
      <c r="G344" s="380"/>
      <c r="H344" s="380"/>
      <c r="I344" s="380"/>
      <c r="J344" s="308" t="s">
        <v>2002</v>
      </c>
      <c r="K344" s="309">
        <v>4</v>
      </c>
      <c r="L344" s="310"/>
      <c r="M344" s="381"/>
      <c r="N344" s="381"/>
      <c r="O344" s="382"/>
      <c r="P344" s="383">
        <f t="shared" si="65"/>
        <v>0</v>
      </c>
      <c r="Q344" s="383"/>
      <c r="R344" s="298"/>
      <c r="S344" s="311" t="s">
        <v>1138</v>
      </c>
      <c r="T344" s="300" t="s">
        <v>1138</v>
      </c>
      <c r="U344" s="301" t="s">
        <v>2790</v>
      </c>
      <c r="V344" s="302">
        <f t="shared" si="66"/>
        <v>0</v>
      </c>
      <c r="W344" s="302">
        <f t="shared" si="67"/>
        <v>0</v>
      </c>
      <c r="X344" s="302">
        <f t="shared" si="68"/>
        <v>0</v>
      </c>
      <c r="Y344" s="303">
        <v>0</v>
      </c>
      <c r="Z344" s="303">
        <f t="shared" si="69"/>
        <v>0</v>
      </c>
      <c r="AA344" s="303">
        <v>0</v>
      </c>
      <c r="AB344" s="303">
        <f t="shared" si="70"/>
        <v>0</v>
      </c>
      <c r="AC344" s="303">
        <v>0</v>
      </c>
      <c r="AD344" s="304">
        <f t="shared" si="71"/>
        <v>0</v>
      </c>
      <c r="AR344" s="209" t="s">
        <v>2884</v>
      </c>
      <c r="AT344" s="209" t="s">
        <v>2854</v>
      </c>
      <c r="AU344" s="209" t="s">
        <v>87</v>
      </c>
      <c r="AY344" s="209" t="s">
        <v>2843</v>
      </c>
      <c r="BE344" s="305">
        <f t="shared" si="72"/>
        <v>0</v>
      </c>
      <c r="BF344" s="305">
        <f t="shared" si="73"/>
        <v>0</v>
      </c>
      <c r="BG344" s="305">
        <f t="shared" si="74"/>
        <v>0</v>
      </c>
      <c r="BH344" s="305">
        <f t="shared" si="75"/>
        <v>0</v>
      </c>
      <c r="BI344" s="305">
        <f t="shared" si="76"/>
        <v>0</v>
      </c>
      <c r="BJ344" s="209" t="s">
        <v>79</v>
      </c>
      <c r="BK344" s="305">
        <f t="shared" si="77"/>
        <v>0</v>
      </c>
      <c r="BL344" s="209" t="s">
        <v>115</v>
      </c>
      <c r="BM344" s="209" t="s">
        <v>3585</v>
      </c>
    </row>
    <row r="345" spans="2:65" s="217" customFormat="1" ht="22.5" customHeight="1" x14ac:dyDescent="0.2">
      <c r="B345" s="292"/>
      <c r="C345" s="293" t="s">
        <v>3586</v>
      </c>
      <c r="D345" s="293" t="s">
        <v>2844</v>
      </c>
      <c r="E345" s="294" t="s">
        <v>3587</v>
      </c>
      <c r="F345" s="384" t="s">
        <v>3588</v>
      </c>
      <c r="G345" s="384"/>
      <c r="H345" s="384"/>
      <c r="I345" s="384"/>
      <c r="J345" s="295" t="s">
        <v>227</v>
      </c>
      <c r="K345" s="296">
        <v>1</v>
      </c>
      <c r="L345" s="297"/>
      <c r="M345" s="383"/>
      <c r="N345" s="383"/>
      <c r="O345" s="383"/>
      <c r="P345" s="383">
        <f t="shared" si="65"/>
        <v>0</v>
      </c>
      <c r="Q345" s="383"/>
      <c r="R345" s="298"/>
      <c r="S345" s="299" t="s">
        <v>2852</v>
      </c>
      <c r="T345" s="300" t="s">
        <v>1138</v>
      </c>
      <c r="U345" s="301" t="s">
        <v>2790</v>
      </c>
      <c r="V345" s="302">
        <f t="shared" si="66"/>
        <v>0</v>
      </c>
      <c r="W345" s="302">
        <f t="shared" si="67"/>
        <v>0</v>
      </c>
      <c r="X345" s="302">
        <f t="shared" si="68"/>
        <v>0</v>
      </c>
      <c r="Y345" s="303">
        <v>5.2</v>
      </c>
      <c r="Z345" s="303">
        <f t="shared" si="69"/>
        <v>5.2</v>
      </c>
      <c r="AA345" s="303">
        <v>0</v>
      </c>
      <c r="AB345" s="303">
        <f t="shared" si="70"/>
        <v>0</v>
      </c>
      <c r="AC345" s="303">
        <v>0</v>
      </c>
      <c r="AD345" s="304">
        <f t="shared" si="71"/>
        <v>0</v>
      </c>
      <c r="AR345" s="209" t="s">
        <v>115</v>
      </c>
      <c r="AT345" s="209" t="s">
        <v>2844</v>
      </c>
      <c r="AU345" s="209" t="s">
        <v>87</v>
      </c>
      <c r="AY345" s="209" t="s">
        <v>2843</v>
      </c>
      <c r="BE345" s="305">
        <f t="shared" si="72"/>
        <v>0</v>
      </c>
      <c r="BF345" s="305">
        <f t="shared" si="73"/>
        <v>0</v>
      </c>
      <c r="BG345" s="305">
        <f t="shared" si="74"/>
        <v>0</v>
      </c>
      <c r="BH345" s="305">
        <f t="shared" si="75"/>
        <v>0</v>
      </c>
      <c r="BI345" s="305">
        <f t="shared" si="76"/>
        <v>0</v>
      </c>
      <c r="BJ345" s="209" t="s">
        <v>79</v>
      </c>
      <c r="BK345" s="305">
        <f t="shared" si="77"/>
        <v>0</v>
      </c>
      <c r="BL345" s="209" t="s">
        <v>115</v>
      </c>
      <c r="BM345" s="209" t="s">
        <v>3589</v>
      </c>
    </row>
    <row r="346" spans="2:65" s="217" customFormat="1" ht="22.5" customHeight="1" x14ac:dyDescent="0.2">
      <c r="B346" s="292"/>
      <c r="C346" s="293" t="s">
        <v>3590</v>
      </c>
      <c r="D346" s="293" t="s">
        <v>2844</v>
      </c>
      <c r="E346" s="294" t="s">
        <v>3591</v>
      </c>
      <c r="F346" s="384" t="s">
        <v>3592</v>
      </c>
      <c r="G346" s="384"/>
      <c r="H346" s="384"/>
      <c r="I346" s="384"/>
      <c r="J346" s="295" t="s">
        <v>227</v>
      </c>
      <c r="K346" s="296">
        <v>1</v>
      </c>
      <c r="L346" s="297"/>
      <c r="M346" s="383"/>
      <c r="N346" s="383"/>
      <c r="O346" s="383"/>
      <c r="P346" s="383">
        <f t="shared" si="65"/>
        <v>0</v>
      </c>
      <c r="Q346" s="383"/>
      <c r="R346" s="298"/>
      <c r="S346" s="313" t="s">
        <v>3573</v>
      </c>
      <c r="T346" s="300" t="s">
        <v>1138</v>
      </c>
      <c r="U346" s="301" t="s">
        <v>2790</v>
      </c>
      <c r="V346" s="302">
        <f t="shared" si="66"/>
        <v>0</v>
      </c>
      <c r="W346" s="302">
        <f t="shared" si="67"/>
        <v>0</v>
      </c>
      <c r="X346" s="302">
        <f t="shared" si="68"/>
        <v>0</v>
      </c>
      <c r="Y346" s="303">
        <v>3.69</v>
      </c>
      <c r="Z346" s="303">
        <f t="shared" si="69"/>
        <v>3.69</v>
      </c>
      <c r="AA346" s="303">
        <v>0</v>
      </c>
      <c r="AB346" s="303">
        <f t="shared" si="70"/>
        <v>0</v>
      </c>
      <c r="AC346" s="303">
        <v>0</v>
      </c>
      <c r="AD346" s="304">
        <f t="shared" si="71"/>
        <v>0</v>
      </c>
      <c r="AR346" s="209" t="s">
        <v>115</v>
      </c>
      <c r="AT346" s="209" t="s">
        <v>2844</v>
      </c>
      <c r="AU346" s="209" t="s">
        <v>87</v>
      </c>
      <c r="AY346" s="209" t="s">
        <v>2843</v>
      </c>
      <c r="BE346" s="305">
        <f t="shared" si="72"/>
        <v>0</v>
      </c>
      <c r="BF346" s="305">
        <f t="shared" si="73"/>
        <v>0</v>
      </c>
      <c r="BG346" s="305">
        <f t="shared" si="74"/>
        <v>0</v>
      </c>
      <c r="BH346" s="305">
        <f t="shared" si="75"/>
        <v>0</v>
      </c>
      <c r="BI346" s="305">
        <f t="shared" si="76"/>
        <v>0</v>
      </c>
      <c r="BJ346" s="209" t="s">
        <v>79</v>
      </c>
      <c r="BK346" s="305">
        <f t="shared" si="77"/>
        <v>0</v>
      </c>
      <c r="BL346" s="209" t="s">
        <v>115</v>
      </c>
      <c r="BM346" s="209" t="s">
        <v>3593</v>
      </c>
    </row>
    <row r="347" spans="2:65" s="217" customFormat="1" ht="22.5" customHeight="1" x14ac:dyDescent="0.2">
      <c r="B347" s="292"/>
      <c r="C347" s="306" t="s">
        <v>3594</v>
      </c>
      <c r="D347" s="306" t="s">
        <v>2854</v>
      </c>
      <c r="E347" s="307" t="s">
        <v>3595</v>
      </c>
      <c r="F347" s="380" t="s">
        <v>3596</v>
      </c>
      <c r="G347" s="380"/>
      <c r="H347" s="380"/>
      <c r="I347" s="380"/>
      <c r="J347" s="308" t="s">
        <v>2857</v>
      </c>
      <c r="K347" s="309">
        <v>1</v>
      </c>
      <c r="L347" s="310"/>
      <c r="M347" s="381"/>
      <c r="N347" s="381"/>
      <c r="O347" s="382"/>
      <c r="P347" s="383">
        <f t="shared" si="65"/>
        <v>0</v>
      </c>
      <c r="Q347" s="383"/>
      <c r="R347" s="298"/>
      <c r="S347" s="299"/>
      <c r="T347" s="300" t="s">
        <v>1138</v>
      </c>
      <c r="U347" s="301" t="s">
        <v>2790</v>
      </c>
      <c r="V347" s="302">
        <f t="shared" si="66"/>
        <v>0</v>
      </c>
      <c r="W347" s="302">
        <f t="shared" si="67"/>
        <v>0</v>
      </c>
      <c r="X347" s="302">
        <f t="shared" si="68"/>
        <v>0</v>
      </c>
      <c r="Y347" s="303">
        <v>0</v>
      </c>
      <c r="Z347" s="303">
        <f t="shared" si="69"/>
        <v>0</v>
      </c>
      <c r="AA347" s="303">
        <v>0</v>
      </c>
      <c r="AB347" s="303">
        <f t="shared" si="70"/>
        <v>0</v>
      </c>
      <c r="AC347" s="303">
        <v>0</v>
      </c>
      <c r="AD347" s="304">
        <f t="shared" si="71"/>
        <v>0</v>
      </c>
      <c r="AR347" s="209" t="s">
        <v>2884</v>
      </c>
      <c r="AT347" s="209" t="s">
        <v>2854</v>
      </c>
      <c r="AU347" s="209" t="s">
        <v>87</v>
      </c>
      <c r="AY347" s="209" t="s">
        <v>2843</v>
      </c>
      <c r="BE347" s="305">
        <f t="shared" si="72"/>
        <v>0</v>
      </c>
      <c r="BF347" s="305">
        <f t="shared" si="73"/>
        <v>0</v>
      </c>
      <c r="BG347" s="305">
        <f t="shared" si="74"/>
        <v>0</v>
      </c>
      <c r="BH347" s="305">
        <f t="shared" si="75"/>
        <v>0</v>
      </c>
      <c r="BI347" s="305">
        <f t="shared" si="76"/>
        <v>0</v>
      </c>
      <c r="BJ347" s="209" t="s">
        <v>79</v>
      </c>
      <c r="BK347" s="305">
        <f t="shared" si="77"/>
        <v>0</v>
      </c>
      <c r="BL347" s="209" t="s">
        <v>115</v>
      </c>
      <c r="BM347" s="209" t="s">
        <v>3597</v>
      </c>
    </row>
    <row r="348" spans="2:65" s="217" customFormat="1" ht="22.5" customHeight="1" x14ac:dyDescent="0.2">
      <c r="B348" s="292"/>
      <c r="C348" s="306" t="s">
        <v>3598</v>
      </c>
      <c r="D348" s="306" t="s">
        <v>2854</v>
      </c>
      <c r="E348" s="307" t="s">
        <v>3599</v>
      </c>
      <c r="F348" s="380" t="s">
        <v>3600</v>
      </c>
      <c r="G348" s="380"/>
      <c r="H348" s="380"/>
      <c r="I348" s="380"/>
      <c r="J348" s="308" t="s">
        <v>2857</v>
      </c>
      <c r="K348" s="309">
        <v>1</v>
      </c>
      <c r="L348" s="310"/>
      <c r="M348" s="381"/>
      <c r="N348" s="381"/>
      <c r="O348" s="382"/>
      <c r="P348" s="383">
        <f t="shared" si="65"/>
        <v>0</v>
      </c>
      <c r="Q348" s="383"/>
      <c r="R348" s="298"/>
      <c r="S348" s="299"/>
      <c r="T348" s="300" t="s">
        <v>1138</v>
      </c>
      <c r="U348" s="301" t="s">
        <v>2790</v>
      </c>
      <c r="V348" s="302">
        <f t="shared" si="66"/>
        <v>0</v>
      </c>
      <c r="W348" s="302">
        <f t="shared" si="67"/>
        <v>0</v>
      </c>
      <c r="X348" s="302">
        <f t="shared" si="68"/>
        <v>0</v>
      </c>
      <c r="Y348" s="303">
        <v>0</v>
      </c>
      <c r="Z348" s="303">
        <f t="shared" si="69"/>
        <v>0</v>
      </c>
      <c r="AA348" s="303">
        <v>0</v>
      </c>
      <c r="AB348" s="303">
        <f t="shared" si="70"/>
        <v>0</v>
      </c>
      <c r="AC348" s="303">
        <v>0</v>
      </c>
      <c r="AD348" s="304">
        <f t="shared" si="71"/>
        <v>0</v>
      </c>
      <c r="AR348" s="209" t="s">
        <v>2884</v>
      </c>
      <c r="AT348" s="209" t="s">
        <v>2854</v>
      </c>
      <c r="AU348" s="209" t="s">
        <v>87</v>
      </c>
      <c r="AY348" s="209" t="s">
        <v>2843</v>
      </c>
      <c r="BE348" s="305">
        <f t="shared" si="72"/>
        <v>0</v>
      </c>
      <c r="BF348" s="305">
        <f t="shared" si="73"/>
        <v>0</v>
      </c>
      <c r="BG348" s="305">
        <f t="shared" si="74"/>
        <v>0</v>
      </c>
      <c r="BH348" s="305">
        <f t="shared" si="75"/>
        <v>0</v>
      </c>
      <c r="BI348" s="305">
        <f t="shared" si="76"/>
        <v>0</v>
      </c>
      <c r="BJ348" s="209" t="s">
        <v>79</v>
      </c>
      <c r="BK348" s="305">
        <f t="shared" si="77"/>
        <v>0</v>
      </c>
      <c r="BL348" s="209" t="s">
        <v>115</v>
      </c>
      <c r="BM348" s="209" t="s">
        <v>3601</v>
      </c>
    </row>
    <row r="349" spans="2:65" s="217" customFormat="1" ht="22.5" customHeight="1" x14ac:dyDescent="0.2">
      <c r="B349" s="292"/>
      <c r="C349" s="306" t="s">
        <v>3602</v>
      </c>
      <c r="D349" s="306" t="s">
        <v>2854</v>
      </c>
      <c r="E349" s="307" t="s">
        <v>3603</v>
      </c>
      <c r="F349" s="380" t="s">
        <v>3604</v>
      </c>
      <c r="G349" s="380"/>
      <c r="H349" s="380"/>
      <c r="I349" s="380"/>
      <c r="J349" s="308" t="s">
        <v>2857</v>
      </c>
      <c r="K349" s="309">
        <v>1</v>
      </c>
      <c r="L349" s="310"/>
      <c r="M349" s="381"/>
      <c r="N349" s="381"/>
      <c r="O349" s="382"/>
      <c r="P349" s="383">
        <f t="shared" si="65"/>
        <v>0</v>
      </c>
      <c r="Q349" s="383"/>
      <c r="R349" s="298"/>
      <c r="S349" s="299"/>
      <c r="T349" s="300" t="s">
        <v>1138</v>
      </c>
      <c r="U349" s="301" t="s">
        <v>2790</v>
      </c>
      <c r="V349" s="302">
        <f t="shared" si="66"/>
        <v>0</v>
      </c>
      <c r="W349" s="302">
        <f t="shared" si="67"/>
        <v>0</v>
      </c>
      <c r="X349" s="302">
        <f t="shared" si="68"/>
        <v>0</v>
      </c>
      <c r="Y349" s="303">
        <v>0</v>
      </c>
      <c r="Z349" s="303">
        <f t="shared" si="69"/>
        <v>0</v>
      </c>
      <c r="AA349" s="303">
        <v>0</v>
      </c>
      <c r="AB349" s="303">
        <f t="shared" si="70"/>
        <v>0</v>
      </c>
      <c r="AC349" s="303">
        <v>0</v>
      </c>
      <c r="AD349" s="304">
        <f t="shared" si="71"/>
        <v>0</v>
      </c>
      <c r="AR349" s="209" t="s">
        <v>2884</v>
      </c>
      <c r="AT349" s="209" t="s">
        <v>2854</v>
      </c>
      <c r="AU349" s="209" t="s">
        <v>87</v>
      </c>
      <c r="AY349" s="209" t="s">
        <v>2843</v>
      </c>
      <c r="BE349" s="305">
        <f t="shared" si="72"/>
        <v>0</v>
      </c>
      <c r="BF349" s="305">
        <f t="shared" si="73"/>
        <v>0</v>
      </c>
      <c r="BG349" s="305">
        <f t="shared" si="74"/>
        <v>0</v>
      </c>
      <c r="BH349" s="305">
        <f t="shared" si="75"/>
        <v>0</v>
      </c>
      <c r="BI349" s="305">
        <f t="shared" si="76"/>
        <v>0</v>
      </c>
      <c r="BJ349" s="209" t="s">
        <v>79</v>
      </c>
      <c r="BK349" s="305">
        <f t="shared" si="77"/>
        <v>0</v>
      </c>
      <c r="BL349" s="209" t="s">
        <v>115</v>
      </c>
      <c r="BM349" s="209" t="s">
        <v>3605</v>
      </c>
    </row>
    <row r="350" spans="2:65" s="283" customFormat="1" ht="29.85" customHeight="1" x14ac:dyDescent="0.3">
      <c r="B350" s="279"/>
      <c r="C350" s="280"/>
      <c r="D350" s="291" t="s">
        <v>2820</v>
      </c>
      <c r="E350" s="291"/>
      <c r="F350" s="291"/>
      <c r="G350" s="291"/>
      <c r="H350" s="291"/>
      <c r="I350" s="291"/>
      <c r="J350" s="291"/>
      <c r="K350" s="291"/>
      <c r="L350" s="291"/>
      <c r="M350" s="385">
        <f>BK350</f>
        <v>0</v>
      </c>
      <c r="N350" s="386"/>
      <c r="O350" s="386"/>
      <c r="P350" s="386"/>
      <c r="Q350" s="386"/>
      <c r="R350" s="282"/>
      <c r="S350" s="299"/>
      <c r="T350" s="284"/>
      <c r="U350" s="280"/>
      <c r="V350" s="280"/>
      <c r="W350" s="285">
        <f>SUM(W351:W358)</f>
        <v>0</v>
      </c>
      <c r="X350" s="285">
        <f>SUM(X351:X358)</f>
        <v>0</v>
      </c>
      <c r="Y350" s="280"/>
      <c r="Z350" s="286">
        <f>SUM(Z351:Z358)</f>
        <v>169.66200000000001</v>
      </c>
      <c r="AA350" s="280"/>
      <c r="AB350" s="286">
        <f>SUM(AB351:AB358)</f>
        <v>8.4800000000000001E-4</v>
      </c>
      <c r="AC350" s="280"/>
      <c r="AD350" s="287">
        <f>SUM(AD351:AD358)</f>
        <v>0</v>
      </c>
      <c r="AR350" s="288" t="s">
        <v>93</v>
      </c>
      <c r="AT350" s="289" t="s">
        <v>2841</v>
      </c>
      <c r="AU350" s="289" t="s">
        <v>79</v>
      </c>
      <c r="AY350" s="288" t="s">
        <v>2843</v>
      </c>
      <c r="BK350" s="290">
        <f>SUM(BK351:BK358)</f>
        <v>0</v>
      </c>
    </row>
    <row r="351" spans="2:65" s="217" customFormat="1" ht="31.5" customHeight="1" x14ac:dyDescent="0.2">
      <c r="B351" s="292"/>
      <c r="C351" s="293" t="s">
        <v>3606</v>
      </c>
      <c r="D351" s="293" t="s">
        <v>2844</v>
      </c>
      <c r="E351" s="294" t="s">
        <v>3607</v>
      </c>
      <c r="F351" s="384" t="s">
        <v>3608</v>
      </c>
      <c r="G351" s="384"/>
      <c r="H351" s="384"/>
      <c r="I351" s="384"/>
      <c r="J351" s="295" t="s">
        <v>227</v>
      </c>
      <c r="K351" s="296">
        <v>8</v>
      </c>
      <c r="L351" s="297"/>
      <c r="M351" s="383"/>
      <c r="N351" s="383"/>
      <c r="O351" s="383"/>
      <c r="P351" s="383">
        <f t="shared" ref="P351:P358" si="78">ROUND(V351*K351,2)</f>
        <v>0</v>
      </c>
      <c r="Q351" s="383"/>
      <c r="R351" s="298"/>
      <c r="S351" s="299" t="s">
        <v>2852</v>
      </c>
      <c r="T351" s="300" t="s">
        <v>1138</v>
      </c>
      <c r="U351" s="301" t="s">
        <v>2790</v>
      </c>
      <c r="V351" s="302">
        <f t="shared" ref="V351:V358" si="79">L351+M351</f>
        <v>0</v>
      </c>
      <c r="W351" s="302">
        <f t="shared" ref="W351:W358" si="80">ROUND(L351*K351,2)</f>
        <v>0</v>
      </c>
      <c r="X351" s="302">
        <f t="shared" ref="X351:X358" si="81">ROUND(M351*K351,2)</f>
        <v>0</v>
      </c>
      <c r="Y351" s="303">
        <v>0.41899999999999998</v>
      </c>
      <c r="Z351" s="303">
        <f t="shared" ref="Z351:Z358" si="82">Y351*K351</f>
        <v>3.3519999999999999</v>
      </c>
      <c r="AA351" s="303">
        <v>0</v>
      </c>
      <c r="AB351" s="303">
        <f t="shared" ref="AB351:AB358" si="83">AA351*K351</f>
        <v>0</v>
      </c>
      <c r="AC351" s="303">
        <v>0</v>
      </c>
      <c r="AD351" s="304">
        <f t="shared" ref="AD351:AD358" si="84">AC351*K351</f>
        <v>0</v>
      </c>
      <c r="AR351" s="209" t="s">
        <v>115</v>
      </c>
      <c r="AT351" s="209" t="s">
        <v>2844</v>
      </c>
      <c r="AU351" s="209" t="s">
        <v>87</v>
      </c>
      <c r="AY351" s="209" t="s">
        <v>2843</v>
      </c>
      <c r="BE351" s="305">
        <f t="shared" ref="BE351:BE358" si="85">IF(U351="základní",P351,0)</f>
        <v>0</v>
      </c>
      <c r="BF351" s="305">
        <f t="shared" ref="BF351:BF358" si="86">IF(U351="snížená",P351,0)</f>
        <v>0</v>
      </c>
      <c r="BG351" s="305">
        <f t="shared" ref="BG351:BG358" si="87">IF(U351="zákl. přenesená",P351,0)</f>
        <v>0</v>
      </c>
      <c r="BH351" s="305">
        <f t="shared" ref="BH351:BH358" si="88">IF(U351="sníž. přenesená",P351,0)</f>
        <v>0</v>
      </c>
      <c r="BI351" s="305">
        <f t="shared" ref="BI351:BI358" si="89">IF(U351="nulová",P351,0)</f>
        <v>0</v>
      </c>
      <c r="BJ351" s="209" t="s">
        <v>79</v>
      </c>
      <c r="BK351" s="305">
        <f t="shared" ref="BK351:BK358" si="90">ROUND(V351*K351,2)</f>
        <v>0</v>
      </c>
      <c r="BL351" s="209" t="s">
        <v>115</v>
      </c>
      <c r="BM351" s="209" t="s">
        <v>3609</v>
      </c>
    </row>
    <row r="352" spans="2:65" s="217" customFormat="1" ht="31.5" customHeight="1" x14ac:dyDescent="0.2">
      <c r="B352" s="292"/>
      <c r="C352" s="293" t="s">
        <v>3610</v>
      </c>
      <c r="D352" s="293" t="s">
        <v>2844</v>
      </c>
      <c r="E352" s="294" t="s">
        <v>3611</v>
      </c>
      <c r="F352" s="384" t="s">
        <v>3612</v>
      </c>
      <c r="G352" s="384"/>
      <c r="H352" s="384"/>
      <c r="I352" s="384"/>
      <c r="J352" s="295" t="s">
        <v>427</v>
      </c>
      <c r="K352" s="296">
        <v>350</v>
      </c>
      <c r="L352" s="297"/>
      <c r="M352" s="383"/>
      <c r="N352" s="383"/>
      <c r="O352" s="383"/>
      <c r="P352" s="383">
        <f t="shared" si="78"/>
        <v>0</v>
      </c>
      <c r="Q352" s="383"/>
      <c r="R352" s="298"/>
      <c r="S352" s="299" t="s">
        <v>2847</v>
      </c>
      <c r="T352" s="300" t="s">
        <v>1138</v>
      </c>
      <c r="U352" s="301" t="s">
        <v>2790</v>
      </c>
      <c r="V352" s="302">
        <f t="shared" si="79"/>
        <v>0</v>
      </c>
      <c r="W352" s="302">
        <f t="shared" si="80"/>
        <v>0</v>
      </c>
      <c r="X352" s="302">
        <f t="shared" si="81"/>
        <v>0</v>
      </c>
      <c r="Y352" s="303">
        <v>0.24299999999999999</v>
      </c>
      <c r="Z352" s="303">
        <f t="shared" si="82"/>
        <v>85.05</v>
      </c>
      <c r="AA352" s="303">
        <v>0</v>
      </c>
      <c r="AB352" s="303">
        <f t="shared" si="83"/>
        <v>0</v>
      </c>
      <c r="AC352" s="303">
        <v>0</v>
      </c>
      <c r="AD352" s="304">
        <f t="shared" si="84"/>
        <v>0</v>
      </c>
      <c r="AR352" s="209" t="s">
        <v>115</v>
      </c>
      <c r="AT352" s="209" t="s">
        <v>2844</v>
      </c>
      <c r="AU352" s="209" t="s">
        <v>87</v>
      </c>
      <c r="AY352" s="209" t="s">
        <v>2843</v>
      </c>
      <c r="BE352" s="305">
        <f t="shared" si="85"/>
        <v>0</v>
      </c>
      <c r="BF352" s="305">
        <f t="shared" si="86"/>
        <v>0</v>
      </c>
      <c r="BG352" s="305">
        <f t="shared" si="87"/>
        <v>0</v>
      </c>
      <c r="BH352" s="305">
        <f t="shared" si="88"/>
        <v>0</v>
      </c>
      <c r="BI352" s="305">
        <f t="shared" si="89"/>
        <v>0</v>
      </c>
      <c r="BJ352" s="209" t="s">
        <v>79</v>
      </c>
      <c r="BK352" s="305">
        <f t="shared" si="90"/>
        <v>0</v>
      </c>
      <c r="BL352" s="209" t="s">
        <v>115</v>
      </c>
      <c r="BM352" s="209" t="s">
        <v>3613</v>
      </c>
    </row>
    <row r="353" spans="2:65" s="217" customFormat="1" ht="31.5" customHeight="1" x14ac:dyDescent="0.2">
      <c r="B353" s="292"/>
      <c r="C353" s="293" t="s">
        <v>3614</v>
      </c>
      <c r="D353" s="293" t="s">
        <v>2844</v>
      </c>
      <c r="E353" s="294" t="s">
        <v>3615</v>
      </c>
      <c r="F353" s="384" t="s">
        <v>3616</v>
      </c>
      <c r="G353" s="384"/>
      <c r="H353" s="384"/>
      <c r="I353" s="384"/>
      <c r="J353" s="295" t="s">
        <v>427</v>
      </c>
      <c r="K353" s="296">
        <v>90</v>
      </c>
      <c r="L353" s="297"/>
      <c r="M353" s="383"/>
      <c r="N353" s="383"/>
      <c r="O353" s="383"/>
      <c r="P353" s="383">
        <f t="shared" si="78"/>
        <v>0</v>
      </c>
      <c r="Q353" s="383"/>
      <c r="R353" s="298"/>
      <c r="S353" s="299" t="s">
        <v>2847</v>
      </c>
      <c r="T353" s="300" t="s">
        <v>1138</v>
      </c>
      <c r="U353" s="301" t="s">
        <v>2790</v>
      </c>
      <c r="V353" s="302">
        <f t="shared" si="79"/>
        <v>0</v>
      </c>
      <c r="W353" s="302">
        <f t="shared" si="80"/>
        <v>0</v>
      </c>
      <c r="X353" s="302">
        <f t="shared" si="81"/>
        <v>0</v>
      </c>
      <c r="Y353" s="303">
        <v>0.27400000000000002</v>
      </c>
      <c r="Z353" s="303">
        <f t="shared" si="82"/>
        <v>24.660000000000004</v>
      </c>
      <c r="AA353" s="303">
        <v>0</v>
      </c>
      <c r="AB353" s="303">
        <f t="shared" si="83"/>
        <v>0</v>
      </c>
      <c r="AC353" s="303">
        <v>0</v>
      </c>
      <c r="AD353" s="304">
        <f t="shared" si="84"/>
        <v>0</v>
      </c>
      <c r="AR353" s="209" t="s">
        <v>115</v>
      </c>
      <c r="AT353" s="209" t="s">
        <v>2844</v>
      </c>
      <c r="AU353" s="209" t="s">
        <v>87</v>
      </c>
      <c r="AY353" s="209" t="s">
        <v>2843</v>
      </c>
      <c r="BE353" s="305">
        <f t="shared" si="85"/>
        <v>0</v>
      </c>
      <c r="BF353" s="305">
        <f t="shared" si="86"/>
        <v>0</v>
      </c>
      <c r="BG353" s="305">
        <f t="shared" si="87"/>
        <v>0</v>
      </c>
      <c r="BH353" s="305">
        <f t="shared" si="88"/>
        <v>0</v>
      </c>
      <c r="BI353" s="305">
        <f t="shared" si="89"/>
        <v>0</v>
      </c>
      <c r="BJ353" s="209" t="s">
        <v>79</v>
      </c>
      <c r="BK353" s="305">
        <f t="shared" si="90"/>
        <v>0</v>
      </c>
      <c r="BL353" s="209" t="s">
        <v>115</v>
      </c>
      <c r="BM353" s="209" t="s">
        <v>3617</v>
      </c>
    </row>
    <row r="354" spans="2:65" s="217" customFormat="1" ht="44.25" customHeight="1" x14ac:dyDescent="0.2">
      <c r="B354" s="292"/>
      <c r="C354" s="293" t="s">
        <v>3618</v>
      </c>
      <c r="D354" s="293" t="s">
        <v>2844</v>
      </c>
      <c r="E354" s="294" t="s">
        <v>3619</v>
      </c>
      <c r="F354" s="384" t="s">
        <v>3620</v>
      </c>
      <c r="G354" s="384"/>
      <c r="H354" s="384"/>
      <c r="I354" s="384"/>
      <c r="J354" s="295" t="s">
        <v>427</v>
      </c>
      <c r="K354" s="296">
        <v>100</v>
      </c>
      <c r="L354" s="297"/>
      <c r="M354" s="383"/>
      <c r="N354" s="383"/>
      <c r="O354" s="383"/>
      <c r="P354" s="383">
        <f t="shared" si="78"/>
        <v>0</v>
      </c>
      <c r="Q354" s="383"/>
      <c r="R354" s="298"/>
      <c r="S354" s="299" t="s">
        <v>2847</v>
      </c>
      <c r="T354" s="300" t="s">
        <v>1138</v>
      </c>
      <c r="U354" s="301" t="s">
        <v>2790</v>
      </c>
      <c r="V354" s="302">
        <f t="shared" si="79"/>
        <v>0</v>
      </c>
      <c r="W354" s="302">
        <f t="shared" si="80"/>
        <v>0</v>
      </c>
      <c r="X354" s="302">
        <f t="shared" si="81"/>
        <v>0</v>
      </c>
      <c r="Y354" s="303">
        <v>0.30099999999999999</v>
      </c>
      <c r="Z354" s="303">
        <f t="shared" si="82"/>
        <v>30.099999999999998</v>
      </c>
      <c r="AA354" s="303">
        <v>0</v>
      </c>
      <c r="AB354" s="303">
        <f t="shared" si="83"/>
        <v>0</v>
      </c>
      <c r="AC354" s="303">
        <v>0</v>
      </c>
      <c r="AD354" s="304">
        <f t="shared" si="84"/>
        <v>0</v>
      </c>
      <c r="AR354" s="209" t="s">
        <v>115</v>
      </c>
      <c r="AT354" s="209" t="s">
        <v>2844</v>
      </c>
      <c r="AU354" s="209" t="s">
        <v>87</v>
      </c>
      <c r="AY354" s="209" t="s">
        <v>2843</v>
      </c>
      <c r="BE354" s="305">
        <f t="shared" si="85"/>
        <v>0</v>
      </c>
      <c r="BF354" s="305">
        <f t="shared" si="86"/>
        <v>0</v>
      </c>
      <c r="BG354" s="305">
        <f t="shared" si="87"/>
        <v>0</v>
      </c>
      <c r="BH354" s="305">
        <f t="shared" si="88"/>
        <v>0</v>
      </c>
      <c r="BI354" s="305">
        <f t="shared" si="89"/>
        <v>0</v>
      </c>
      <c r="BJ354" s="209" t="s">
        <v>79</v>
      </c>
      <c r="BK354" s="305">
        <f t="shared" si="90"/>
        <v>0</v>
      </c>
      <c r="BL354" s="209" t="s">
        <v>115</v>
      </c>
      <c r="BM354" s="209" t="s">
        <v>3621</v>
      </c>
    </row>
    <row r="355" spans="2:65" s="217" customFormat="1" ht="31.5" customHeight="1" x14ac:dyDescent="0.2">
      <c r="B355" s="292"/>
      <c r="C355" s="293" t="s">
        <v>3622</v>
      </c>
      <c r="D355" s="293" t="s">
        <v>2844</v>
      </c>
      <c r="E355" s="294" t="s">
        <v>3623</v>
      </c>
      <c r="F355" s="384" t="s">
        <v>3624</v>
      </c>
      <c r="G355" s="384"/>
      <c r="H355" s="384"/>
      <c r="I355" s="384"/>
      <c r="J355" s="295" t="s">
        <v>227</v>
      </c>
      <c r="K355" s="296">
        <v>360</v>
      </c>
      <c r="L355" s="297"/>
      <c r="M355" s="383"/>
      <c r="N355" s="383"/>
      <c r="O355" s="383"/>
      <c r="P355" s="383">
        <f t="shared" si="78"/>
        <v>0</v>
      </c>
      <c r="Q355" s="383"/>
      <c r="R355" s="298"/>
      <c r="S355" s="299" t="s">
        <v>2847</v>
      </c>
      <c r="T355" s="300" t="s">
        <v>1138</v>
      </c>
      <c r="U355" s="301" t="s">
        <v>2790</v>
      </c>
      <c r="V355" s="302">
        <f t="shared" si="79"/>
        <v>0</v>
      </c>
      <c r="W355" s="302">
        <f t="shared" si="80"/>
        <v>0</v>
      </c>
      <c r="X355" s="302">
        <f t="shared" si="81"/>
        <v>0</v>
      </c>
      <c r="Y355" s="303">
        <v>0.05</v>
      </c>
      <c r="Z355" s="303">
        <f t="shared" si="82"/>
        <v>18</v>
      </c>
      <c r="AA355" s="303">
        <v>0</v>
      </c>
      <c r="AB355" s="303">
        <f t="shared" si="83"/>
        <v>0</v>
      </c>
      <c r="AC355" s="303">
        <v>0</v>
      </c>
      <c r="AD355" s="304">
        <f t="shared" si="84"/>
        <v>0</v>
      </c>
      <c r="AR355" s="209" t="s">
        <v>115</v>
      </c>
      <c r="AT355" s="209" t="s">
        <v>2844</v>
      </c>
      <c r="AU355" s="209" t="s">
        <v>87</v>
      </c>
      <c r="AY355" s="209" t="s">
        <v>2843</v>
      </c>
      <c r="BE355" s="305">
        <f t="shared" si="85"/>
        <v>0</v>
      </c>
      <c r="BF355" s="305">
        <f t="shared" si="86"/>
        <v>0</v>
      </c>
      <c r="BG355" s="305">
        <f t="shared" si="87"/>
        <v>0</v>
      </c>
      <c r="BH355" s="305">
        <f t="shared" si="88"/>
        <v>0</v>
      </c>
      <c r="BI355" s="305">
        <f t="shared" si="89"/>
        <v>0</v>
      </c>
      <c r="BJ355" s="209" t="s">
        <v>79</v>
      </c>
      <c r="BK355" s="305">
        <f t="shared" si="90"/>
        <v>0</v>
      </c>
      <c r="BL355" s="209" t="s">
        <v>115</v>
      </c>
      <c r="BM355" s="209" t="s">
        <v>3625</v>
      </c>
    </row>
    <row r="356" spans="2:65" s="217" customFormat="1" ht="22.5" customHeight="1" x14ac:dyDescent="0.2">
      <c r="B356" s="292"/>
      <c r="C356" s="306" t="s">
        <v>3626</v>
      </c>
      <c r="D356" s="306" t="s">
        <v>2854</v>
      </c>
      <c r="E356" s="307" t="s">
        <v>3627</v>
      </c>
      <c r="F356" s="380" t="s">
        <v>3628</v>
      </c>
      <c r="G356" s="380"/>
      <c r="H356" s="380"/>
      <c r="I356" s="380"/>
      <c r="J356" s="308" t="s">
        <v>3629</v>
      </c>
      <c r="K356" s="309">
        <v>0.36</v>
      </c>
      <c r="L356" s="310"/>
      <c r="M356" s="381"/>
      <c r="N356" s="381"/>
      <c r="O356" s="382"/>
      <c r="P356" s="383">
        <f t="shared" si="78"/>
        <v>0</v>
      </c>
      <c r="Q356" s="383"/>
      <c r="R356" s="298"/>
      <c r="S356" s="299" t="s">
        <v>2847</v>
      </c>
      <c r="T356" s="300" t="s">
        <v>1138</v>
      </c>
      <c r="U356" s="301" t="s">
        <v>2790</v>
      </c>
      <c r="V356" s="302">
        <f t="shared" si="79"/>
        <v>0</v>
      </c>
      <c r="W356" s="302">
        <f t="shared" si="80"/>
        <v>0</v>
      </c>
      <c r="X356" s="302">
        <f t="shared" si="81"/>
        <v>0</v>
      </c>
      <c r="Y356" s="303">
        <v>0</v>
      </c>
      <c r="Z356" s="303">
        <f t="shared" si="82"/>
        <v>0</v>
      </c>
      <c r="AA356" s="303">
        <v>1.6000000000000001E-3</v>
      </c>
      <c r="AB356" s="303">
        <f t="shared" si="83"/>
        <v>5.7600000000000001E-4</v>
      </c>
      <c r="AC356" s="303">
        <v>0</v>
      </c>
      <c r="AD356" s="304">
        <f t="shared" si="84"/>
        <v>0</v>
      </c>
      <c r="AR356" s="209" t="s">
        <v>2248</v>
      </c>
      <c r="AT356" s="209" t="s">
        <v>2854</v>
      </c>
      <c r="AU356" s="209" t="s">
        <v>87</v>
      </c>
      <c r="AY356" s="209" t="s">
        <v>2843</v>
      </c>
      <c r="BE356" s="305">
        <f t="shared" si="85"/>
        <v>0</v>
      </c>
      <c r="BF356" s="305">
        <f t="shared" si="86"/>
        <v>0</v>
      </c>
      <c r="BG356" s="305">
        <f t="shared" si="87"/>
        <v>0</v>
      </c>
      <c r="BH356" s="305">
        <f t="shared" si="88"/>
        <v>0</v>
      </c>
      <c r="BI356" s="305">
        <f t="shared" si="89"/>
        <v>0</v>
      </c>
      <c r="BJ356" s="209" t="s">
        <v>79</v>
      </c>
      <c r="BK356" s="305">
        <f t="shared" si="90"/>
        <v>0</v>
      </c>
      <c r="BL356" s="209" t="s">
        <v>2248</v>
      </c>
      <c r="BM356" s="209" t="s">
        <v>3630</v>
      </c>
    </row>
    <row r="357" spans="2:65" s="217" customFormat="1" ht="31.5" customHeight="1" x14ac:dyDescent="0.2">
      <c r="B357" s="292"/>
      <c r="C357" s="293" t="s">
        <v>3631</v>
      </c>
      <c r="D357" s="293" t="s">
        <v>2844</v>
      </c>
      <c r="E357" s="294" t="s">
        <v>3623</v>
      </c>
      <c r="F357" s="384" t="s">
        <v>3624</v>
      </c>
      <c r="G357" s="384"/>
      <c r="H357" s="384"/>
      <c r="I357" s="384"/>
      <c r="J357" s="295" t="s">
        <v>227</v>
      </c>
      <c r="K357" s="296">
        <v>170</v>
      </c>
      <c r="L357" s="297"/>
      <c r="M357" s="383"/>
      <c r="N357" s="383"/>
      <c r="O357" s="383"/>
      <c r="P357" s="383">
        <f t="shared" si="78"/>
        <v>0</v>
      </c>
      <c r="Q357" s="383"/>
      <c r="R357" s="298"/>
      <c r="S357" s="299" t="s">
        <v>2847</v>
      </c>
      <c r="T357" s="300" t="s">
        <v>1138</v>
      </c>
      <c r="U357" s="301" t="s">
        <v>2790</v>
      </c>
      <c r="V357" s="302">
        <f t="shared" si="79"/>
        <v>0</v>
      </c>
      <c r="W357" s="302">
        <f t="shared" si="80"/>
        <v>0</v>
      </c>
      <c r="X357" s="302">
        <f t="shared" si="81"/>
        <v>0</v>
      </c>
      <c r="Y357" s="303">
        <v>0.05</v>
      </c>
      <c r="Z357" s="303">
        <f t="shared" si="82"/>
        <v>8.5</v>
      </c>
      <c r="AA357" s="303">
        <v>0</v>
      </c>
      <c r="AB357" s="303">
        <f t="shared" si="83"/>
        <v>0</v>
      </c>
      <c r="AC357" s="303">
        <v>0</v>
      </c>
      <c r="AD357" s="304">
        <f t="shared" si="84"/>
        <v>0</v>
      </c>
      <c r="AR357" s="209" t="s">
        <v>115</v>
      </c>
      <c r="AT357" s="209" t="s">
        <v>2844</v>
      </c>
      <c r="AU357" s="209" t="s">
        <v>87</v>
      </c>
      <c r="AY357" s="209" t="s">
        <v>2843</v>
      </c>
      <c r="BE357" s="305">
        <f t="shared" si="85"/>
        <v>0</v>
      </c>
      <c r="BF357" s="305">
        <f t="shared" si="86"/>
        <v>0</v>
      </c>
      <c r="BG357" s="305">
        <f t="shared" si="87"/>
        <v>0</v>
      </c>
      <c r="BH357" s="305">
        <f t="shared" si="88"/>
        <v>0</v>
      </c>
      <c r="BI357" s="305">
        <f t="shared" si="89"/>
        <v>0</v>
      </c>
      <c r="BJ357" s="209" t="s">
        <v>79</v>
      </c>
      <c r="BK357" s="305">
        <f t="shared" si="90"/>
        <v>0</v>
      </c>
      <c r="BL357" s="209" t="s">
        <v>115</v>
      </c>
      <c r="BM357" s="209" t="s">
        <v>3632</v>
      </c>
    </row>
    <row r="358" spans="2:65" s="217" customFormat="1" ht="22.5" customHeight="1" x14ac:dyDescent="0.2">
      <c r="B358" s="292"/>
      <c r="C358" s="306" t="s">
        <v>3633</v>
      </c>
      <c r="D358" s="306" t="s">
        <v>2854</v>
      </c>
      <c r="E358" s="307" t="s">
        <v>3627</v>
      </c>
      <c r="F358" s="380" t="s">
        <v>3628</v>
      </c>
      <c r="G358" s="380"/>
      <c r="H358" s="380"/>
      <c r="I358" s="380"/>
      <c r="J358" s="308" t="s">
        <v>3629</v>
      </c>
      <c r="K358" s="309">
        <v>0.17</v>
      </c>
      <c r="L358" s="310"/>
      <c r="M358" s="381"/>
      <c r="N358" s="381"/>
      <c r="O358" s="382"/>
      <c r="P358" s="383">
        <f t="shared" si="78"/>
        <v>0</v>
      </c>
      <c r="Q358" s="383"/>
      <c r="R358" s="298"/>
      <c r="S358" s="299" t="s">
        <v>2847</v>
      </c>
      <c r="T358" s="300" t="s">
        <v>1138</v>
      </c>
      <c r="U358" s="314" t="s">
        <v>2790</v>
      </c>
      <c r="V358" s="315">
        <f t="shared" si="79"/>
        <v>0</v>
      </c>
      <c r="W358" s="315">
        <f t="shared" si="80"/>
        <v>0</v>
      </c>
      <c r="X358" s="315">
        <f t="shared" si="81"/>
        <v>0</v>
      </c>
      <c r="Y358" s="316">
        <v>0</v>
      </c>
      <c r="Z358" s="316">
        <f t="shared" si="82"/>
        <v>0</v>
      </c>
      <c r="AA358" s="316">
        <v>1.6000000000000001E-3</v>
      </c>
      <c r="AB358" s="316">
        <f t="shared" si="83"/>
        <v>2.7200000000000005E-4</v>
      </c>
      <c r="AC358" s="316">
        <v>0</v>
      </c>
      <c r="AD358" s="317">
        <f t="shared" si="84"/>
        <v>0</v>
      </c>
      <c r="AR358" s="209" t="s">
        <v>2248</v>
      </c>
      <c r="AT358" s="209" t="s">
        <v>2854</v>
      </c>
      <c r="AU358" s="209" t="s">
        <v>87</v>
      </c>
      <c r="AY358" s="209" t="s">
        <v>2843</v>
      </c>
      <c r="BE358" s="305">
        <f t="shared" si="85"/>
        <v>0</v>
      </c>
      <c r="BF358" s="305">
        <f t="shared" si="86"/>
        <v>0</v>
      </c>
      <c r="BG358" s="305">
        <f t="shared" si="87"/>
        <v>0</v>
      </c>
      <c r="BH358" s="305">
        <f t="shared" si="88"/>
        <v>0</v>
      </c>
      <c r="BI358" s="305">
        <f t="shared" si="89"/>
        <v>0</v>
      </c>
      <c r="BJ358" s="209" t="s">
        <v>79</v>
      </c>
      <c r="BK358" s="305">
        <f t="shared" si="90"/>
        <v>0</v>
      </c>
      <c r="BL358" s="209" t="s">
        <v>2248</v>
      </c>
      <c r="BM358" s="209" t="s">
        <v>3634</v>
      </c>
    </row>
    <row r="359" spans="2:65" s="217" customFormat="1" ht="6.95" customHeight="1" x14ac:dyDescent="0.2">
      <c r="B359" s="244"/>
      <c r="C359" s="245"/>
      <c r="D359" s="245"/>
      <c r="E359" s="245"/>
      <c r="F359" s="245"/>
      <c r="G359" s="245"/>
      <c r="H359" s="245"/>
      <c r="I359" s="245"/>
      <c r="J359" s="245"/>
      <c r="K359" s="245"/>
      <c r="L359" s="245"/>
      <c r="M359" s="245"/>
      <c r="N359" s="245"/>
      <c r="O359" s="245"/>
      <c r="P359" s="245"/>
      <c r="Q359" s="245"/>
      <c r="R359" s="246"/>
    </row>
    <row r="365" spans="2:65" x14ac:dyDescent="0.3">
      <c r="S365" s="311" t="s">
        <v>1138</v>
      </c>
    </row>
    <row r="366" spans="2:65" x14ac:dyDescent="0.3">
      <c r="S366" s="311" t="s">
        <v>1138</v>
      </c>
    </row>
    <row r="367" spans="2:65" x14ac:dyDescent="0.3">
      <c r="S367" s="311" t="s">
        <v>1138</v>
      </c>
    </row>
    <row r="372" spans="19:19" x14ac:dyDescent="0.3">
      <c r="S372" s="283"/>
    </row>
    <row r="373" spans="19:19" x14ac:dyDescent="0.3">
      <c r="S373" s="299" t="s">
        <v>2852</v>
      </c>
    </row>
    <row r="374" spans="19:19" x14ac:dyDescent="0.3">
      <c r="S374" s="299" t="s">
        <v>2847</v>
      </c>
    </row>
    <row r="375" spans="19:19" x14ac:dyDescent="0.3">
      <c r="S375" s="299" t="s">
        <v>2847</v>
      </c>
    </row>
    <row r="376" spans="19:19" x14ac:dyDescent="0.3">
      <c r="S376" s="299" t="s">
        <v>2847</v>
      </c>
    </row>
    <row r="377" spans="19:19" x14ac:dyDescent="0.3">
      <c r="S377" s="299" t="s">
        <v>2847</v>
      </c>
    </row>
    <row r="378" spans="19:19" x14ac:dyDescent="0.3">
      <c r="S378" s="311" t="s">
        <v>2847</v>
      </c>
    </row>
    <row r="379" spans="19:19" x14ac:dyDescent="0.3">
      <c r="S379" s="299" t="s">
        <v>2847</v>
      </c>
    </row>
    <row r="380" spans="19:19" x14ac:dyDescent="0.3">
      <c r="S380" s="311" t="s">
        <v>2847</v>
      </c>
    </row>
  </sheetData>
  <mergeCells count="783">
    <mergeCell ref="H1:K1"/>
    <mergeCell ref="C2:Q2"/>
    <mergeCell ref="S2:AF2"/>
    <mergeCell ref="C4:Q4"/>
    <mergeCell ref="F6:P6"/>
    <mergeCell ref="O8:P8"/>
    <mergeCell ref="O19:P19"/>
    <mergeCell ref="O20:P20"/>
    <mergeCell ref="E23:L23"/>
    <mergeCell ref="M26:P26"/>
    <mergeCell ref="M27:P27"/>
    <mergeCell ref="M28:P28"/>
    <mergeCell ref="O10:P10"/>
    <mergeCell ref="O11:P11"/>
    <mergeCell ref="O13:P13"/>
    <mergeCell ref="O14:P14"/>
    <mergeCell ref="O16:P16"/>
    <mergeCell ref="O17:P17"/>
    <mergeCell ref="H35:J35"/>
    <mergeCell ref="M35:P35"/>
    <mergeCell ref="H36:J36"/>
    <mergeCell ref="M36:P36"/>
    <mergeCell ref="H37:J37"/>
    <mergeCell ref="M37:P37"/>
    <mergeCell ref="M29:P29"/>
    <mergeCell ref="M31:P31"/>
    <mergeCell ref="H33:J33"/>
    <mergeCell ref="M33:P33"/>
    <mergeCell ref="H34:J34"/>
    <mergeCell ref="M34:P34"/>
    <mergeCell ref="C85:G85"/>
    <mergeCell ref="H85:J85"/>
    <mergeCell ref="K85:L85"/>
    <mergeCell ref="M85:Q85"/>
    <mergeCell ref="H87:J87"/>
    <mergeCell ref="K87:L87"/>
    <mergeCell ref="M87:Q87"/>
    <mergeCell ref="L39:P39"/>
    <mergeCell ref="C76:Q76"/>
    <mergeCell ref="F78:P78"/>
    <mergeCell ref="M80:P80"/>
    <mergeCell ref="M82:Q82"/>
    <mergeCell ref="M83:Q83"/>
    <mergeCell ref="H90:J90"/>
    <mergeCell ref="K90:L90"/>
    <mergeCell ref="M90:Q90"/>
    <mergeCell ref="H91:J91"/>
    <mergeCell ref="K91:L91"/>
    <mergeCell ref="M91:Q91"/>
    <mergeCell ref="H88:J88"/>
    <mergeCell ref="K88:L88"/>
    <mergeCell ref="M88:Q88"/>
    <mergeCell ref="H89:J89"/>
    <mergeCell ref="K89:L89"/>
    <mergeCell ref="M89:Q89"/>
    <mergeCell ref="H94:J94"/>
    <mergeCell ref="K94:L94"/>
    <mergeCell ref="M94:Q94"/>
    <mergeCell ref="H95:J95"/>
    <mergeCell ref="K95:L95"/>
    <mergeCell ref="M95:Q95"/>
    <mergeCell ref="H92:J92"/>
    <mergeCell ref="K92:L92"/>
    <mergeCell ref="M92:Q92"/>
    <mergeCell ref="H93:J93"/>
    <mergeCell ref="K93:L93"/>
    <mergeCell ref="M93:Q93"/>
    <mergeCell ref="H98:J98"/>
    <mergeCell ref="K98:L98"/>
    <mergeCell ref="M98:Q98"/>
    <mergeCell ref="H99:J99"/>
    <mergeCell ref="K99:L99"/>
    <mergeCell ref="M99:Q99"/>
    <mergeCell ref="H96:J96"/>
    <mergeCell ref="K96:L96"/>
    <mergeCell ref="M96:Q96"/>
    <mergeCell ref="H97:J97"/>
    <mergeCell ref="K97:L97"/>
    <mergeCell ref="M97:Q97"/>
    <mergeCell ref="M116:Q116"/>
    <mergeCell ref="F118:I118"/>
    <mergeCell ref="M118:O118"/>
    <mergeCell ref="P118:Q118"/>
    <mergeCell ref="M119:Q119"/>
    <mergeCell ref="M120:Q120"/>
    <mergeCell ref="M101:Q101"/>
    <mergeCell ref="L103:Q103"/>
    <mergeCell ref="C109:Q109"/>
    <mergeCell ref="F111:P111"/>
    <mergeCell ref="M113:P113"/>
    <mergeCell ref="M115:Q115"/>
    <mergeCell ref="M124:Q124"/>
    <mergeCell ref="F125:I125"/>
    <mergeCell ref="M125:O125"/>
    <mergeCell ref="P125:Q125"/>
    <mergeCell ref="F126:I126"/>
    <mergeCell ref="M126:O126"/>
    <mergeCell ref="P126:Q126"/>
    <mergeCell ref="M121:Q121"/>
    <mergeCell ref="F122:I122"/>
    <mergeCell ref="M122:O122"/>
    <mergeCell ref="P122:Q122"/>
    <mergeCell ref="F123:I123"/>
    <mergeCell ref="M123:O123"/>
    <mergeCell ref="P123:Q123"/>
    <mergeCell ref="F129:I129"/>
    <mergeCell ref="M129:O129"/>
    <mergeCell ref="P129:Q129"/>
    <mergeCell ref="F130:I130"/>
    <mergeCell ref="M130:O130"/>
    <mergeCell ref="P130:Q130"/>
    <mergeCell ref="F127:I127"/>
    <mergeCell ref="M127:O127"/>
    <mergeCell ref="P127:Q127"/>
    <mergeCell ref="F128:I128"/>
    <mergeCell ref="M128:O128"/>
    <mergeCell ref="P128:Q128"/>
    <mergeCell ref="F134:I134"/>
    <mergeCell ref="M134:O134"/>
    <mergeCell ref="P134:Q134"/>
    <mergeCell ref="F135:I135"/>
    <mergeCell ref="M135:O135"/>
    <mergeCell ref="P135:Q135"/>
    <mergeCell ref="F131:I131"/>
    <mergeCell ref="M131:O131"/>
    <mergeCell ref="P131:Q131"/>
    <mergeCell ref="M132:Q132"/>
    <mergeCell ref="F133:I133"/>
    <mergeCell ref="M133:O133"/>
    <mergeCell ref="P133:Q133"/>
    <mergeCell ref="F138:I138"/>
    <mergeCell ref="M138:O138"/>
    <mergeCell ref="P138:Q138"/>
    <mergeCell ref="F139:I139"/>
    <mergeCell ref="M139:O139"/>
    <mergeCell ref="P139:Q139"/>
    <mergeCell ref="F136:I136"/>
    <mergeCell ref="M136:O136"/>
    <mergeCell ref="P136:Q136"/>
    <mergeCell ref="F137:I137"/>
    <mergeCell ref="M137:O137"/>
    <mergeCell ref="P137:Q137"/>
    <mergeCell ref="F142:I142"/>
    <mergeCell ref="M142:O142"/>
    <mergeCell ref="P142:Q142"/>
    <mergeCell ref="F143:I143"/>
    <mergeCell ref="M143:O143"/>
    <mergeCell ref="P143:Q143"/>
    <mergeCell ref="F140:I140"/>
    <mergeCell ref="M140:O140"/>
    <mergeCell ref="P140:Q140"/>
    <mergeCell ref="F141:I141"/>
    <mergeCell ref="M141:O141"/>
    <mergeCell ref="P141:Q141"/>
    <mergeCell ref="F146:I146"/>
    <mergeCell ref="M146:O146"/>
    <mergeCell ref="P146:Q146"/>
    <mergeCell ref="F147:I147"/>
    <mergeCell ref="M147:O147"/>
    <mergeCell ref="P147:Q147"/>
    <mergeCell ref="F144:I144"/>
    <mergeCell ref="M144:O144"/>
    <mergeCell ref="P144:Q144"/>
    <mergeCell ref="F145:I145"/>
    <mergeCell ref="M145:O145"/>
    <mergeCell ref="P145:Q145"/>
    <mergeCell ref="F150:I150"/>
    <mergeCell ref="M150:O150"/>
    <mergeCell ref="P150:Q150"/>
    <mergeCell ref="F151:I151"/>
    <mergeCell ref="M151:O151"/>
    <mergeCell ref="P151:Q151"/>
    <mergeCell ref="F148:I148"/>
    <mergeCell ref="M148:O148"/>
    <mergeCell ref="P148:Q148"/>
    <mergeCell ref="F149:I149"/>
    <mergeCell ref="M149:O149"/>
    <mergeCell ref="P149:Q149"/>
    <mergeCell ref="F155:I155"/>
    <mergeCell ref="M155:O155"/>
    <mergeCell ref="P155:Q155"/>
    <mergeCell ref="M156:Q156"/>
    <mergeCell ref="F157:I157"/>
    <mergeCell ref="M157:O157"/>
    <mergeCell ref="P157:Q157"/>
    <mergeCell ref="F152:I152"/>
    <mergeCell ref="M152:O152"/>
    <mergeCell ref="P152:Q152"/>
    <mergeCell ref="M153:Q153"/>
    <mergeCell ref="F154:I154"/>
    <mergeCell ref="M154:O154"/>
    <mergeCell ref="P154:Q154"/>
    <mergeCell ref="M160:Q160"/>
    <mergeCell ref="F161:I161"/>
    <mergeCell ref="M161:O161"/>
    <mergeCell ref="P161:Q161"/>
    <mergeCell ref="F162:I162"/>
    <mergeCell ref="M162:O162"/>
    <mergeCell ref="P162:Q162"/>
    <mergeCell ref="F158:I158"/>
    <mergeCell ref="M158:O158"/>
    <mergeCell ref="P158:Q158"/>
    <mergeCell ref="F159:I159"/>
    <mergeCell ref="M159:O159"/>
    <mergeCell ref="P159:Q159"/>
    <mergeCell ref="F166:I166"/>
    <mergeCell ref="M166:O166"/>
    <mergeCell ref="P166:Q166"/>
    <mergeCell ref="F167:I167"/>
    <mergeCell ref="M167:O167"/>
    <mergeCell ref="P167:Q167"/>
    <mergeCell ref="M163:Q163"/>
    <mergeCell ref="F164:I164"/>
    <mergeCell ref="M164:O164"/>
    <mergeCell ref="P164:Q164"/>
    <mergeCell ref="F165:I165"/>
    <mergeCell ref="M165:O165"/>
    <mergeCell ref="P165:Q165"/>
    <mergeCell ref="F170:I170"/>
    <mergeCell ref="M170:O170"/>
    <mergeCell ref="P170:Q170"/>
    <mergeCell ref="F171:I171"/>
    <mergeCell ref="M171:O171"/>
    <mergeCell ref="P171:Q171"/>
    <mergeCell ref="F168:I168"/>
    <mergeCell ref="M168:O168"/>
    <mergeCell ref="P168:Q168"/>
    <mergeCell ref="F169:I169"/>
    <mergeCell ref="M169:O169"/>
    <mergeCell ref="P169:Q169"/>
    <mergeCell ref="F174:I174"/>
    <mergeCell ref="M174:O174"/>
    <mergeCell ref="P174:Q174"/>
    <mergeCell ref="F175:I175"/>
    <mergeCell ref="M175:O175"/>
    <mergeCell ref="P175:Q175"/>
    <mergeCell ref="F172:I172"/>
    <mergeCell ref="M172:O172"/>
    <mergeCell ref="P172:Q172"/>
    <mergeCell ref="F173:I173"/>
    <mergeCell ref="M173:O173"/>
    <mergeCell ref="P173:Q173"/>
    <mergeCell ref="F178:I178"/>
    <mergeCell ref="M178:O178"/>
    <mergeCell ref="P178:Q178"/>
    <mergeCell ref="F179:I179"/>
    <mergeCell ref="M179:O179"/>
    <mergeCell ref="P179:Q179"/>
    <mergeCell ref="F176:I176"/>
    <mergeCell ref="M176:O176"/>
    <mergeCell ref="P176:Q176"/>
    <mergeCell ref="F177:I177"/>
    <mergeCell ref="M177:O177"/>
    <mergeCell ref="P177:Q177"/>
    <mergeCell ref="F182:I182"/>
    <mergeCell ref="M182:O182"/>
    <mergeCell ref="P182:Q182"/>
    <mergeCell ref="F183:I183"/>
    <mergeCell ref="M183:O183"/>
    <mergeCell ref="P183:Q183"/>
    <mergeCell ref="F180:I180"/>
    <mergeCell ref="M180:O180"/>
    <mergeCell ref="P180:Q180"/>
    <mergeCell ref="F181:I181"/>
    <mergeCell ref="M181:O181"/>
    <mergeCell ref="P181:Q181"/>
    <mergeCell ref="F186:I186"/>
    <mergeCell ref="M186:O186"/>
    <mergeCell ref="P186:Q186"/>
    <mergeCell ref="F187:I187"/>
    <mergeCell ref="M187:O187"/>
    <mergeCell ref="P187:Q187"/>
    <mergeCell ref="F184:I184"/>
    <mergeCell ref="M184:O184"/>
    <mergeCell ref="P184:Q184"/>
    <mergeCell ref="F185:I185"/>
    <mergeCell ref="M185:O185"/>
    <mergeCell ref="P185:Q185"/>
    <mergeCell ref="M190:Q190"/>
    <mergeCell ref="M191:Q191"/>
    <mergeCell ref="F192:I192"/>
    <mergeCell ref="M192:O192"/>
    <mergeCell ref="P192:Q192"/>
    <mergeCell ref="F193:I193"/>
    <mergeCell ref="M193:O193"/>
    <mergeCell ref="P193:Q193"/>
    <mergeCell ref="F188:I188"/>
    <mergeCell ref="M188:O188"/>
    <mergeCell ref="P188:Q188"/>
    <mergeCell ref="F189:I189"/>
    <mergeCell ref="M189:O189"/>
    <mergeCell ref="P189:Q189"/>
    <mergeCell ref="F196:I196"/>
    <mergeCell ref="M196:O196"/>
    <mergeCell ref="P196:Q196"/>
    <mergeCell ref="F197:I197"/>
    <mergeCell ref="M197:O197"/>
    <mergeCell ref="P197:Q197"/>
    <mergeCell ref="F194:I194"/>
    <mergeCell ref="M194:O194"/>
    <mergeCell ref="P194:Q194"/>
    <mergeCell ref="F195:I195"/>
    <mergeCell ref="M195:O195"/>
    <mergeCell ref="P195:Q195"/>
    <mergeCell ref="F200:I200"/>
    <mergeCell ref="M200:O200"/>
    <mergeCell ref="P200:Q200"/>
    <mergeCell ref="F201:I201"/>
    <mergeCell ref="M201:O201"/>
    <mergeCell ref="P201:Q201"/>
    <mergeCell ref="F198:I198"/>
    <mergeCell ref="M198:O198"/>
    <mergeCell ref="P198:Q198"/>
    <mergeCell ref="F199:I199"/>
    <mergeCell ref="M199:O199"/>
    <mergeCell ref="P199:Q199"/>
    <mergeCell ref="F204:I204"/>
    <mergeCell ref="M204:O204"/>
    <mergeCell ref="P204:Q204"/>
    <mergeCell ref="F205:I205"/>
    <mergeCell ref="M205:O205"/>
    <mergeCell ref="P205:Q205"/>
    <mergeCell ref="F202:I202"/>
    <mergeCell ref="M202:O202"/>
    <mergeCell ref="P202:Q202"/>
    <mergeCell ref="F203:I203"/>
    <mergeCell ref="M203:O203"/>
    <mergeCell ref="P203:Q203"/>
    <mergeCell ref="F208:I208"/>
    <mergeCell ref="M208:O208"/>
    <mergeCell ref="P208:Q208"/>
    <mergeCell ref="F209:I209"/>
    <mergeCell ref="M209:O209"/>
    <mergeCell ref="P209:Q209"/>
    <mergeCell ref="F206:I206"/>
    <mergeCell ref="M206:O206"/>
    <mergeCell ref="P206:Q206"/>
    <mergeCell ref="F207:I207"/>
    <mergeCell ref="M207:O207"/>
    <mergeCell ref="P207:Q207"/>
    <mergeCell ref="F212:I212"/>
    <mergeCell ref="M212:O212"/>
    <mergeCell ref="P212:Q212"/>
    <mergeCell ref="F213:I213"/>
    <mergeCell ref="M213:O213"/>
    <mergeCell ref="P213:Q213"/>
    <mergeCell ref="F210:I210"/>
    <mergeCell ref="M210:O210"/>
    <mergeCell ref="P210:Q210"/>
    <mergeCell ref="F211:I211"/>
    <mergeCell ref="M211:O211"/>
    <mergeCell ref="P211:Q211"/>
    <mergeCell ref="F216:I216"/>
    <mergeCell ref="M216:O216"/>
    <mergeCell ref="P216:Q216"/>
    <mergeCell ref="F217:I217"/>
    <mergeCell ref="M217:O217"/>
    <mergeCell ref="P217:Q217"/>
    <mergeCell ref="F214:I214"/>
    <mergeCell ref="M214:O214"/>
    <mergeCell ref="P214:Q214"/>
    <mergeCell ref="F215:I215"/>
    <mergeCell ref="M215:O215"/>
    <mergeCell ref="P215:Q215"/>
    <mergeCell ref="F220:I220"/>
    <mergeCell ref="M220:O220"/>
    <mergeCell ref="P220:Q220"/>
    <mergeCell ref="F221:I221"/>
    <mergeCell ref="M221:O221"/>
    <mergeCell ref="P221:Q221"/>
    <mergeCell ref="F218:I218"/>
    <mergeCell ref="M218:O218"/>
    <mergeCell ref="P218:Q218"/>
    <mergeCell ref="F219:I219"/>
    <mergeCell ref="M219:O219"/>
    <mergeCell ref="P219:Q219"/>
    <mergeCell ref="F224:I224"/>
    <mergeCell ref="M224:O224"/>
    <mergeCell ref="P224:Q224"/>
    <mergeCell ref="F225:I225"/>
    <mergeCell ref="M225:O225"/>
    <mergeCell ref="P225:Q225"/>
    <mergeCell ref="F222:I222"/>
    <mergeCell ref="M222:O222"/>
    <mergeCell ref="P222:Q222"/>
    <mergeCell ref="F223:I223"/>
    <mergeCell ref="M223:O223"/>
    <mergeCell ref="P223:Q223"/>
    <mergeCell ref="F228:I228"/>
    <mergeCell ref="M228:O228"/>
    <mergeCell ref="P228:Q228"/>
    <mergeCell ref="F229:I229"/>
    <mergeCell ref="M229:O229"/>
    <mergeCell ref="P229:Q229"/>
    <mergeCell ref="F226:I226"/>
    <mergeCell ref="M226:O226"/>
    <mergeCell ref="P226:Q226"/>
    <mergeCell ref="F227:I227"/>
    <mergeCell ref="M227:O227"/>
    <mergeCell ref="P227:Q227"/>
    <mergeCell ref="F232:I232"/>
    <mergeCell ref="M232:O232"/>
    <mergeCell ref="P232:Q232"/>
    <mergeCell ref="F233:I233"/>
    <mergeCell ref="M233:O233"/>
    <mergeCell ref="P233:Q233"/>
    <mergeCell ref="F230:I230"/>
    <mergeCell ref="M230:O230"/>
    <mergeCell ref="P230:Q230"/>
    <mergeCell ref="F231:I231"/>
    <mergeCell ref="M231:O231"/>
    <mergeCell ref="P231:Q231"/>
    <mergeCell ref="F236:I236"/>
    <mergeCell ref="M236:O236"/>
    <mergeCell ref="P236:Q236"/>
    <mergeCell ref="F237:I237"/>
    <mergeCell ref="M237:O237"/>
    <mergeCell ref="P237:Q237"/>
    <mergeCell ref="F234:I234"/>
    <mergeCell ref="M234:O234"/>
    <mergeCell ref="P234:Q234"/>
    <mergeCell ref="F235:I235"/>
    <mergeCell ref="M235:O235"/>
    <mergeCell ref="P235:Q235"/>
    <mergeCell ref="F240:I240"/>
    <mergeCell ref="M240:O240"/>
    <mergeCell ref="P240:Q240"/>
    <mergeCell ref="F241:I241"/>
    <mergeCell ref="M241:O241"/>
    <mergeCell ref="P241:Q241"/>
    <mergeCell ref="F238:I238"/>
    <mergeCell ref="M238:O238"/>
    <mergeCell ref="P238:Q238"/>
    <mergeCell ref="F239:I239"/>
    <mergeCell ref="M239:O239"/>
    <mergeCell ref="P239:Q239"/>
    <mergeCell ref="F244:I244"/>
    <mergeCell ref="M244:O244"/>
    <mergeCell ref="P244:Q244"/>
    <mergeCell ref="F245:I245"/>
    <mergeCell ref="M245:O245"/>
    <mergeCell ref="P245:Q245"/>
    <mergeCell ref="F242:I242"/>
    <mergeCell ref="M242:O242"/>
    <mergeCell ref="P242:Q242"/>
    <mergeCell ref="F243:I243"/>
    <mergeCell ref="M243:O243"/>
    <mergeCell ref="P243:Q243"/>
    <mergeCell ref="F248:I248"/>
    <mergeCell ref="M248:O248"/>
    <mergeCell ref="P248:Q248"/>
    <mergeCell ref="F249:I249"/>
    <mergeCell ref="M249:O249"/>
    <mergeCell ref="P249:Q249"/>
    <mergeCell ref="F246:I246"/>
    <mergeCell ref="M246:O246"/>
    <mergeCell ref="P246:Q246"/>
    <mergeCell ref="F247:I247"/>
    <mergeCell ref="M247:O247"/>
    <mergeCell ref="P247:Q247"/>
    <mergeCell ref="F252:I252"/>
    <mergeCell ref="M252:O252"/>
    <mergeCell ref="P252:Q252"/>
    <mergeCell ref="F253:I253"/>
    <mergeCell ref="M253:O253"/>
    <mergeCell ref="P253:Q253"/>
    <mergeCell ref="F250:I250"/>
    <mergeCell ref="M250:O250"/>
    <mergeCell ref="P250:Q250"/>
    <mergeCell ref="F251:I251"/>
    <mergeCell ref="M251:O251"/>
    <mergeCell ref="P251:Q251"/>
    <mergeCell ref="F256:I256"/>
    <mergeCell ref="M256:O256"/>
    <mergeCell ref="P256:Q256"/>
    <mergeCell ref="F257:I257"/>
    <mergeCell ref="M257:O257"/>
    <mergeCell ref="P257:Q257"/>
    <mergeCell ref="F254:I254"/>
    <mergeCell ref="M254:O254"/>
    <mergeCell ref="P254:Q254"/>
    <mergeCell ref="F255:I255"/>
    <mergeCell ref="M255:O255"/>
    <mergeCell ref="P255:Q255"/>
    <mergeCell ref="F260:I260"/>
    <mergeCell ref="M260:O260"/>
    <mergeCell ref="P260:Q260"/>
    <mergeCell ref="F261:I261"/>
    <mergeCell ref="M261:O261"/>
    <mergeCell ref="P261:Q261"/>
    <mergeCell ref="F258:I258"/>
    <mergeCell ref="M258:O258"/>
    <mergeCell ref="P258:Q258"/>
    <mergeCell ref="F259:I259"/>
    <mergeCell ref="M259:O259"/>
    <mergeCell ref="P259:Q259"/>
    <mergeCell ref="F264:I264"/>
    <mergeCell ref="M264:O264"/>
    <mergeCell ref="P264:Q264"/>
    <mergeCell ref="F265:I265"/>
    <mergeCell ref="M265:O265"/>
    <mergeCell ref="P265:Q265"/>
    <mergeCell ref="F262:I262"/>
    <mergeCell ref="M262:O262"/>
    <mergeCell ref="P262:Q262"/>
    <mergeCell ref="F263:I263"/>
    <mergeCell ref="M263:O263"/>
    <mergeCell ref="P263:Q263"/>
    <mergeCell ref="F268:I268"/>
    <mergeCell ref="M268:O268"/>
    <mergeCell ref="P268:Q268"/>
    <mergeCell ref="F269:I269"/>
    <mergeCell ref="M269:O269"/>
    <mergeCell ref="P269:Q269"/>
    <mergeCell ref="F266:I266"/>
    <mergeCell ref="M266:O266"/>
    <mergeCell ref="P266:Q266"/>
    <mergeCell ref="F267:I267"/>
    <mergeCell ref="M267:O267"/>
    <mergeCell ref="P267:Q267"/>
    <mergeCell ref="F272:I272"/>
    <mergeCell ref="M272:O272"/>
    <mergeCell ref="P272:Q272"/>
    <mergeCell ref="F273:I273"/>
    <mergeCell ref="M273:O273"/>
    <mergeCell ref="P273:Q273"/>
    <mergeCell ref="F270:I270"/>
    <mergeCell ref="M270:O270"/>
    <mergeCell ref="P270:Q270"/>
    <mergeCell ref="F271:I271"/>
    <mergeCell ref="M271:O271"/>
    <mergeCell ref="P271:Q271"/>
    <mergeCell ref="F276:I276"/>
    <mergeCell ref="M276:O276"/>
    <mergeCell ref="P276:Q276"/>
    <mergeCell ref="F277:I277"/>
    <mergeCell ref="M277:O277"/>
    <mergeCell ref="P277:Q277"/>
    <mergeCell ref="F274:I274"/>
    <mergeCell ref="M274:O274"/>
    <mergeCell ref="P274:Q274"/>
    <mergeCell ref="F275:I275"/>
    <mergeCell ref="M275:O275"/>
    <mergeCell ref="P275:Q275"/>
    <mergeCell ref="F280:I280"/>
    <mergeCell ref="M280:O280"/>
    <mergeCell ref="P280:Q280"/>
    <mergeCell ref="F281:I281"/>
    <mergeCell ref="M281:O281"/>
    <mergeCell ref="P281:Q281"/>
    <mergeCell ref="F278:I278"/>
    <mergeCell ref="M278:O278"/>
    <mergeCell ref="P278:Q278"/>
    <mergeCell ref="F279:I279"/>
    <mergeCell ref="M279:O279"/>
    <mergeCell ref="P279:Q279"/>
    <mergeCell ref="F284:I284"/>
    <mergeCell ref="M284:O284"/>
    <mergeCell ref="P284:Q284"/>
    <mergeCell ref="F285:I285"/>
    <mergeCell ref="M285:O285"/>
    <mergeCell ref="P285:Q285"/>
    <mergeCell ref="F282:I282"/>
    <mergeCell ref="M282:O282"/>
    <mergeCell ref="P282:Q282"/>
    <mergeCell ref="F283:I283"/>
    <mergeCell ref="M283:O283"/>
    <mergeCell ref="P283:Q283"/>
    <mergeCell ref="F288:I288"/>
    <mergeCell ref="M288:O288"/>
    <mergeCell ref="P288:Q288"/>
    <mergeCell ref="F289:I289"/>
    <mergeCell ref="M289:O289"/>
    <mergeCell ref="P289:Q289"/>
    <mergeCell ref="F286:I286"/>
    <mergeCell ref="M286:O286"/>
    <mergeCell ref="P286:Q286"/>
    <mergeCell ref="F287:I287"/>
    <mergeCell ref="M287:O287"/>
    <mergeCell ref="P287:Q287"/>
    <mergeCell ref="F292:I292"/>
    <mergeCell ref="M292:O292"/>
    <mergeCell ref="P292:Q292"/>
    <mergeCell ref="M293:Q293"/>
    <mergeCell ref="F294:I294"/>
    <mergeCell ref="M294:O294"/>
    <mergeCell ref="P294:Q294"/>
    <mergeCell ref="F290:I290"/>
    <mergeCell ref="M290:O290"/>
    <mergeCell ref="P290:Q290"/>
    <mergeCell ref="F291:I291"/>
    <mergeCell ref="M291:O291"/>
    <mergeCell ref="P291:Q291"/>
    <mergeCell ref="F297:I297"/>
    <mergeCell ref="M297:O297"/>
    <mergeCell ref="P297:Q297"/>
    <mergeCell ref="F298:I298"/>
    <mergeCell ref="M298:O298"/>
    <mergeCell ref="P298:Q298"/>
    <mergeCell ref="F295:I295"/>
    <mergeCell ref="M295:O295"/>
    <mergeCell ref="P295:Q295"/>
    <mergeCell ref="F296:I296"/>
    <mergeCell ref="M296:O296"/>
    <mergeCell ref="P296:Q296"/>
    <mergeCell ref="F301:I301"/>
    <mergeCell ref="M301:O301"/>
    <mergeCell ref="P301:Q301"/>
    <mergeCell ref="F302:I302"/>
    <mergeCell ref="M302:O302"/>
    <mergeCell ref="P302:Q302"/>
    <mergeCell ref="F299:I299"/>
    <mergeCell ref="M299:O299"/>
    <mergeCell ref="P299:Q299"/>
    <mergeCell ref="F300:I300"/>
    <mergeCell ref="M300:O300"/>
    <mergeCell ref="P300:Q300"/>
    <mergeCell ref="F305:I305"/>
    <mergeCell ref="M305:O305"/>
    <mergeCell ref="P305:Q305"/>
    <mergeCell ref="F306:I306"/>
    <mergeCell ref="M306:O306"/>
    <mergeCell ref="P306:Q306"/>
    <mergeCell ref="F303:I303"/>
    <mergeCell ref="M303:O303"/>
    <mergeCell ref="P303:Q303"/>
    <mergeCell ref="F304:I304"/>
    <mergeCell ref="M304:O304"/>
    <mergeCell ref="P304:Q304"/>
    <mergeCell ref="F309:I309"/>
    <mergeCell ref="M309:O309"/>
    <mergeCell ref="P309:Q309"/>
    <mergeCell ref="F310:I310"/>
    <mergeCell ref="M310:O310"/>
    <mergeCell ref="P310:Q310"/>
    <mergeCell ref="F307:I307"/>
    <mergeCell ref="M307:O307"/>
    <mergeCell ref="P307:Q307"/>
    <mergeCell ref="F308:I308"/>
    <mergeCell ref="M308:O308"/>
    <mergeCell ref="P308:Q308"/>
    <mergeCell ref="F313:I313"/>
    <mergeCell ref="M313:O313"/>
    <mergeCell ref="P313:Q313"/>
    <mergeCell ref="F314:I314"/>
    <mergeCell ref="M314:O314"/>
    <mergeCell ref="P314:Q314"/>
    <mergeCell ref="F311:I311"/>
    <mergeCell ref="M311:O311"/>
    <mergeCell ref="P311:Q311"/>
    <mergeCell ref="F312:I312"/>
    <mergeCell ref="M312:O312"/>
    <mergeCell ref="P312:Q312"/>
    <mergeCell ref="F317:I317"/>
    <mergeCell ref="M317:O317"/>
    <mergeCell ref="P317:Q317"/>
    <mergeCell ref="F318:I318"/>
    <mergeCell ref="M318:O318"/>
    <mergeCell ref="P318:Q318"/>
    <mergeCell ref="F315:I315"/>
    <mergeCell ref="M315:O315"/>
    <mergeCell ref="P315:Q315"/>
    <mergeCell ref="F316:I316"/>
    <mergeCell ref="M316:O316"/>
    <mergeCell ref="P316:Q316"/>
    <mergeCell ref="F321:I321"/>
    <mergeCell ref="M321:O321"/>
    <mergeCell ref="P321:Q321"/>
    <mergeCell ref="F322:I322"/>
    <mergeCell ref="M322:O322"/>
    <mergeCell ref="P322:Q322"/>
    <mergeCell ref="F319:I319"/>
    <mergeCell ref="M319:O319"/>
    <mergeCell ref="P319:Q319"/>
    <mergeCell ref="F320:I320"/>
    <mergeCell ref="M320:O320"/>
    <mergeCell ref="P320:Q320"/>
    <mergeCell ref="F325:I325"/>
    <mergeCell ref="M325:O325"/>
    <mergeCell ref="P325:Q325"/>
    <mergeCell ref="F326:I326"/>
    <mergeCell ref="M326:O326"/>
    <mergeCell ref="P326:Q326"/>
    <mergeCell ref="F323:I323"/>
    <mergeCell ref="M323:O323"/>
    <mergeCell ref="P323:Q323"/>
    <mergeCell ref="F324:I324"/>
    <mergeCell ref="M324:O324"/>
    <mergeCell ref="P324:Q324"/>
    <mergeCell ref="F329:I329"/>
    <mergeCell ref="M329:O329"/>
    <mergeCell ref="P329:Q329"/>
    <mergeCell ref="F330:I330"/>
    <mergeCell ref="M330:O330"/>
    <mergeCell ref="P330:Q330"/>
    <mergeCell ref="F327:I327"/>
    <mergeCell ref="M327:O327"/>
    <mergeCell ref="P327:Q327"/>
    <mergeCell ref="F328:I328"/>
    <mergeCell ref="M328:O328"/>
    <mergeCell ref="P328:Q328"/>
    <mergeCell ref="F333:I333"/>
    <mergeCell ref="M333:O333"/>
    <mergeCell ref="P333:Q333"/>
    <mergeCell ref="F334:I334"/>
    <mergeCell ref="M334:O334"/>
    <mergeCell ref="P334:Q334"/>
    <mergeCell ref="F331:I331"/>
    <mergeCell ref="M331:O331"/>
    <mergeCell ref="P331:Q331"/>
    <mergeCell ref="F332:I332"/>
    <mergeCell ref="M332:O332"/>
    <mergeCell ref="P332:Q332"/>
    <mergeCell ref="F337:I337"/>
    <mergeCell ref="M337:O337"/>
    <mergeCell ref="P337:Q337"/>
    <mergeCell ref="F338:I338"/>
    <mergeCell ref="M338:O338"/>
    <mergeCell ref="P338:Q338"/>
    <mergeCell ref="F335:I335"/>
    <mergeCell ref="M335:O335"/>
    <mergeCell ref="P335:Q335"/>
    <mergeCell ref="F336:I336"/>
    <mergeCell ref="M336:O336"/>
    <mergeCell ref="P336:Q336"/>
    <mergeCell ref="F341:I341"/>
    <mergeCell ref="M341:O341"/>
    <mergeCell ref="P341:Q341"/>
    <mergeCell ref="F342:I342"/>
    <mergeCell ref="M342:O342"/>
    <mergeCell ref="P342:Q342"/>
    <mergeCell ref="F339:I339"/>
    <mergeCell ref="M339:O339"/>
    <mergeCell ref="P339:Q339"/>
    <mergeCell ref="F340:I340"/>
    <mergeCell ref="M340:O340"/>
    <mergeCell ref="P340:Q340"/>
    <mergeCell ref="F345:I345"/>
    <mergeCell ref="M345:O345"/>
    <mergeCell ref="P345:Q345"/>
    <mergeCell ref="F346:I346"/>
    <mergeCell ref="M346:O346"/>
    <mergeCell ref="P346:Q346"/>
    <mergeCell ref="F343:I343"/>
    <mergeCell ref="M343:O343"/>
    <mergeCell ref="P343:Q343"/>
    <mergeCell ref="F344:I344"/>
    <mergeCell ref="M344:O344"/>
    <mergeCell ref="P344:Q344"/>
    <mergeCell ref="F349:I349"/>
    <mergeCell ref="M349:O349"/>
    <mergeCell ref="P349:Q349"/>
    <mergeCell ref="M350:Q350"/>
    <mergeCell ref="F351:I351"/>
    <mergeCell ref="M351:O351"/>
    <mergeCell ref="P351:Q351"/>
    <mergeCell ref="F347:I347"/>
    <mergeCell ref="M347:O347"/>
    <mergeCell ref="P347:Q347"/>
    <mergeCell ref="F348:I348"/>
    <mergeCell ref="M348:O348"/>
    <mergeCell ref="P348:Q348"/>
    <mergeCell ref="F354:I354"/>
    <mergeCell ref="M354:O354"/>
    <mergeCell ref="P354:Q354"/>
    <mergeCell ref="F355:I355"/>
    <mergeCell ref="M355:O355"/>
    <mergeCell ref="P355:Q355"/>
    <mergeCell ref="F352:I352"/>
    <mergeCell ref="M352:O352"/>
    <mergeCell ref="P352:Q352"/>
    <mergeCell ref="F353:I353"/>
    <mergeCell ref="M353:O353"/>
    <mergeCell ref="P353:Q353"/>
    <mergeCell ref="F358:I358"/>
    <mergeCell ref="M358:O358"/>
    <mergeCell ref="P358:Q358"/>
    <mergeCell ref="F356:I356"/>
    <mergeCell ref="M356:O356"/>
    <mergeCell ref="P356:Q356"/>
    <mergeCell ref="F357:I357"/>
    <mergeCell ref="M357:O357"/>
    <mergeCell ref="P357:Q357"/>
  </mergeCells>
  <hyperlinks>
    <hyperlink ref="F1:G1" location="C2" display="1) Krycí list rozpočtu"/>
    <hyperlink ref="H1:K1" location="C85" display="2) Rekapitulace rozpočtu"/>
    <hyperlink ref="L1" location="C118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104" activePane="bottomLeft" state="frozen"/>
      <selection pane="bottomLeft" activeCell="F120" sqref="F120:F130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63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368" t="s">
        <v>325</v>
      </c>
      <c r="B1" s="368"/>
      <c r="C1" s="368"/>
      <c r="D1" s="368"/>
      <c r="E1" s="368"/>
      <c r="F1" s="368"/>
      <c r="G1" s="368"/>
      <c r="AG1" t="s">
        <v>198</v>
      </c>
    </row>
    <row r="2" spans="1:60" ht="24.95" customHeight="1" x14ac:dyDescent="0.2">
      <c r="A2" s="143" t="s">
        <v>7</v>
      </c>
      <c r="B2" s="72" t="s">
        <v>42</v>
      </c>
      <c r="C2" s="369" t="s">
        <v>43</v>
      </c>
      <c r="D2" s="370"/>
      <c r="E2" s="370"/>
      <c r="F2" s="370"/>
      <c r="G2" s="371"/>
      <c r="AG2" t="s">
        <v>199</v>
      </c>
    </row>
    <row r="3" spans="1:60" ht="24.95" customHeight="1" x14ac:dyDescent="0.2">
      <c r="A3" s="143" t="s">
        <v>8</v>
      </c>
      <c r="B3" s="72" t="s">
        <v>60</v>
      </c>
      <c r="C3" s="369" t="s">
        <v>61</v>
      </c>
      <c r="D3" s="370"/>
      <c r="E3" s="370"/>
      <c r="F3" s="370"/>
      <c r="G3" s="371"/>
      <c r="AC3" s="90" t="s">
        <v>199</v>
      </c>
      <c r="AG3" t="s">
        <v>201</v>
      </c>
    </row>
    <row r="4" spans="1:60" ht="24.95" customHeight="1" x14ac:dyDescent="0.2">
      <c r="A4" s="144" t="s">
        <v>9</v>
      </c>
      <c r="B4" s="145" t="s">
        <v>69</v>
      </c>
      <c r="C4" s="372" t="s">
        <v>70</v>
      </c>
      <c r="D4" s="373"/>
      <c r="E4" s="373"/>
      <c r="F4" s="373"/>
      <c r="G4" s="374"/>
      <c r="AG4" t="s">
        <v>202</v>
      </c>
    </row>
    <row r="5" spans="1:60" x14ac:dyDescent="0.2">
      <c r="D5" s="142"/>
    </row>
    <row r="6" spans="1:60" ht="38.25" x14ac:dyDescent="0.2">
      <c r="A6" s="147" t="s">
        <v>203</v>
      </c>
      <c r="B6" s="149" t="s">
        <v>204</v>
      </c>
      <c r="C6" s="149" t="s">
        <v>205</v>
      </c>
      <c r="D6" s="148" t="s">
        <v>206</v>
      </c>
      <c r="E6" s="147" t="s">
        <v>207</v>
      </c>
      <c r="F6" s="146" t="s">
        <v>208</v>
      </c>
      <c r="G6" s="147" t="s">
        <v>30</v>
      </c>
      <c r="H6" s="150" t="s">
        <v>31</v>
      </c>
      <c r="I6" s="150" t="s">
        <v>209</v>
      </c>
      <c r="J6" s="150" t="s">
        <v>32</v>
      </c>
      <c r="K6" s="150" t="s">
        <v>210</v>
      </c>
      <c r="L6" s="150" t="s">
        <v>211</v>
      </c>
      <c r="M6" s="150" t="s">
        <v>212</v>
      </c>
      <c r="N6" s="150" t="s">
        <v>213</v>
      </c>
      <c r="O6" s="150" t="s">
        <v>214</v>
      </c>
      <c r="P6" s="150" t="s">
        <v>215</v>
      </c>
      <c r="Q6" s="150" t="s">
        <v>216</v>
      </c>
      <c r="R6" s="150" t="s">
        <v>217</v>
      </c>
      <c r="S6" s="150" t="s">
        <v>218</v>
      </c>
      <c r="T6" s="150" t="s">
        <v>219</v>
      </c>
      <c r="U6" s="150" t="s">
        <v>220</v>
      </c>
      <c r="V6" s="150" t="s">
        <v>221</v>
      </c>
      <c r="W6" s="150" t="s">
        <v>222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7" t="s">
        <v>223</v>
      </c>
      <c r="B8" s="168" t="s">
        <v>187</v>
      </c>
      <c r="C8" s="189" t="s">
        <v>188</v>
      </c>
      <c r="D8" s="169"/>
      <c r="E8" s="170"/>
      <c r="F8" s="171"/>
      <c r="G8" s="171">
        <f>SUMIF(AG9:AG86,"&lt;&gt;NOR",G9:G86)</f>
        <v>0</v>
      </c>
      <c r="H8" s="171"/>
      <c r="I8" s="171">
        <f>SUM(I9:I86)</f>
        <v>647648</v>
      </c>
      <c r="J8" s="171"/>
      <c r="K8" s="171">
        <f>SUM(K9:K86)</f>
        <v>32900</v>
      </c>
      <c r="L8" s="171"/>
      <c r="M8" s="171">
        <f>SUM(M9:M86)</f>
        <v>0</v>
      </c>
      <c r="N8" s="171"/>
      <c r="O8" s="171">
        <f>SUM(O9:O86)</f>
        <v>0</v>
      </c>
      <c r="P8" s="171"/>
      <c r="Q8" s="171">
        <f>SUM(Q9:Q86)</f>
        <v>0</v>
      </c>
      <c r="R8" s="171"/>
      <c r="S8" s="171"/>
      <c r="T8" s="172"/>
      <c r="U8" s="166"/>
      <c r="V8" s="166">
        <f>SUM(V9:V86)</f>
        <v>0</v>
      </c>
      <c r="W8" s="166"/>
      <c r="AG8" t="s">
        <v>224</v>
      </c>
    </row>
    <row r="9" spans="1:60" ht="33.75" outlineLevel="1" x14ac:dyDescent="0.2">
      <c r="A9" s="173">
        <v>1</v>
      </c>
      <c r="B9" s="174" t="s">
        <v>2163</v>
      </c>
      <c r="C9" s="191" t="s">
        <v>2164</v>
      </c>
      <c r="D9" s="175" t="s">
        <v>2002</v>
      </c>
      <c r="E9" s="176">
        <v>1</v>
      </c>
      <c r="F9" s="177"/>
      <c r="G9" s="178">
        <f>ROUND(E9*F9,2)</f>
        <v>0</v>
      </c>
      <c r="H9" s="177">
        <v>250000</v>
      </c>
      <c r="I9" s="178">
        <f>ROUND(E9*H9,2)</f>
        <v>250000</v>
      </c>
      <c r="J9" s="177">
        <v>0</v>
      </c>
      <c r="K9" s="178">
        <f>ROUND(E9*J9,2)</f>
        <v>0</v>
      </c>
      <c r="L9" s="178">
        <v>21</v>
      </c>
      <c r="M9" s="178">
        <f>G9*(1+L9/100)</f>
        <v>0</v>
      </c>
      <c r="N9" s="178">
        <v>0</v>
      </c>
      <c r="O9" s="178">
        <f>ROUND(E9*N9,2)</f>
        <v>0</v>
      </c>
      <c r="P9" s="178">
        <v>0</v>
      </c>
      <c r="Q9" s="178">
        <f>ROUND(E9*P9,2)</f>
        <v>0</v>
      </c>
      <c r="R9" s="178"/>
      <c r="S9" s="178" t="s">
        <v>228</v>
      </c>
      <c r="T9" s="179" t="s">
        <v>229</v>
      </c>
      <c r="U9" s="162">
        <v>0</v>
      </c>
      <c r="V9" s="162">
        <f>ROUND(E9*U9,2)</f>
        <v>0</v>
      </c>
      <c r="W9" s="162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1885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22.5" outlineLevel="1" x14ac:dyDescent="0.2">
      <c r="A10" s="158"/>
      <c r="B10" s="159"/>
      <c r="C10" s="364" t="s">
        <v>2165</v>
      </c>
      <c r="D10" s="365"/>
      <c r="E10" s="365"/>
      <c r="F10" s="365"/>
      <c r="G10" s="365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236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87" t="str">
        <f>C10</f>
        <v>viz výkresová část, kompletní regulace (nástěnný dotykový ovladač) součástí VZT jednotky vč. ModBUS TCP a WEBserveru, řízení ventilátorů ve VZT jednotce podle tlaku v potrubí</v>
      </c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80">
        <v>2</v>
      </c>
      <c r="B11" s="181" t="s">
        <v>2166</v>
      </c>
      <c r="C11" s="190" t="s">
        <v>2167</v>
      </c>
      <c r="D11" s="182" t="s">
        <v>2002</v>
      </c>
      <c r="E11" s="183">
        <v>1</v>
      </c>
      <c r="F11" s="184"/>
      <c r="G11" s="185">
        <f t="shared" ref="G11:G42" si="0">ROUND(E11*F11,2)</f>
        <v>0</v>
      </c>
      <c r="H11" s="184">
        <v>15000</v>
      </c>
      <c r="I11" s="185">
        <f t="shared" ref="I11:I42" si="1">ROUND(E11*H11,2)</f>
        <v>15000</v>
      </c>
      <c r="J11" s="184">
        <v>0</v>
      </c>
      <c r="K11" s="185">
        <f t="shared" ref="K11:K42" si="2">ROUND(E11*J11,2)</f>
        <v>0</v>
      </c>
      <c r="L11" s="185">
        <v>21</v>
      </c>
      <c r="M11" s="185">
        <f t="shared" ref="M11:M42" si="3">G11*(1+L11/100)</f>
        <v>0</v>
      </c>
      <c r="N11" s="185">
        <v>0</v>
      </c>
      <c r="O11" s="185">
        <f t="shared" ref="O11:O42" si="4">ROUND(E11*N11,2)</f>
        <v>0</v>
      </c>
      <c r="P11" s="185">
        <v>0</v>
      </c>
      <c r="Q11" s="185">
        <f t="shared" ref="Q11:Q42" si="5">ROUND(E11*P11,2)</f>
        <v>0</v>
      </c>
      <c r="R11" s="185"/>
      <c r="S11" s="185" t="s">
        <v>228</v>
      </c>
      <c r="T11" s="186" t="s">
        <v>229</v>
      </c>
      <c r="U11" s="162">
        <v>0</v>
      </c>
      <c r="V11" s="162">
        <f t="shared" ref="V11:V42" si="6">ROUND(E11*U11,2)</f>
        <v>0</v>
      </c>
      <c r="W11" s="162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1885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80">
        <v>3</v>
      </c>
      <c r="B12" s="181" t="s">
        <v>2168</v>
      </c>
      <c r="C12" s="190" t="s">
        <v>2169</v>
      </c>
      <c r="D12" s="182" t="s">
        <v>375</v>
      </c>
      <c r="E12" s="183">
        <v>15</v>
      </c>
      <c r="F12" s="184"/>
      <c r="G12" s="185">
        <f t="shared" si="0"/>
        <v>0</v>
      </c>
      <c r="H12" s="184">
        <v>0</v>
      </c>
      <c r="I12" s="185">
        <f t="shared" si="1"/>
        <v>0</v>
      </c>
      <c r="J12" s="184">
        <v>1200</v>
      </c>
      <c r="K12" s="185">
        <f t="shared" si="2"/>
        <v>18000</v>
      </c>
      <c r="L12" s="185">
        <v>21</v>
      </c>
      <c r="M12" s="185">
        <f t="shared" si="3"/>
        <v>0</v>
      </c>
      <c r="N12" s="185">
        <v>0</v>
      </c>
      <c r="O12" s="185">
        <f t="shared" si="4"/>
        <v>0</v>
      </c>
      <c r="P12" s="185">
        <v>0</v>
      </c>
      <c r="Q12" s="185">
        <f t="shared" si="5"/>
        <v>0</v>
      </c>
      <c r="R12" s="185"/>
      <c r="S12" s="185" t="s">
        <v>228</v>
      </c>
      <c r="T12" s="186" t="s">
        <v>229</v>
      </c>
      <c r="U12" s="162">
        <v>0</v>
      </c>
      <c r="V12" s="162">
        <f t="shared" si="6"/>
        <v>0</v>
      </c>
      <c r="W12" s="162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341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80">
        <v>4</v>
      </c>
      <c r="B13" s="181" t="s">
        <v>2170</v>
      </c>
      <c r="C13" s="190" t="s">
        <v>2171</v>
      </c>
      <c r="D13" s="182" t="s">
        <v>2002</v>
      </c>
      <c r="E13" s="183">
        <v>4</v>
      </c>
      <c r="F13" s="184"/>
      <c r="G13" s="185">
        <f t="shared" si="0"/>
        <v>0</v>
      </c>
      <c r="H13" s="184">
        <v>0</v>
      </c>
      <c r="I13" s="185">
        <f t="shared" si="1"/>
        <v>0</v>
      </c>
      <c r="J13" s="184">
        <v>2350</v>
      </c>
      <c r="K13" s="185">
        <f t="shared" si="2"/>
        <v>9400</v>
      </c>
      <c r="L13" s="185">
        <v>21</v>
      </c>
      <c r="M13" s="185">
        <f t="shared" si="3"/>
        <v>0</v>
      </c>
      <c r="N13" s="185">
        <v>0</v>
      </c>
      <c r="O13" s="185">
        <f t="shared" si="4"/>
        <v>0</v>
      </c>
      <c r="P13" s="185">
        <v>0</v>
      </c>
      <c r="Q13" s="185">
        <f t="shared" si="5"/>
        <v>0</v>
      </c>
      <c r="R13" s="185"/>
      <c r="S13" s="185" t="s">
        <v>228</v>
      </c>
      <c r="T13" s="186" t="s">
        <v>229</v>
      </c>
      <c r="U13" s="162">
        <v>0</v>
      </c>
      <c r="V13" s="162">
        <f t="shared" si="6"/>
        <v>0</v>
      </c>
      <c r="W13" s="162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341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80">
        <v>5</v>
      </c>
      <c r="B14" s="181" t="s">
        <v>2172</v>
      </c>
      <c r="C14" s="190" t="s">
        <v>2173</v>
      </c>
      <c r="D14" s="182" t="s">
        <v>2002</v>
      </c>
      <c r="E14" s="183">
        <v>1</v>
      </c>
      <c r="F14" s="184"/>
      <c r="G14" s="185">
        <f t="shared" si="0"/>
        <v>0</v>
      </c>
      <c r="H14" s="184">
        <v>0</v>
      </c>
      <c r="I14" s="185">
        <f t="shared" si="1"/>
        <v>0</v>
      </c>
      <c r="J14" s="184">
        <v>2500</v>
      </c>
      <c r="K14" s="185">
        <f t="shared" si="2"/>
        <v>2500</v>
      </c>
      <c r="L14" s="185">
        <v>21</v>
      </c>
      <c r="M14" s="185">
        <f t="shared" si="3"/>
        <v>0</v>
      </c>
      <c r="N14" s="185">
        <v>0</v>
      </c>
      <c r="O14" s="185">
        <f t="shared" si="4"/>
        <v>0</v>
      </c>
      <c r="P14" s="185">
        <v>0</v>
      </c>
      <c r="Q14" s="185">
        <f t="shared" si="5"/>
        <v>0</v>
      </c>
      <c r="R14" s="185"/>
      <c r="S14" s="185" t="s">
        <v>228</v>
      </c>
      <c r="T14" s="186" t="s">
        <v>229</v>
      </c>
      <c r="U14" s="162">
        <v>0</v>
      </c>
      <c r="V14" s="162">
        <f t="shared" si="6"/>
        <v>0</v>
      </c>
      <c r="W14" s="162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341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80">
        <v>6</v>
      </c>
      <c r="B15" s="181" t="s">
        <v>2174</v>
      </c>
      <c r="C15" s="190" t="s">
        <v>2175</v>
      </c>
      <c r="D15" s="182" t="s">
        <v>2002</v>
      </c>
      <c r="E15" s="183">
        <v>1</v>
      </c>
      <c r="F15" s="184"/>
      <c r="G15" s="185">
        <f t="shared" si="0"/>
        <v>0</v>
      </c>
      <c r="H15" s="184">
        <v>0</v>
      </c>
      <c r="I15" s="185">
        <f t="shared" si="1"/>
        <v>0</v>
      </c>
      <c r="J15" s="184">
        <v>3000</v>
      </c>
      <c r="K15" s="185">
        <f t="shared" si="2"/>
        <v>3000</v>
      </c>
      <c r="L15" s="185">
        <v>21</v>
      </c>
      <c r="M15" s="185">
        <f t="shared" si="3"/>
        <v>0</v>
      </c>
      <c r="N15" s="185">
        <v>0</v>
      </c>
      <c r="O15" s="185">
        <f t="shared" si="4"/>
        <v>0</v>
      </c>
      <c r="P15" s="185">
        <v>0</v>
      </c>
      <c r="Q15" s="185">
        <f t="shared" si="5"/>
        <v>0</v>
      </c>
      <c r="R15" s="185"/>
      <c r="S15" s="185" t="s">
        <v>228</v>
      </c>
      <c r="T15" s="186" t="s">
        <v>229</v>
      </c>
      <c r="U15" s="162">
        <v>0</v>
      </c>
      <c r="V15" s="162">
        <f t="shared" si="6"/>
        <v>0</v>
      </c>
      <c r="W15" s="162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341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80">
        <v>7</v>
      </c>
      <c r="B16" s="181" t="s">
        <v>2176</v>
      </c>
      <c r="C16" s="190" t="s">
        <v>2177</v>
      </c>
      <c r="D16" s="182" t="s">
        <v>427</v>
      </c>
      <c r="E16" s="183">
        <v>8</v>
      </c>
      <c r="F16" s="184"/>
      <c r="G16" s="185">
        <f t="shared" si="0"/>
        <v>0</v>
      </c>
      <c r="H16" s="184">
        <v>226</v>
      </c>
      <c r="I16" s="185">
        <f t="shared" si="1"/>
        <v>1808</v>
      </c>
      <c r="J16" s="184">
        <v>0</v>
      </c>
      <c r="K16" s="185">
        <f t="shared" si="2"/>
        <v>0</v>
      </c>
      <c r="L16" s="185">
        <v>21</v>
      </c>
      <c r="M16" s="185">
        <f t="shared" si="3"/>
        <v>0</v>
      </c>
      <c r="N16" s="185">
        <v>0</v>
      </c>
      <c r="O16" s="185">
        <f t="shared" si="4"/>
        <v>0</v>
      </c>
      <c r="P16" s="185">
        <v>0</v>
      </c>
      <c r="Q16" s="185">
        <f t="shared" si="5"/>
        <v>0</v>
      </c>
      <c r="R16" s="185"/>
      <c r="S16" s="185" t="s">
        <v>228</v>
      </c>
      <c r="T16" s="186" t="s">
        <v>229</v>
      </c>
      <c r="U16" s="162">
        <v>0</v>
      </c>
      <c r="V16" s="162">
        <f t="shared" si="6"/>
        <v>0</v>
      </c>
      <c r="W16" s="162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331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80">
        <v>8</v>
      </c>
      <c r="B17" s="181" t="s">
        <v>2178</v>
      </c>
      <c r="C17" s="190" t="s">
        <v>2179</v>
      </c>
      <c r="D17" s="182" t="s">
        <v>427</v>
      </c>
      <c r="E17" s="183">
        <v>6</v>
      </c>
      <c r="F17" s="184"/>
      <c r="G17" s="185">
        <f t="shared" si="0"/>
        <v>0</v>
      </c>
      <c r="H17" s="184">
        <v>248</v>
      </c>
      <c r="I17" s="185">
        <f t="shared" si="1"/>
        <v>1488</v>
      </c>
      <c r="J17" s="184">
        <v>0</v>
      </c>
      <c r="K17" s="185">
        <f t="shared" si="2"/>
        <v>0</v>
      </c>
      <c r="L17" s="185">
        <v>21</v>
      </c>
      <c r="M17" s="185">
        <f t="shared" si="3"/>
        <v>0</v>
      </c>
      <c r="N17" s="185">
        <v>0</v>
      </c>
      <c r="O17" s="185">
        <f t="shared" si="4"/>
        <v>0</v>
      </c>
      <c r="P17" s="185">
        <v>0</v>
      </c>
      <c r="Q17" s="185">
        <f t="shared" si="5"/>
        <v>0</v>
      </c>
      <c r="R17" s="185"/>
      <c r="S17" s="185" t="s">
        <v>228</v>
      </c>
      <c r="T17" s="186" t="s">
        <v>229</v>
      </c>
      <c r="U17" s="162">
        <v>0</v>
      </c>
      <c r="V17" s="162">
        <f t="shared" si="6"/>
        <v>0</v>
      </c>
      <c r="W17" s="162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331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80">
        <v>9</v>
      </c>
      <c r="B18" s="181" t="s">
        <v>2180</v>
      </c>
      <c r="C18" s="190" t="s">
        <v>2181</v>
      </c>
      <c r="D18" s="182" t="s">
        <v>427</v>
      </c>
      <c r="E18" s="183">
        <v>65</v>
      </c>
      <c r="F18" s="184"/>
      <c r="G18" s="185">
        <f t="shared" si="0"/>
        <v>0</v>
      </c>
      <c r="H18" s="184">
        <v>274</v>
      </c>
      <c r="I18" s="185">
        <f t="shared" si="1"/>
        <v>17810</v>
      </c>
      <c r="J18" s="184">
        <v>0</v>
      </c>
      <c r="K18" s="185">
        <f t="shared" si="2"/>
        <v>0</v>
      </c>
      <c r="L18" s="185">
        <v>21</v>
      </c>
      <c r="M18" s="185">
        <f t="shared" si="3"/>
        <v>0</v>
      </c>
      <c r="N18" s="185">
        <v>0</v>
      </c>
      <c r="O18" s="185">
        <f t="shared" si="4"/>
        <v>0</v>
      </c>
      <c r="P18" s="185">
        <v>0</v>
      </c>
      <c r="Q18" s="185">
        <f t="shared" si="5"/>
        <v>0</v>
      </c>
      <c r="R18" s="185"/>
      <c r="S18" s="185" t="s">
        <v>228</v>
      </c>
      <c r="T18" s="186" t="s">
        <v>229</v>
      </c>
      <c r="U18" s="162">
        <v>0</v>
      </c>
      <c r="V18" s="162">
        <f t="shared" si="6"/>
        <v>0</v>
      </c>
      <c r="W18" s="162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331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80">
        <v>10</v>
      </c>
      <c r="B19" s="181" t="s">
        <v>2182</v>
      </c>
      <c r="C19" s="190" t="s">
        <v>2183</v>
      </c>
      <c r="D19" s="182" t="s">
        <v>427</v>
      </c>
      <c r="E19" s="183">
        <v>10</v>
      </c>
      <c r="F19" s="184"/>
      <c r="G19" s="185">
        <f t="shared" si="0"/>
        <v>0</v>
      </c>
      <c r="H19" s="184">
        <v>584</v>
      </c>
      <c r="I19" s="185">
        <f t="shared" si="1"/>
        <v>5840</v>
      </c>
      <c r="J19" s="184">
        <v>0</v>
      </c>
      <c r="K19" s="185">
        <f t="shared" si="2"/>
        <v>0</v>
      </c>
      <c r="L19" s="185">
        <v>21</v>
      </c>
      <c r="M19" s="185">
        <f t="shared" si="3"/>
        <v>0</v>
      </c>
      <c r="N19" s="185">
        <v>0</v>
      </c>
      <c r="O19" s="185">
        <f t="shared" si="4"/>
        <v>0</v>
      </c>
      <c r="P19" s="185">
        <v>0</v>
      </c>
      <c r="Q19" s="185">
        <f t="shared" si="5"/>
        <v>0</v>
      </c>
      <c r="R19" s="185"/>
      <c r="S19" s="185" t="s">
        <v>228</v>
      </c>
      <c r="T19" s="186" t="s">
        <v>229</v>
      </c>
      <c r="U19" s="162">
        <v>0</v>
      </c>
      <c r="V19" s="162">
        <f t="shared" si="6"/>
        <v>0</v>
      </c>
      <c r="W19" s="162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331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80">
        <v>11</v>
      </c>
      <c r="B20" s="181" t="s">
        <v>2184</v>
      </c>
      <c r="C20" s="190" t="s">
        <v>2185</v>
      </c>
      <c r="D20" s="182" t="s">
        <v>427</v>
      </c>
      <c r="E20" s="183">
        <v>5</v>
      </c>
      <c r="F20" s="184"/>
      <c r="G20" s="185">
        <f t="shared" si="0"/>
        <v>0</v>
      </c>
      <c r="H20" s="184">
        <v>250</v>
      </c>
      <c r="I20" s="185">
        <f t="shared" si="1"/>
        <v>1250</v>
      </c>
      <c r="J20" s="184">
        <v>0</v>
      </c>
      <c r="K20" s="185">
        <f t="shared" si="2"/>
        <v>0</v>
      </c>
      <c r="L20" s="185">
        <v>21</v>
      </c>
      <c r="M20" s="185">
        <f t="shared" si="3"/>
        <v>0</v>
      </c>
      <c r="N20" s="185">
        <v>0</v>
      </c>
      <c r="O20" s="185">
        <f t="shared" si="4"/>
        <v>0</v>
      </c>
      <c r="P20" s="185">
        <v>0</v>
      </c>
      <c r="Q20" s="185">
        <f t="shared" si="5"/>
        <v>0</v>
      </c>
      <c r="R20" s="185"/>
      <c r="S20" s="185" t="s">
        <v>228</v>
      </c>
      <c r="T20" s="186" t="s">
        <v>229</v>
      </c>
      <c r="U20" s="162">
        <v>0</v>
      </c>
      <c r="V20" s="162">
        <f t="shared" si="6"/>
        <v>0</v>
      </c>
      <c r="W20" s="162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331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80">
        <v>12</v>
      </c>
      <c r="B21" s="181" t="s">
        <v>2186</v>
      </c>
      <c r="C21" s="190" t="s">
        <v>2187</v>
      </c>
      <c r="D21" s="182" t="s">
        <v>427</v>
      </c>
      <c r="E21" s="183">
        <v>2</v>
      </c>
      <c r="F21" s="184"/>
      <c r="G21" s="185">
        <f t="shared" si="0"/>
        <v>0</v>
      </c>
      <c r="H21" s="184">
        <v>300</v>
      </c>
      <c r="I21" s="185">
        <f t="shared" si="1"/>
        <v>600</v>
      </c>
      <c r="J21" s="184">
        <v>0</v>
      </c>
      <c r="K21" s="185">
        <f t="shared" si="2"/>
        <v>0</v>
      </c>
      <c r="L21" s="185">
        <v>21</v>
      </c>
      <c r="M21" s="185">
        <f t="shared" si="3"/>
        <v>0</v>
      </c>
      <c r="N21" s="185">
        <v>0</v>
      </c>
      <c r="O21" s="185">
        <f t="shared" si="4"/>
        <v>0</v>
      </c>
      <c r="P21" s="185">
        <v>0</v>
      </c>
      <c r="Q21" s="185">
        <f t="shared" si="5"/>
        <v>0</v>
      </c>
      <c r="R21" s="185"/>
      <c r="S21" s="185" t="s">
        <v>228</v>
      </c>
      <c r="T21" s="186" t="s">
        <v>229</v>
      </c>
      <c r="U21" s="162">
        <v>0</v>
      </c>
      <c r="V21" s="162">
        <f t="shared" si="6"/>
        <v>0</v>
      </c>
      <c r="W21" s="162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331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80">
        <v>13</v>
      </c>
      <c r="B22" s="181" t="s">
        <v>2188</v>
      </c>
      <c r="C22" s="190" t="s">
        <v>2189</v>
      </c>
      <c r="D22" s="182" t="s">
        <v>427</v>
      </c>
      <c r="E22" s="183">
        <v>8</v>
      </c>
      <c r="F22" s="184"/>
      <c r="G22" s="185">
        <f t="shared" si="0"/>
        <v>0</v>
      </c>
      <c r="H22" s="184">
        <v>350</v>
      </c>
      <c r="I22" s="185">
        <f t="shared" si="1"/>
        <v>2800</v>
      </c>
      <c r="J22" s="184">
        <v>0</v>
      </c>
      <c r="K22" s="185">
        <f t="shared" si="2"/>
        <v>0</v>
      </c>
      <c r="L22" s="185">
        <v>21</v>
      </c>
      <c r="M22" s="185">
        <f t="shared" si="3"/>
        <v>0</v>
      </c>
      <c r="N22" s="185">
        <v>0</v>
      </c>
      <c r="O22" s="185">
        <f t="shared" si="4"/>
        <v>0</v>
      </c>
      <c r="P22" s="185">
        <v>0</v>
      </c>
      <c r="Q22" s="185">
        <f t="shared" si="5"/>
        <v>0</v>
      </c>
      <c r="R22" s="185"/>
      <c r="S22" s="185" t="s">
        <v>228</v>
      </c>
      <c r="T22" s="186" t="s">
        <v>229</v>
      </c>
      <c r="U22" s="162">
        <v>0</v>
      </c>
      <c r="V22" s="162">
        <f t="shared" si="6"/>
        <v>0</v>
      </c>
      <c r="W22" s="162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331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80">
        <v>14</v>
      </c>
      <c r="B23" s="181" t="s">
        <v>2190</v>
      </c>
      <c r="C23" s="190" t="s">
        <v>2191</v>
      </c>
      <c r="D23" s="182" t="s">
        <v>427</v>
      </c>
      <c r="E23" s="183">
        <v>8</v>
      </c>
      <c r="F23" s="184"/>
      <c r="G23" s="185">
        <f t="shared" si="0"/>
        <v>0</v>
      </c>
      <c r="H23" s="184">
        <v>450</v>
      </c>
      <c r="I23" s="185">
        <f t="shared" si="1"/>
        <v>3600</v>
      </c>
      <c r="J23" s="184">
        <v>0</v>
      </c>
      <c r="K23" s="185">
        <f t="shared" si="2"/>
        <v>0</v>
      </c>
      <c r="L23" s="185">
        <v>21</v>
      </c>
      <c r="M23" s="185">
        <f t="shared" si="3"/>
        <v>0</v>
      </c>
      <c r="N23" s="185">
        <v>0</v>
      </c>
      <c r="O23" s="185">
        <f t="shared" si="4"/>
        <v>0</v>
      </c>
      <c r="P23" s="185">
        <v>0</v>
      </c>
      <c r="Q23" s="185">
        <f t="shared" si="5"/>
        <v>0</v>
      </c>
      <c r="R23" s="185"/>
      <c r="S23" s="185" t="s">
        <v>228</v>
      </c>
      <c r="T23" s="186" t="s">
        <v>229</v>
      </c>
      <c r="U23" s="162">
        <v>0</v>
      </c>
      <c r="V23" s="162">
        <f t="shared" si="6"/>
        <v>0</v>
      </c>
      <c r="W23" s="162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331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80">
        <v>15</v>
      </c>
      <c r="B24" s="181" t="s">
        <v>2192</v>
      </c>
      <c r="C24" s="190" t="s">
        <v>2193</v>
      </c>
      <c r="D24" s="182" t="s">
        <v>1492</v>
      </c>
      <c r="E24" s="183">
        <v>5</v>
      </c>
      <c r="F24" s="184"/>
      <c r="G24" s="185">
        <f t="shared" si="0"/>
        <v>0</v>
      </c>
      <c r="H24" s="184">
        <v>100</v>
      </c>
      <c r="I24" s="185">
        <f t="shared" si="1"/>
        <v>500</v>
      </c>
      <c r="J24" s="184">
        <v>0</v>
      </c>
      <c r="K24" s="185">
        <f t="shared" si="2"/>
        <v>0</v>
      </c>
      <c r="L24" s="185">
        <v>21</v>
      </c>
      <c r="M24" s="185">
        <f t="shared" si="3"/>
        <v>0</v>
      </c>
      <c r="N24" s="185">
        <v>0</v>
      </c>
      <c r="O24" s="185">
        <f t="shared" si="4"/>
        <v>0</v>
      </c>
      <c r="P24" s="185">
        <v>0</v>
      </c>
      <c r="Q24" s="185">
        <f t="shared" si="5"/>
        <v>0</v>
      </c>
      <c r="R24" s="185"/>
      <c r="S24" s="185" t="s">
        <v>228</v>
      </c>
      <c r="T24" s="186" t="s">
        <v>229</v>
      </c>
      <c r="U24" s="162">
        <v>0</v>
      </c>
      <c r="V24" s="162">
        <f t="shared" si="6"/>
        <v>0</v>
      </c>
      <c r="W24" s="162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331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80">
        <v>16</v>
      </c>
      <c r="B25" s="181" t="s">
        <v>2194</v>
      </c>
      <c r="C25" s="190" t="s">
        <v>2195</v>
      </c>
      <c r="D25" s="182" t="s">
        <v>1492</v>
      </c>
      <c r="E25" s="183">
        <v>30</v>
      </c>
      <c r="F25" s="184"/>
      <c r="G25" s="185">
        <f t="shared" si="0"/>
        <v>0</v>
      </c>
      <c r="H25" s="184">
        <v>65</v>
      </c>
      <c r="I25" s="185">
        <f t="shared" si="1"/>
        <v>1950</v>
      </c>
      <c r="J25" s="184">
        <v>0</v>
      </c>
      <c r="K25" s="185">
        <f t="shared" si="2"/>
        <v>0</v>
      </c>
      <c r="L25" s="185">
        <v>21</v>
      </c>
      <c r="M25" s="185">
        <f t="shared" si="3"/>
        <v>0</v>
      </c>
      <c r="N25" s="185">
        <v>0</v>
      </c>
      <c r="O25" s="185">
        <f t="shared" si="4"/>
        <v>0</v>
      </c>
      <c r="P25" s="185">
        <v>0</v>
      </c>
      <c r="Q25" s="185">
        <f t="shared" si="5"/>
        <v>0</v>
      </c>
      <c r="R25" s="185"/>
      <c r="S25" s="185" t="s">
        <v>228</v>
      </c>
      <c r="T25" s="186" t="s">
        <v>229</v>
      </c>
      <c r="U25" s="162">
        <v>0</v>
      </c>
      <c r="V25" s="162">
        <f t="shared" si="6"/>
        <v>0</v>
      </c>
      <c r="W25" s="162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331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80">
        <v>17</v>
      </c>
      <c r="B26" s="181" t="s">
        <v>2196</v>
      </c>
      <c r="C26" s="190" t="s">
        <v>2197</v>
      </c>
      <c r="D26" s="182" t="s">
        <v>375</v>
      </c>
      <c r="E26" s="183">
        <v>40</v>
      </c>
      <c r="F26" s="184"/>
      <c r="G26" s="185">
        <f t="shared" si="0"/>
        <v>0</v>
      </c>
      <c r="H26" s="184">
        <v>120</v>
      </c>
      <c r="I26" s="185">
        <f t="shared" si="1"/>
        <v>4800</v>
      </c>
      <c r="J26" s="184">
        <v>0</v>
      </c>
      <c r="K26" s="185">
        <f t="shared" si="2"/>
        <v>0</v>
      </c>
      <c r="L26" s="185">
        <v>21</v>
      </c>
      <c r="M26" s="185">
        <f t="shared" si="3"/>
        <v>0</v>
      </c>
      <c r="N26" s="185">
        <v>0</v>
      </c>
      <c r="O26" s="185">
        <f t="shared" si="4"/>
        <v>0</v>
      </c>
      <c r="P26" s="185">
        <v>0</v>
      </c>
      <c r="Q26" s="185">
        <f t="shared" si="5"/>
        <v>0</v>
      </c>
      <c r="R26" s="185"/>
      <c r="S26" s="185" t="s">
        <v>228</v>
      </c>
      <c r="T26" s="186" t="s">
        <v>229</v>
      </c>
      <c r="U26" s="162">
        <v>0</v>
      </c>
      <c r="V26" s="162">
        <f t="shared" si="6"/>
        <v>0</v>
      </c>
      <c r="W26" s="162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331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80">
        <v>18</v>
      </c>
      <c r="B27" s="181" t="s">
        <v>2198</v>
      </c>
      <c r="C27" s="190" t="s">
        <v>2199</v>
      </c>
      <c r="D27" s="182" t="s">
        <v>427</v>
      </c>
      <c r="E27" s="183">
        <v>38</v>
      </c>
      <c r="F27" s="184"/>
      <c r="G27" s="185">
        <f t="shared" si="0"/>
        <v>0</v>
      </c>
      <c r="H27" s="184">
        <v>2100</v>
      </c>
      <c r="I27" s="185">
        <f t="shared" si="1"/>
        <v>79800</v>
      </c>
      <c r="J27" s="184">
        <v>0</v>
      </c>
      <c r="K27" s="185">
        <f t="shared" si="2"/>
        <v>0</v>
      </c>
      <c r="L27" s="185">
        <v>21</v>
      </c>
      <c r="M27" s="185">
        <f t="shared" si="3"/>
        <v>0</v>
      </c>
      <c r="N27" s="185">
        <v>0</v>
      </c>
      <c r="O27" s="185">
        <f t="shared" si="4"/>
        <v>0</v>
      </c>
      <c r="P27" s="185">
        <v>0</v>
      </c>
      <c r="Q27" s="185">
        <f t="shared" si="5"/>
        <v>0</v>
      </c>
      <c r="R27" s="185"/>
      <c r="S27" s="185" t="s">
        <v>228</v>
      </c>
      <c r="T27" s="186" t="s">
        <v>229</v>
      </c>
      <c r="U27" s="162">
        <v>0</v>
      </c>
      <c r="V27" s="162">
        <f t="shared" si="6"/>
        <v>0</v>
      </c>
      <c r="W27" s="162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331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80">
        <v>19</v>
      </c>
      <c r="B28" s="181" t="s">
        <v>2200</v>
      </c>
      <c r="C28" s="190" t="s">
        <v>2201</v>
      </c>
      <c r="D28" s="182" t="s">
        <v>2002</v>
      </c>
      <c r="E28" s="183">
        <v>4</v>
      </c>
      <c r="F28" s="184"/>
      <c r="G28" s="185">
        <f t="shared" si="0"/>
        <v>0</v>
      </c>
      <c r="H28" s="184">
        <v>1650</v>
      </c>
      <c r="I28" s="185">
        <f t="shared" si="1"/>
        <v>6600</v>
      </c>
      <c r="J28" s="184">
        <v>0</v>
      </c>
      <c r="K28" s="185">
        <f t="shared" si="2"/>
        <v>0</v>
      </c>
      <c r="L28" s="185">
        <v>21</v>
      </c>
      <c r="M28" s="185">
        <f t="shared" si="3"/>
        <v>0</v>
      </c>
      <c r="N28" s="185">
        <v>0</v>
      </c>
      <c r="O28" s="185">
        <f t="shared" si="4"/>
        <v>0</v>
      </c>
      <c r="P28" s="185">
        <v>0</v>
      </c>
      <c r="Q28" s="185">
        <f t="shared" si="5"/>
        <v>0</v>
      </c>
      <c r="R28" s="185"/>
      <c r="S28" s="185" t="s">
        <v>228</v>
      </c>
      <c r="T28" s="186" t="s">
        <v>229</v>
      </c>
      <c r="U28" s="162">
        <v>0</v>
      </c>
      <c r="V28" s="162">
        <f t="shared" si="6"/>
        <v>0</v>
      </c>
      <c r="W28" s="162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331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80">
        <v>20</v>
      </c>
      <c r="B29" s="181" t="s">
        <v>2202</v>
      </c>
      <c r="C29" s="190" t="s">
        <v>2203</v>
      </c>
      <c r="D29" s="182" t="s">
        <v>2002</v>
      </c>
      <c r="E29" s="183">
        <v>1</v>
      </c>
      <c r="F29" s="184"/>
      <c r="G29" s="185">
        <f t="shared" si="0"/>
        <v>0</v>
      </c>
      <c r="H29" s="184">
        <v>8500</v>
      </c>
      <c r="I29" s="185">
        <f t="shared" si="1"/>
        <v>8500</v>
      </c>
      <c r="J29" s="184">
        <v>0</v>
      </c>
      <c r="K29" s="185">
        <f t="shared" si="2"/>
        <v>0</v>
      </c>
      <c r="L29" s="185">
        <v>21</v>
      </c>
      <c r="M29" s="185">
        <f t="shared" si="3"/>
        <v>0</v>
      </c>
      <c r="N29" s="185">
        <v>0</v>
      </c>
      <c r="O29" s="185">
        <f t="shared" si="4"/>
        <v>0</v>
      </c>
      <c r="P29" s="185">
        <v>0</v>
      </c>
      <c r="Q29" s="185">
        <f t="shared" si="5"/>
        <v>0</v>
      </c>
      <c r="R29" s="185"/>
      <c r="S29" s="185" t="s">
        <v>228</v>
      </c>
      <c r="T29" s="186" t="s">
        <v>229</v>
      </c>
      <c r="U29" s="162">
        <v>0</v>
      </c>
      <c r="V29" s="162">
        <f t="shared" si="6"/>
        <v>0</v>
      </c>
      <c r="W29" s="162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1885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ht="22.5" outlineLevel="1" x14ac:dyDescent="0.2">
      <c r="A30" s="180">
        <v>21</v>
      </c>
      <c r="B30" s="181" t="s">
        <v>2204</v>
      </c>
      <c r="C30" s="190" t="s">
        <v>2205</v>
      </c>
      <c r="D30" s="182" t="s">
        <v>2002</v>
      </c>
      <c r="E30" s="183">
        <v>1</v>
      </c>
      <c r="F30" s="184"/>
      <c r="G30" s="185">
        <f t="shared" si="0"/>
        <v>0</v>
      </c>
      <c r="H30" s="184">
        <v>15500</v>
      </c>
      <c r="I30" s="185">
        <f t="shared" si="1"/>
        <v>15500</v>
      </c>
      <c r="J30" s="184">
        <v>0</v>
      </c>
      <c r="K30" s="185">
        <f t="shared" si="2"/>
        <v>0</v>
      </c>
      <c r="L30" s="185">
        <v>21</v>
      </c>
      <c r="M30" s="185">
        <f t="shared" si="3"/>
        <v>0</v>
      </c>
      <c r="N30" s="185">
        <v>0</v>
      </c>
      <c r="O30" s="185">
        <f t="shared" si="4"/>
        <v>0</v>
      </c>
      <c r="P30" s="185">
        <v>0</v>
      </c>
      <c r="Q30" s="185">
        <f t="shared" si="5"/>
        <v>0</v>
      </c>
      <c r="R30" s="185"/>
      <c r="S30" s="185" t="s">
        <v>228</v>
      </c>
      <c r="T30" s="186" t="s">
        <v>229</v>
      </c>
      <c r="U30" s="162">
        <v>0</v>
      </c>
      <c r="V30" s="162">
        <f t="shared" si="6"/>
        <v>0</v>
      </c>
      <c r="W30" s="162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1885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80">
        <v>22</v>
      </c>
      <c r="B31" s="181" t="s">
        <v>2206</v>
      </c>
      <c r="C31" s="190" t="s">
        <v>2207</v>
      </c>
      <c r="D31" s="182" t="s">
        <v>2002</v>
      </c>
      <c r="E31" s="183">
        <v>4</v>
      </c>
      <c r="F31" s="184"/>
      <c r="G31" s="185">
        <f t="shared" si="0"/>
        <v>0</v>
      </c>
      <c r="H31" s="184">
        <v>5800</v>
      </c>
      <c r="I31" s="185">
        <f t="shared" si="1"/>
        <v>23200</v>
      </c>
      <c r="J31" s="184">
        <v>0</v>
      </c>
      <c r="K31" s="185">
        <f t="shared" si="2"/>
        <v>0</v>
      </c>
      <c r="L31" s="185">
        <v>21</v>
      </c>
      <c r="M31" s="185">
        <f t="shared" si="3"/>
        <v>0</v>
      </c>
      <c r="N31" s="185">
        <v>0</v>
      </c>
      <c r="O31" s="185">
        <f t="shared" si="4"/>
        <v>0</v>
      </c>
      <c r="P31" s="185">
        <v>0</v>
      </c>
      <c r="Q31" s="185">
        <f t="shared" si="5"/>
        <v>0</v>
      </c>
      <c r="R31" s="185"/>
      <c r="S31" s="185" t="s">
        <v>228</v>
      </c>
      <c r="T31" s="186" t="s">
        <v>229</v>
      </c>
      <c r="U31" s="162">
        <v>0</v>
      </c>
      <c r="V31" s="162">
        <f t="shared" si="6"/>
        <v>0</v>
      </c>
      <c r="W31" s="162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1885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80">
        <v>23</v>
      </c>
      <c r="B32" s="181" t="s">
        <v>2208</v>
      </c>
      <c r="C32" s="190" t="s">
        <v>2209</v>
      </c>
      <c r="D32" s="182" t="s">
        <v>2002</v>
      </c>
      <c r="E32" s="183">
        <v>1</v>
      </c>
      <c r="F32" s="184"/>
      <c r="G32" s="185">
        <f t="shared" si="0"/>
        <v>0</v>
      </c>
      <c r="H32" s="184">
        <v>3800</v>
      </c>
      <c r="I32" s="185">
        <f t="shared" si="1"/>
        <v>3800</v>
      </c>
      <c r="J32" s="184">
        <v>0</v>
      </c>
      <c r="K32" s="185">
        <f t="shared" si="2"/>
        <v>0</v>
      </c>
      <c r="L32" s="185">
        <v>21</v>
      </c>
      <c r="M32" s="185">
        <f t="shared" si="3"/>
        <v>0</v>
      </c>
      <c r="N32" s="185">
        <v>0</v>
      </c>
      <c r="O32" s="185">
        <f t="shared" si="4"/>
        <v>0</v>
      </c>
      <c r="P32" s="185">
        <v>0</v>
      </c>
      <c r="Q32" s="185">
        <f t="shared" si="5"/>
        <v>0</v>
      </c>
      <c r="R32" s="185"/>
      <c r="S32" s="185" t="s">
        <v>228</v>
      </c>
      <c r="T32" s="186" t="s">
        <v>229</v>
      </c>
      <c r="U32" s="162">
        <v>0</v>
      </c>
      <c r="V32" s="162">
        <f t="shared" si="6"/>
        <v>0</v>
      </c>
      <c r="W32" s="162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1885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80">
        <v>24</v>
      </c>
      <c r="B33" s="181" t="s">
        <v>2210</v>
      </c>
      <c r="C33" s="190" t="s">
        <v>2211</v>
      </c>
      <c r="D33" s="182" t="s">
        <v>2002</v>
      </c>
      <c r="E33" s="183">
        <v>1</v>
      </c>
      <c r="F33" s="184"/>
      <c r="G33" s="185">
        <f t="shared" si="0"/>
        <v>0</v>
      </c>
      <c r="H33" s="184">
        <v>3600</v>
      </c>
      <c r="I33" s="185">
        <f t="shared" si="1"/>
        <v>3600</v>
      </c>
      <c r="J33" s="184">
        <v>0</v>
      </c>
      <c r="K33" s="185">
        <f t="shared" si="2"/>
        <v>0</v>
      </c>
      <c r="L33" s="185">
        <v>21</v>
      </c>
      <c r="M33" s="185">
        <f t="shared" si="3"/>
        <v>0</v>
      </c>
      <c r="N33" s="185">
        <v>0</v>
      </c>
      <c r="O33" s="185">
        <f t="shared" si="4"/>
        <v>0</v>
      </c>
      <c r="P33" s="185">
        <v>0</v>
      </c>
      <c r="Q33" s="185">
        <f t="shared" si="5"/>
        <v>0</v>
      </c>
      <c r="R33" s="185"/>
      <c r="S33" s="185" t="s">
        <v>228</v>
      </c>
      <c r="T33" s="186" t="s">
        <v>229</v>
      </c>
      <c r="U33" s="162">
        <v>0</v>
      </c>
      <c r="V33" s="162">
        <f t="shared" si="6"/>
        <v>0</v>
      </c>
      <c r="W33" s="162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1885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80">
        <v>25</v>
      </c>
      <c r="B34" s="181" t="s">
        <v>2212</v>
      </c>
      <c r="C34" s="190" t="s">
        <v>2213</v>
      </c>
      <c r="D34" s="182" t="s">
        <v>2002</v>
      </c>
      <c r="E34" s="183">
        <v>2</v>
      </c>
      <c r="F34" s="184"/>
      <c r="G34" s="185">
        <f t="shared" si="0"/>
        <v>0</v>
      </c>
      <c r="H34" s="184">
        <v>280</v>
      </c>
      <c r="I34" s="185">
        <f t="shared" si="1"/>
        <v>560</v>
      </c>
      <c r="J34" s="184">
        <v>0</v>
      </c>
      <c r="K34" s="185">
        <f t="shared" si="2"/>
        <v>0</v>
      </c>
      <c r="L34" s="185">
        <v>21</v>
      </c>
      <c r="M34" s="185">
        <f t="shared" si="3"/>
        <v>0</v>
      </c>
      <c r="N34" s="185">
        <v>0</v>
      </c>
      <c r="O34" s="185">
        <f t="shared" si="4"/>
        <v>0</v>
      </c>
      <c r="P34" s="185">
        <v>0</v>
      </c>
      <c r="Q34" s="185">
        <f t="shared" si="5"/>
        <v>0</v>
      </c>
      <c r="R34" s="185"/>
      <c r="S34" s="185" t="s">
        <v>228</v>
      </c>
      <c r="T34" s="186" t="s">
        <v>229</v>
      </c>
      <c r="U34" s="162">
        <v>0</v>
      </c>
      <c r="V34" s="162">
        <f t="shared" si="6"/>
        <v>0</v>
      </c>
      <c r="W34" s="162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1885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80">
        <v>26</v>
      </c>
      <c r="B35" s="181" t="s">
        <v>2214</v>
      </c>
      <c r="C35" s="190" t="s">
        <v>2215</v>
      </c>
      <c r="D35" s="182" t="s">
        <v>2002</v>
      </c>
      <c r="E35" s="183">
        <v>4</v>
      </c>
      <c r="F35" s="184"/>
      <c r="G35" s="185">
        <f t="shared" si="0"/>
        <v>0</v>
      </c>
      <c r="H35" s="184">
        <v>6500</v>
      </c>
      <c r="I35" s="185">
        <f t="shared" si="1"/>
        <v>26000</v>
      </c>
      <c r="J35" s="184">
        <v>0</v>
      </c>
      <c r="K35" s="185">
        <f t="shared" si="2"/>
        <v>0</v>
      </c>
      <c r="L35" s="185">
        <v>21</v>
      </c>
      <c r="M35" s="185">
        <f t="shared" si="3"/>
        <v>0</v>
      </c>
      <c r="N35" s="185">
        <v>0</v>
      </c>
      <c r="O35" s="185">
        <f t="shared" si="4"/>
        <v>0</v>
      </c>
      <c r="P35" s="185">
        <v>0</v>
      </c>
      <c r="Q35" s="185">
        <f t="shared" si="5"/>
        <v>0</v>
      </c>
      <c r="R35" s="185"/>
      <c r="S35" s="185" t="s">
        <v>228</v>
      </c>
      <c r="T35" s="186" t="s">
        <v>229</v>
      </c>
      <c r="U35" s="162">
        <v>0</v>
      </c>
      <c r="V35" s="162">
        <f t="shared" si="6"/>
        <v>0</v>
      </c>
      <c r="W35" s="162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1885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80">
        <v>27</v>
      </c>
      <c r="B36" s="181" t="s">
        <v>2216</v>
      </c>
      <c r="C36" s="190" t="s">
        <v>2217</v>
      </c>
      <c r="D36" s="182" t="s">
        <v>2002</v>
      </c>
      <c r="E36" s="183">
        <v>2</v>
      </c>
      <c r="F36" s="184"/>
      <c r="G36" s="185">
        <f t="shared" si="0"/>
        <v>0</v>
      </c>
      <c r="H36" s="184">
        <v>7000</v>
      </c>
      <c r="I36" s="185">
        <f t="shared" si="1"/>
        <v>14000</v>
      </c>
      <c r="J36" s="184">
        <v>0</v>
      </c>
      <c r="K36" s="185">
        <f t="shared" si="2"/>
        <v>0</v>
      </c>
      <c r="L36" s="185">
        <v>21</v>
      </c>
      <c r="M36" s="185">
        <f t="shared" si="3"/>
        <v>0</v>
      </c>
      <c r="N36" s="185">
        <v>0</v>
      </c>
      <c r="O36" s="185">
        <f t="shared" si="4"/>
        <v>0</v>
      </c>
      <c r="P36" s="185">
        <v>0</v>
      </c>
      <c r="Q36" s="185">
        <f t="shared" si="5"/>
        <v>0</v>
      </c>
      <c r="R36" s="185"/>
      <c r="S36" s="185" t="s">
        <v>228</v>
      </c>
      <c r="T36" s="186" t="s">
        <v>229</v>
      </c>
      <c r="U36" s="162">
        <v>0</v>
      </c>
      <c r="V36" s="162">
        <f t="shared" si="6"/>
        <v>0</v>
      </c>
      <c r="W36" s="162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1885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80">
        <v>28</v>
      </c>
      <c r="B37" s="181" t="s">
        <v>2218</v>
      </c>
      <c r="C37" s="190" t="s">
        <v>2219</v>
      </c>
      <c r="D37" s="182" t="s">
        <v>2002</v>
      </c>
      <c r="E37" s="183">
        <v>2</v>
      </c>
      <c r="F37" s="184"/>
      <c r="G37" s="185">
        <f t="shared" si="0"/>
        <v>0</v>
      </c>
      <c r="H37" s="184">
        <v>8000</v>
      </c>
      <c r="I37" s="185">
        <f t="shared" si="1"/>
        <v>16000</v>
      </c>
      <c r="J37" s="184">
        <v>0</v>
      </c>
      <c r="K37" s="185">
        <f t="shared" si="2"/>
        <v>0</v>
      </c>
      <c r="L37" s="185">
        <v>21</v>
      </c>
      <c r="M37" s="185">
        <f t="shared" si="3"/>
        <v>0</v>
      </c>
      <c r="N37" s="185">
        <v>0</v>
      </c>
      <c r="O37" s="185">
        <f t="shared" si="4"/>
        <v>0</v>
      </c>
      <c r="P37" s="185">
        <v>0</v>
      </c>
      <c r="Q37" s="185">
        <f t="shared" si="5"/>
        <v>0</v>
      </c>
      <c r="R37" s="185"/>
      <c r="S37" s="185" t="s">
        <v>228</v>
      </c>
      <c r="T37" s="186" t="s">
        <v>229</v>
      </c>
      <c r="U37" s="162">
        <v>0</v>
      </c>
      <c r="V37" s="162">
        <f t="shared" si="6"/>
        <v>0</v>
      </c>
      <c r="W37" s="162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1885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80">
        <v>29</v>
      </c>
      <c r="B38" s="181" t="s">
        <v>2220</v>
      </c>
      <c r="C38" s="190" t="s">
        <v>2221</v>
      </c>
      <c r="D38" s="182" t="s">
        <v>2002</v>
      </c>
      <c r="E38" s="183">
        <v>6</v>
      </c>
      <c r="F38" s="184"/>
      <c r="G38" s="185">
        <f t="shared" si="0"/>
        <v>0</v>
      </c>
      <c r="H38" s="184">
        <v>2500</v>
      </c>
      <c r="I38" s="185">
        <f t="shared" si="1"/>
        <v>15000</v>
      </c>
      <c r="J38" s="184">
        <v>0</v>
      </c>
      <c r="K38" s="185">
        <f t="shared" si="2"/>
        <v>0</v>
      </c>
      <c r="L38" s="185">
        <v>21</v>
      </c>
      <c r="M38" s="185">
        <f t="shared" si="3"/>
        <v>0</v>
      </c>
      <c r="N38" s="185">
        <v>0</v>
      </c>
      <c r="O38" s="185">
        <f t="shared" si="4"/>
        <v>0</v>
      </c>
      <c r="P38" s="185">
        <v>0</v>
      </c>
      <c r="Q38" s="185">
        <f t="shared" si="5"/>
        <v>0</v>
      </c>
      <c r="R38" s="185"/>
      <c r="S38" s="185" t="s">
        <v>228</v>
      </c>
      <c r="T38" s="186" t="s">
        <v>229</v>
      </c>
      <c r="U38" s="162">
        <v>0</v>
      </c>
      <c r="V38" s="162">
        <f t="shared" si="6"/>
        <v>0</v>
      </c>
      <c r="W38" s="162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1885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80">
        <v>30</v>
      </c>
      <c r="B39" s="181" t="s">
        <v>2222</v>
      </c>
      <c r="C39" s="190" t="s">
        <v>2223</v>
      </c>
      <c r="D39" s="182" t="s">
        <v>2002</v>
      </c>
      <c r="E39" s="183">
        <v>1</v>
      </c>
      <c r="F39" s="184"/>
      <c r="G39" s="185">
        <f t="shared" si="0"/>
        <v>0</v>
      </c>
      <c r="H39" s="184">
        <v>982</v>
      </c>
      <c r="I39" s="185">
        <f t="shared" si="1"/>
        <v>982</v>
      </c>
      <c r="J39" s="184">
        <v>0</v>
      </c>
      <c r="K39" s="185">
        <f t="shared" si="2"/>
        <v>0</v>
      </c>
      <c r="L39" s="185">
        <v>21</v>
      </c>
      <c r="M39" s="185">
        <f t="shared" si="3"/>
        <v>0</v>
      </c>
      <c r="N39" s="185">
        <v>0</v>
      </c>
      <c r="O39" s="185">
        <f t="shared" si="4"/>
        <v>0</v>
      </c>
      <c r="P39" s="185">
        <v>0</v>
      </c>
      <c r="Q39" s="185">
        <f t="shared" si="5"/>
        <v>0</v>
      </c>
      <c r="R39" s="185"/>
      <c r="S39" s="185" t="s">
        <v>228</v>
      </c>
      <c r="T39" s="186" t="s">
        <v>229</v>
      </c>
      <c r="U39" s="162">
        <v>0</v>
      </c>
      <c r="V39" s="162">
        <f t="shared" si="6"/>
        <v>0</v>
      </c>
      <c r="W39" s="162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1885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80">
        <v>31</v>
      </c>
      <c r="B40" s="181" t="s">
        <v>2224</v>
      </c>
      <c r="C40" s="190" t="s">
        <v>2225</v>
      </c>
      <c r="D40" s="182" t="s">
        <v>2002</v>
      </c>
      <c r="E40" s="183">
        <v>2</v>
      </c>
      <c r="F40" s="184"/>
      <c r="G40" s="185">
        <f t="shared" si="0"/>
        <v>0</v>
      </c>
      <c r="H40" s="184">
        <v>1150</v>
      </c>
      <c r="I40" s="185">
        <f t="shared" si="1"/>
        <v>2300</v>
      </c>
      <c r="J40" s="184">
        <v>0</v>
      </c>
      <c r="K40" s="185">
        <f t="shared" si="2"/>
        <v>0</v>
      </c>
      <c r="L40" s="185">
        <v>21</v>
      </c>
      <c r="M40" s="185">
        <f t="shared" si="3"/>
        <v>0</v>
      </c>
      <c r="N40" s="185">
        <v>0</v>
      </c>
      <c r="O40" s="185">
        <f t="shared" si="4"/>
        <v>0</v>
      </c>
      <c r="P40" s="185">
        <v>0</v>
      </c>
      <c r="Q40" s="185">
        <f t="shared" si="5"/>
        <v>0</v>
      </c>
      <c r="R40" s="185"/>
      <c r="S40" s="185" t="s">
        <v>228</v>
      </c>
      <c r="T40" s="186" t="s">
        <v>229</v>
      </c>
      <c r="U40" s="162">
        <v>0</v>
      </c>
      <c r="V40" s="162">
        <f t="shared" si="6"/>
        <v>0</v>
      </c>
      <c r="W40" s="162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1885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180">
        <v>32</v>
      </c>
      <c r="B41" s="181" t="s">
        <v>2226</v>
      </c>
      <c r="C41" s="190" t="s">
        <v>2227</v>
      </c>
      <c r="D41" s="182" t="s">
        <v>2002</v>
      </c>
      <c r="E41" s="183">
        <v>1</v>
      </c>
      <c r="F41" s="184"/>
      <c r="G41" s="185">
        <f t="shared" si="0"/>
        <v>0</v>
      </c>
      <c r="H41" s="184">
        <v>650</v>
      </c>
      <c r="I41" s="185">
        <f t="shared" si="1"/>
        <v>650</v>
      </c>
      <c r="J41" s="184">
        <v>0</v>
      </c>
      <c r="K41" s="185">
        <f t="shared" si="2"/>
        <v>0</v>
      </c>
      <c r="L41" s="185">
        <v>21</v>
      </c>
      <c r="M41" s="185">
        <f t="shared" si="3"/>
        <v>0</v>
      </c>
      <c r="N41" s="185">
        <v>0</v>
      </c>
      <c r="O41" s="185">
        <f t="shared" si="4"/>
        <v>0</v>
      </c>
      <c r="P41" s="185">
        <v>0</v>
      </c>
      <c r="Q41" s="185">
        <f t="shared" si="5"/>
        <v>0</v>
      </c>
      <c r="R41" s="185"/>
      <c r="S41" s="185" t="s">
        <v>228</v>
      </c>
      <c r="T41" s="186" t="s">
        <v>229</v>
      </c>
      <c r="U41" s="162">
        <v>0</v>
      </c>
      <c r="V41" s="162">
        <f t="shared" si="6"/>
        <v>0</v>
      </c>
      <c r="W41" s="162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1885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80">
        <v>33</v>
      </c>
      <c r="B42" s="181" t="s">
        <v>2228</v>
      </c>
      <c r="C42" s="190" t="s">
        <v>2229</v>
      </c>
      <c r="D42" s="182" t="s">
        <v>2002</v>
      </c>
      <c r="E42" s="183">
        <v>6</v>
      </c>
      <c r="F42" s="184"/>
      <c r="G42" s="185">
        <f t="shared" si="0"/>
        <v>0</v>
      </c>
      <c r="H42" s="184">
        <v>3500</v>
      </c>
      <c r="I42" s="185">
        <f t="shared" si="1"/>
        <v>21000</v>
      </c>
      <c r="J42" s="184">
        <v>0</v>
      </c>
      <c r="K42" s="185">
        <f t="shared" si="2"/>
        <v>0</v>
      </c>
      <c r="L42" s="185">
        <v>21</v>
      </c>
      <c r="M42" s="185">
        <f t="shared" si="3"/>
        <v>0</v>
      </c>
      <c r="N42" s="185">
        <v>0</v>
      </c>
      <c r="O42" s="185">
        <f t="shared" si="4"/>
        <v>0</v>
      </c>
      <c r="P42" s="185">
        <v>0</v>
      </c>
      <c r="Q42" s="185">
        <f t="shared" si="5"/>
        <v>0</v>
      </c>
      <c r="R42" s="185"/>
      <c r="S42" s="185" t="s">
        <v>228</v>
      </c>
      <c r="T42" s="186" t="s">
        <v>229</v>
      </c>
      <c r="U42" s="162">
        <v>0</v>
      </c>
      <c r="V42" s="162">
        <f t="shared" si="6"/>
        <v>0</v>
      </c>
      <c r="W42" s="162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1885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80">
        <v>34</v>
      </c>
      <c r="B43" s="181" t="s">
        <v>2230</v>
      </c>
      <c r="C43" s="190" t="s">
        <v>2231</v>
      </c>
      <c r="D43" s="182" t="s">
        <v>2002</v>
      </c>
      <c r="E43" s="183">
        <v>4</v>
      </c>
      <c r="F43" s="184"/>
      <c r="G43" s="185">
        <f t="shared" ref="G43:G74" si="7">ROUND(E43*F43,2)</f>
        <v>0</v>
      </c>
      <c r="H43" s="184">
        <v>428</v>
      </c>
      <c r="I43" s="185">
        <f t="shared" ref="I43:I74" si="8">ROUND(E43*H43,2)</f>
        <v>1712</v>
      </c>
      <c r="J43" s="184">
        <v>0</v>
      </c>
      <c r="K43" s="185">
        <f t="shared" ref="K43:K74" si="9">ROUND(E43*J43,2)</f>
        <v>0</v>
      </c>
      <c r="L43" s="185">
        <v>21</v>
      </c>
      <c r="M43" s="185">
        <f t="shared" ref="M43:M74" si="10">G43*(1+L43/100)</f>
        <v>0</v>
      </c>
      <c r="N43" s="185">
        <v>0</v>
      </c>
      <c r="O43" s="185">
        <f t="shared" ref="O43:O74" si="11">ROUND(E43*N43,2)</f>
        <v>0</v>
      </c>
      <c r="P43" s="185">
        <v>0</v>
      </c>
      <c r="Q43" s="185">
        <f t="shared" ref="Q43:Q74" si="12">ROUND(E43*P43,2)</f>
        <v>0</v>
      </c>
      <c r="R43" s="185"/>
      <c r="S43" s="185" t="s">
        <v>228</v>
      </c>
      <c r="T43" s="186" t="s">
        <v>229</v>
      </c>
      <c r="U43" s="162">
        <v>0</v>
      </c>
      <c r="V43" s="162">
        <f t="shared" ref="V43:V74" si="13">ROUND(E43*U43,2)</f>
        <v>0</v>
      </c>
      <c r="W43" s="162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1885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80">
        <v>35</v>
      </c>
      <c r="B44" s="181" t="s">
        <v>2232</v>
      </c>
      <c r="C44" s="190" t="s">
        <v>2233</v>
      </c>
      <c r="D44" s="182" t="s">
        <v>2002</v>
      </c>
      <c r="E44" s="183">
        <v>8</v>
      </c>
      <c r="F44" s="184"/>
      <c r="G44" s="185">
        <f t="shared" si="7"/>
        <v>0</v>
      </c>
      <c r="H44" s="184">
        <v>396</v>
      </c>
      <c r="I44" s="185">
        <f t="shared" si="8"/>
        <v>3168</v>
      </c>
      <c r="J44" s="184">
        <v>0</v>
      </c>
      <c r="K44" s="185">
        <f t="shared" si="9"/>
        <v>0</v>
      </c>
      <c r="L44" s="185">
        <v>21</v>
      </c>
      <c r="M44" s="185">
        <f t="shared" si="10"/>
        <v>0</v>
      </c>
      <c r="N44" s="185">
        <v>0</v>
      </c>
      <c r="O44" s="185">
        <f t="shared" si="11"/>
        <v>0</v>
      </c>
      <c r="P44" s="185">
        <v>0</v>
      </c>
      <c r="Q44" s="185">
        <f t="shared" si="12"/>
        <v>0</v>
      </c>
      <c r="R44" s="185"/>
      <c r="S44" s="185" t="s">
        <v>228</v>
      </c>
      <c r="T44" s="186" t="s">
        <v>229</v>
      </c>
      <c r="U44" s="162">
        <v>0</v>
      </c>
      <c r="V44" s="162">
        <f t="shared" si="13"/>
        <v>0</v>
      </c>
      <c r="W44" s="162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1885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180">
        <v>36</v>
      </c>
      <c r="B45" s="181" t="s">
        <v>2234</v>
      </c>
      <c r="C45" s="190" t="s">
        <v>2235</v>
      </c>
      <c r="D45" s="182" t="s">
        <v>2002</v>
      </c>
      <c r="E45" s="183">
        <v>6</v>
      </c>
      <c r="F45" s="184"/>
      <c r="G45" s="185">
        <f t="shared" si="7"/>
        <v>0</v>
      </c>
      <c r="H45" s="184">
        <v>428</v>
      </c>
      <c r="I45" s="185">
        <f t="shared" si="8"/>
        <v>2568</v>
      </c>
      <c r="J45" s="184">
        <v>0</v>
      </c>
      <c r="K45" s="185">
        <f t="shared" si="9"/>
        <v>0</v>
      </c>
      <c r="L45" s="185">
        <v>21</v>
      </c>
      <c r="M45" s="185">
        <f t="shared" si="10"/>
        <v>0</v>
      </c>
      <c r="N45" s="185">
        <v>0</v>
      </c>
      <c r="O45" s="185">
        <f t="shared" si="11"/>
        <v>0</v>
      </c>
      <c r="P45" s="185">
        <v>0</v>
      </c>
      <c r="Q45" s="185">
        <f t="shared" si="12"/>
        <v>0</v>
      </c>
      <c r="R45" s="185"/>
      <c r="S45" s="185" t="s">
        <v>228</v>
      </c>
      <c r="T45" s="186" t="s">
        <v>229</v>
      </c>
      <c r="U45" s="162">
        <v>0</v>
      </c>
      <c r="V45" s="162">
        <f t="shared" si="13"/>
        <v>0</v>
      </c>
      <c r="W45" s="162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1885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80">
        <v>37</v>
      </c>
      <c r="B46" s="181" t="s">
        <v>2236</v>
      </c>
      <c r="C46" s="190" t="s">
        <v>2237</v>
      </c>
      <c r="D46" s="182" t="s">
        <v>2002</v>
      </c>
      <c r="E46" s="183">
        <v>3</v>
      </c>
      <c r="F46" s="184"/>
      <c r="G46" s="185">
        <f t="shared" si="7"/>
        <v>0</v>
      </c>
      <c r="H46" s="184">
        <v>600</v>
      </c>
      <c r="I46" s="185">
        <f t="shared" si="8"/>
        <v>1800</v>
      </c>
      <c r="J46" s="184">
        <v>0</v>
      </c>
      <c r="K46" s="185">
        <f t="shared" si="9"/>
        <v>0</v>
      </c>
      <c r="L46" s="185">
        <v>21</v>
      </c>
      <c r="M46" s="185">
        <f t="shared" si="10"/>
        <v>0</v>
      </c>
      <c r="N46" s="185">
        <v>0</v>
      </c>
      <c r="O46" s="185">
        <f t="shared" si="11"/>
        <v>0</v>
      </c>
      <c r="P46" s="185">
        <v>0</v>
      </c>
      <c r="Q46" s="185">
        <f t="shared" si="12"/>
        <v>0</v>
      </c>
      <c r="R46" s="185"/>
      <c r="S46" s="185" t="s">
        <v>228</v>
      </c>
      <c r="T46" s="186" t="s">
        <v>229</v>
      </c>
      <c r="U46" s="162">
        <v>0</v>
      </c>
      <c r="V46" s="162">
        <f t="shared" si="13"/>
        <v>0</v>
      </c>
      <c r="W46" s="162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1885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80">
        <v>38</v>
      </c>
      <c r="B47" s="181" t="s">
        <v>2238</v>
      </c>
      <c r="C47" s="190" t="s">
        <v>2239</v>
      </c>
      <c r="D47" s="182" t="s">
        <v>2002</v>
      </c>
      <c r="E47" s="183">
        <v>2</v>
      </c>
      <c r="F47" s="184"/>
      <c r="G47" s="185">
        <f t="shared" si="7"/>
        <v>0</v>
      </c>
      <c r="H47" s="184">
        <v>2400</v>
      </c>
      <c r="I47" s="185">
        <f t="shared" si="8"/>
        <v>4800</v>
      </c>
      <c r="J47" s="184">
        <v>0</v>
      </c>
      <c r="K47" s="185">
        <f t="shared" si="9"/>
        <v>0</v>
      </c>
      <c r="L47" s="185">
        <v>21</v>
      </c>
      <c r="M47" s="185">
        <f t="shared" si="10"/>
        <v>0</v>
      </c>
      <c r="N47" s="185">
        <v>0</v>
      </c>
      <c r="O47" s="185">
        <f t="shared" si="11"/>
        <v>0</v>
      </c>
      <c r="P47" s="185">
        <v>0</v>
      </c>
      <c r="Q47" s="185">
        <f t="shared" si="12"/>
        <v>0</v>
      </c>
      <c r="R47" s="185"/>
      <c r="S47" s="185" t="s">
        <v>228</v>
      </c>
      <c r="T47" s="186" t="s">
        <v>229</v>
      </c>
      <c r="U47" s="162">
        <v>0</v>
      </c>
      <c r="V47" s="162">
        <f t="shared" si="13"/>
        <v>0</v>
      </c>
      <c r="W47" s="162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1885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80">
        <v>39</v>
      </c>
      <c r="B48" s="181" t="s">
        <v>2240</v>
      </c>
      <c r="C48" s="190" t="s">
        <v>2241</v>
      </c>
      <c r="D48" s="182" t="s">
        <v>2002</v>
      </c>
      <c r="E48" s="183">
        <v>1</v>
      </c>
      <c r="F48" s="184"/>
      <c r="G48" s="185">
        <f t="shared" si="7"/>
        <v>0</v>
      </c>
      <c r="H48" s="184">
        <v>2650</v>
      </c>
      <c r="I48" s="185">
        <f t="shared" si="8"/>
        <v>2650</v>
      </c>
      <c r="J48" s="184">
        <v>0</v>
      </c>
      <c r="K48" s="185">
        <f t="shared" si="9"/>
        <v>0</v>
      </c>
      <c r="L48" s="185">
        <v>21</v>
      </c>
      <c r="M48" s="185">
        <f t="shared" si="10"/>
        <v>0</v>
      </c>
      <c r="N48" s="185">
        <v>0</v>
      </c>
      <c r="O48" s="185">
        <f t="shared" si="11"/>
        <v>0</v>
      </c>
      <c r="P48" s="185">
        <v>0</v>
      </c>
      <c r="Q48" s="185">
        <f t="shared" si="12"/>
        <v>0</v>
      </c>
      <c r="R48" s="185"/>
      <c r="S48" s="185" t="s">
        <v>228</v>
      </c>
      <c r="T48" s="186" t="s">
        <v>229</v>
      </c>
      <c r="U48" s="162">
        <v>0</v>
      </c>
      <c r="V48" s="162">
        <f t="shared" si="13"/>
        <v>0</v>
      </c>
      <c r="W48" s="162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1885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80">
        <v>40</v>
      </c>
      <c r="B49" s="181" t="s">
        <v>2242</v>
      </c>
      <c r="C49" s="190" t="s">
        <v>2243</v>
      </c>
      <c r="D49" s="182" t="s">
        <v>2002</v>
      </c>
      <c r="E49" s="183">
        <v>1</v>
      </c>
      <c r="F49" s="184"/>
      <c r="G49" s="185">
        <f t="shared" si="7"/>
        <v>0</v>
      </c>
      <c r="H49" s="184">
        <v>2300</v>
      </c>
      <c r="I49" s="185">
        <f t="shared" si="8"/>
        <v>2300</v>
      </c>
      <c r="J49" s="184">
        <v>0</v>
      </c>
      <c r="K49" s="185">
        <f t="shared" si="9"/>
        <v>0</v>
      </c>
      <c r="L49" s="185">
        <v>21</v>
      </c>
      <c r="M49" s="185">
        <f t="shared" si="10"/>
        <v>0</v>
      </c>
      <c r="N49" s="185">
        <v>0</v>
      </c>
      <c r="O49" s="185">
        <f t="shared" si="11"/>
        <v>0</v>
      </c>
      <c r="P49" s="185">
        <v>0</v>
      </c>
      <c r="Q49" s="185">
        <f t="shared" si="12"/>
        <v>0</v>
      </c>
      <c r="R49" s="185"/>
      <c r="S49" s="185" t="s">
        <v>228</v>
      </c>
      <c r="T49" s="186" t="s">
        <v>229</v>
      </c>
      <c r="U49" s="162">
        <v>0</v>
      </c>
      <c r="V49" s="162">
        <f t="shared" si="13"/>
        <v>0</v>
      </c>
      <c r="W49" s="162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1885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80">
        <v>41</v>
      </c>
      <c r="B50" s="181" t="s">
        <v>2244</v>
      </c>
      <c r="C50" s="190" t="s">
        <v>2245</v>
      </c>
      <c r="D50" s="182" t="s">
        <v>2002</v>
      </c>
      <c r="E50" s="183">
        <v>1</v>
      </c>
      <c r="F50" s="184"/>
      <c r="G50" s="185">
        <f t="shared" si="7"/>
        <v>0</v>
      </c>
      <c r="H50" s="184">
        <v>2450</v>
      </c>
      <c r="I50" s="185">
        <f t="shared" si="8"/>
        <v>2450</v>
      </c>
      <c r="J50" s="184">
        <v>0</v>
      </c>
      <c r="K50" s="185">
        <f t="shared" si="9"/>
        <v>0</v>
      </c>
      <c r="L50" s="185">
        <v>21</v>
      </c>
      <c r="M50" s="185">
        <f t="shared" si="10"/>
        <v>0</v>
      </c>
      <c r="N50" s="185">
        <v>0</v>
      </c>
      <c r="O50" s="185">
        <f t="shared" si="11"/>
        <v>0</v>
      </c>
      <c r="P50" s="185">
        <v>0</v>
      </c>
      <c r="Q50" s="185">
        <f t="shared" si="12"/>
        <v>0</v>
      </c>
      <c r="R50" s="185"/>
      <c r="S50" s="185" t="s">
        <v>228</v>
      </c>
      <c r="T50" s="186" t="s">
        <v>229</v>
      </c>
      <c r="U50" s="162">
        <v>0</v>
      </c>
      <c r="V50" s="162">
        <f t="shared" si="13"/>
        <v>0</v>
      </c>
      <c r="W50" s="162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1885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80">
        <v>42</v>
      </c>
      <c r="B51" s="181" t="s">
        <v>2246</v>
      </c>
      <c r="C51" s="190" t="s">
        <v>2247</v>
      </c>
      <c r="D51" s="182" t="s">
        <v>2002</v>
      </c>
      <c r="E51" s="183">
        <v>2</v>
      </c>
      <c r="F51" s="184"/>
      <c r="G51" s="185">
        <f t="shared" si="7"/>
        <v>0</v>
      </c>
      <c r="H51" s="184">
        <v>2500</v>
      </c>
      <c r="I51" s="185">
        <f t="shared" si="8"/>
        <v>5000</v>
      </c>
      <c r="J51" s="184">
        <v>0</v>
      </c>
      <c r="K51" s="185">
        <f t="shared" si="9"/>
        <v>0</v>
      </c>
      <c r="L51" s="185">
        <v>21</v>
      </c>
      <c r="M51" s="185">
        <f t="shared" si="10"/>
        <v>0</v>
      </c>
      <c r="N51" s="185">
        <v>0</v>
      </c>
      <c r="O51" s="185">
        <f t="shared" si="11"/>
        <v>0</v>
      </c>
      <c r="P51" s="185">
        <v>0</v>
      </c>
      <c r="Q51" s="185">
        <f t="shared" si="12"/>
        <v>0</v>
      </c>
      <c r="R51" s="185"/>
      <c r="S51" s="185" t="s">
        <v>228</v>
      </c>
      <c r="T51" s="186" t="s">
        <v>229</v>
      </c>
      <c r="U51" s="162">
        <v>0</v>
      </c>
      <c r="V51" s="162">
        <f t="shared" si="13"/>
        <v>0</v>
      </c>
      <c r="W51" s="162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1885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80">
        <v>43</v>
      </c>
      <c r="B52" s="181" t="s">
        <v>2248</v>
      </c>
      <c r="C52" s="190" t="s">
        <v>2249</v>
      </c>
      <c r="D52" s="182" t="s">
        <v>2002</v>
      </c>
      <c r="E52" s="183">
        <v>1</v>
      </c>
      <c r="F52" s="184"/>
      <c r="G52" s="185">
        <f t="shared" si="7"/>
        <v>0</v>
      </c>
      <c r="H52" s="184">
        <v>2200</v>
      </c>
      <c r="I52" s="185">
        <f t="shared" si="8"/>
        <v>2200</v>
      </c>
      <c r="J52" s="184">
        <v>0</v>
      </c>
      <c r="K52" s="185">
        <f t="shared" si="9"/>
        <v>0</v>
      </c>
      <c r="L52" s="185">
        <v>21</v>
      </c>
      <c r="M52" s="185">
        <f t="shared" si="10"/>
        <v>0</v>
      </c>
      <c r="N52" s="185">
        <v>0</v>
      </c>
      <c r="O52" s="185">
        <f t="shared" si="11"/>
        <v>0</v>
      </c>
      <c r="P52" s="185">
        <v>0</v>
      </c>
      <c r="Q52" s="185">
        <f t="shared" si="12"/>
        <v>0</v>
      </c>
      <c r="R52" s="185"/>
      <c r="S52" s="185" t="s">
        <v>228</v>
      </c>
      <c r="T52" s="186" t="s">
        <v>229</v>
      </c>
      <c r="U52" s="162">
        <v>0</v>
      </c>
      <c r="V52" s="162">
        <f t="shared" si="13"/>
        <v>0</v>
      </c>
      <c r="W52" s="162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1885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80">
        <v>44</v>
      </c>
      <c r="B53" s="181" t="s">
        <v>2250</v>
      </c>
      <c r="C53" s="190" t="s">
        <v>2251</v>
      </c>
      <c r="D53" s="182" t="s">
        <v>2002</v>
      </c>
      <c r="E53" s="183">
        <v>1</v>
      </c>
      <c r="F53" s="184"/>
      <c r="G53" s="185">
        <f t="shared" si="7"/>
        <v>0</v>
      </c>
      <c r="H53" s="184">
        <v>1800</v>
      </c>
      <c r="I53" s="185">
        <f t="shared" si="8"/>
        <v>1800</v>
      </c>
      <c r="J53" s="184">
        <v>0</v>
      </c>
      <c r="K53" s="185">
        <f t="shared" si="9"/>
        <v>0</v>
      </c>
      <c r="L53" s="185">
        <v>21</v>
      </c>
      <c r="M53" s="185">
        <f t="shared" si="10"/>
        <v>0</v>
      </c>
      <c r="N53" s="185">
        <v>0</v>
      </c>
      <c r="O53" s="185">
        <f t="shared" si="11"/>
        <v>0</v>
      </c>
      <c r="P53" s="185">
        <v>0</v>
      </c>
      <c r="Q53" s="185">
        <f t="shared" si="12"/>
        <v>0</v>
      </c>
      <c r="R53" s="185"/>
      <c r="S53" s="185" t="s">
        <v>228</v>
      </c>
      <c r="T53" s="186" t="s">
        <v>229</v>
      </c>
      <c r="U53" s="162">
        <v>0</v>
      </c>
      <c r="V53" s="162">
        <f t="shared" si="13"/>
        <v>0</v>
      </c>
      <c r="W53" s="162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1885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80">
        <v>45</v>
      </c>
      <c r="B54" s="181" t="s">
        <v>2252</v>
      </c>
      <c r="C54" s="190" t="s">
        <v>2253</v>
      </c>
      <c r="D54" s="182" t="s">
        <v>2002</v>
      </c>
      <c r="E54" s="183">
        <v>1</v>
      </c>
      <c r="F54" s="184"/>
      <c r="G54" s="185">
        <f t="shared" si="7"/>
        <v>0</v>
      </c>
      <c r="H54" s="184">
        <v>1800</v>
      </c>
      <c r="I54" s="185">
        <f t="shared" si="8"/>
        <v>1800</v>
      </c>
      <c r="J54" s="184">
        <v>0</v>
      </c>
      <c r="K54" s="185">
        <f t="shared" si="9"/>
        <v>0</v>
      </c>
      <c r="L54" s="185">
        <v>21</v>
      </c>
      <c r="M54" s="185">
        <f t="shared" si="10"/>
        <v>0</v>
      </c>
      <c r="N54" s="185">
        <v>0</v>
      </c>
      <c r="O54" s="185">
        <f t="shared" si="11"/>
        <v>0</v>
      </c>
      <c r="P54" s="185">
        <v>0</v>
      </c>
      <c r="Q54" s="185">
        <f t="shared" si="12"/>
        <v>0</v>
      </c>
      <c r="R54" s="185"/>
      <c r="S54" s="185" t="s">
        <v>228</v>
      </c>
      <c r="T54" s="186" t="s">
        <v>229</v>
      </c>
      <c r="U54" s="162">
        <v>0</v>
      </c>
      <c r="V54" s="162">
        <f t="shared" si="13"/>
        <v>0</v>
      </c>
      <c r="W54" s="162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1885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80">
        <v>46</v>
      </c>
      <c r="B55" s="181" t="s">
        <v>2254</v>
      </c>
      <c r="C55" s="190" t="s">
        <v>2255</v>
      </c>
      <c r="D55" s="182" t="s">
        <v>2002</v>
      </c>
      <c r="E55" s="183">
        <v>1</v>
      </c>
      <c r="F55" s="184"/>
      <c r="G55" s="185">
        <f t="shared" si="7"/>
        <v>0</v>
      </c>
      <c r="H55" s="184">
        <v>2300</v>
      </c>
      <c r="I55" s="185">
        <f t="shared" si="8"/>
        <v>2300</v>
      </c>
      <c r="J55" s="184">
        <v>0</v>
      </c>
      <c r="K55" s="185">
        <f t="shared" si="9"/>
        <v>0</v>
      </c>
      <c r="L55" s="185">
        <v>21</v>
      </c>
      <c r="M55" s="185">
        <f t="shared" si="10"/>
        <v>0</v>
      </c>
      <c r="N55" s="185">
        <v>0</v>
      </c>
      <c r="O55" s="185">
        <f t="shared" si="11"/>
        <v>0</v>
      </c>
      <c r="P55" s="185">
        <v>0</v>
      </c>
      <c r="Q55" s="185">
        <f t="shared" si="12"/>
        <v>0</v>
      </c>
      <c r="R55" s="185"/>
      <c r="S55" s="185" t="s">
        <v>228</v>
      </c>
      <c r="T55" s="186" t="s">
        <v>229</v>
      </c>
      <c r="U55" s="162">
        <v>0</v>
      </c>
      <c r="V55" s="162">
        <f t="shared" si="13"/>
        <v>0</v>
      </c>
      <c r="W55" s="162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1885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80">
        <v>47</v>
      </c>
      <c r="B56" s="181" t="s">
        <v>2256</v>
      </c>
      <c r="C56" s="190" t="s">
        <v>2257</v>
      </c>
      <c r="D56" s="182" t="s">
        <v>2002</v>
      </c>
      <c r="E56" s="183">
        <v>1</v>
      </c>
      <c r="F56" s="184"/>
      <c r="G56" s="185">
        <f t="shared" si="7"/>
        <v>0</v>
      </c>
      <c r="H56" s="184">
        <v>2500</v>
      </c>
      <c r="I56" s="185">
        <f t="shared" si="8"/>
        <v>2500</v>
      </c>
      <c r="J56" s="184">
        <v>0</v>
      </c>
      <c r="K56" s="185">
        <f t="shared" si="9"/>
        <v>0</v>
      </c>
      <c r="L56" s="185">
        <v>21</v>
      </c>
      <c r="M56" s="185">
        <f t="shared" si="10"/>
        <v>0</v>
      </c>
      <c r="N56" s="185">
        <v>0</v>
      </c>
      <c r="O56" s="185">
        <f t="shared" si="11"/>
        <v>0</v>
      </c>
      <c r="P56" s="185">
        <v>0</v>
      </c>
      <c r="Q56" s="185">
        <f t="shared" si="12"/>
        <v>0</v>
      </c>
      <c r="R56" s="185"/>
      <c r="S56" s="185" t="s">
        <v>228</v>
      </c>
      <c r="T56" s="186" t="s">
        <v>229</v>
      </c>
      <c r="U56" s="162">
        <v>0</v>
      </c>
      <c r="V56" s="162">
        <f t="shared" si="13"/>
        <v>0</v>
      </c>
      <c r="W56" s="162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1885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80">
        <v>48</v>
      </c>
      <c r="B57" s="181" t="s">
        <v>2258</v>
      </c>
      <c r="C57" s="190" t="s">
        <v>2259</v>
      </c>
      <c r="D57" s="182" t="s">
        <v>2002</v>
      </c>
      <c r="E57" s="183">
        <v>1</v>
      </c>
      <c r="F57" s="184"/>
      <c r="G57" s="185">
        <f t="shared" si="7"/>
        <v>0</v>
      </c>
      <c r="H57" s="184">
        <v>2200</v>
      </c>
      <c r="I57" s="185">
        <f t="shared" si="8"/>
        <v>2200</v>
      </c>
      <c r="J57" s="184">
        <v>0</v>
      </c>
      <c r="K57" s="185">
        <f t="shared" si="9"/>
        <v>0</v>
      </c>
      <c r="L57" s="185">
        <v>21</v>
      </c>
      <c r="M57" s="185">
        <f t="shared" si="10"/>
        <v>0</v>
      </c>
      <c r="N57" s="185">
        <v>0</v>
      </c>
      <c r="O57" s="185">
        <f t="shared" si="11"/>
        <v>0</v>
      </c>
      <c r="P57" s="185">
        <v>0</v>
      </c>
      <c r="Q57" s="185">
        <f t="shared" si="12"/>
        <v>0</v>
      </c>
      <c r="R57" s="185"/>
      <c r="S57" s="185" t="s">
        <v>228</v>
      </c>
      <c r="T57" s="186" t="s">
        <v>229</v>
      </c>
      <c r="U57" s="162">
        <v>0</v>
      </c>
      <c r="V57" s="162">
        <f t="shared" si="13"/>
        <v>0</v>
      </c>
      <c r="W57" s="162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1885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80">
        <v>49</v>
      </c>
      <c r="B58" s="181" t="s">
        <v>2260</v>
      </c>
      <c r="C58" s="190" t="s">
        <v>2261</v>
      </c>
      <c r="D58" s="182" t="s">
        <v>2002</v>
      </c>
      <c r="E58" s="183">
        <v>1</v>
      </c>
      <c r="F58" s="184"/>
      <c r="G58" s="185">
        <f t="shared" si="7"/>
        <v>0</v>
      </c>
      <c r="H58" s="184">
        <v>2100</v>
      </c>
      <c r="I58" s="185">
        <f t="shared" si="8"/>
        <v>2100</v>
      </c>
      <c r="J58" s="184">
        <v>0</v>
      </c>
      <c r="K58" s="185">
        <f t="shared" si="9"/>
        <v>0</v>
      </c>
      <c r="L58" s="185">
        <v>21</v>
      </c>
      <c r="M58" s="185">
        <f t="shared" si="10"/>
        <v>0</v>
      </c>
      <c r="N58" s="185">
        <v>0</v>
      </c>
      <c r="O58" s="185">
        <f t="shared" si="11"/>
        <v>0</v>
      </c>
      <c r="P58" s="185">
        <v>0</v>
      </c>
      <c r="Q58" s="185">
        <f t="shared" si="12"/>
        <v>0</v>
      </c>
      <c r="R58" s="185"/>
      <c r="S58" s="185" t="s">
        <v>228</v>
      </c>
      <c r="T58" s="186" t="s">
        <v>229</v>
      </c>
      <c r="U58" s="162">
        <v>0</v>
      </c>
      <c r="V58" s="162">
        <f t="shared" si="13"/>
        <v>0</v>
      </c>
      <c r="W58" s="162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1885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80">
        <v>50</v>
      </c>
      <c r="B59" s="181" t="s">
        <v>2262</v>
      </c>
      <c r="C59" s="190" t="s">
        <v>2263</v>
      </c>
      <c r="D59" s="182" t="s">
        <v>2002</v>
      </c>
      <c r="E59" s="183">
        <v>1</v>
      </c>
      <c r="F59" s="184"/>
      <c r="G59" s="185">
        <f t="shared" si="7"/>
        <v>0</v>
      </c>
      <c r="H59" s="184">
        <v>2100</v>
      </c>
      <c r="I59" s="185">
        <f t="shared" si="8"/>
        <v>2100</v>
      </c>
      <c r="J59" s="184">
        <v>0</v>
      </c>
      <c r="K59" s="185">
        <f t="shared" si="9"/>
        <v>0</v>
      </c>
      <c r="L59" s="185">
        <v>21</v>
      </c>
      <c r="M59" s="185">
        <f t="shared" si="10"/>
        <v>0</v>
      </c>
      <c r="N59" s="185">
        <v>0</v>
      </c>
      <c r="O59" s="185">
        <f t="shared" si="11"/>
        <v>0</v>
      </c>
      <c r="P59" s="185">
        <v>0</v>
      </c>
      <c r="Q59" s="185">
        <f t="shared" si="12"/>
        <v>0</v>
      </c>
      <c r="R59" s="185"/>
      <c r="S59" s="185" t="s">
        <v>228</v>
      </c>
      <c r="T59" s="186" t="s">
        <v>229</v>
      </c>
      <c r="U59" s="162">
        <v>0</v>
      </c>
      <c r="V59" s="162">
        <f t="shared" si="13"/>
        <v>0</v>
      </c>
      <c r="W59" s="162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1885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80">
        <v>51</v>
      </c>
      <c r="B60" s="181" t="s">
        <v>2264</v>
      </c>
      <c r="C60" s="190" t="s">
        <v>2265</v>
      </c>
      <c r="D60" s="182" t="s">
        <v>2002</v>
      </c>
      <c r="E60" s="183">
        <v>1</v>
      </c>
      <c r="F60" s="184"/>
      <c r="G60" s="185">
        <f t="shared" si="7"/>
        <v>0</v>
      </c>
      <c r="H60" s="184">
        <v>2100</v>
      </c>
      <c r="I60" s="185">
        <f t="shared" si="8"/>
        <v>2100</v>
      </c>
      <c r="J60" s="184">
        <v>0</v>
      </c>
      <c r="K60" s="185">
        <f t="shared" si="9"/>
        <v>0</v>
      </c>
      <c r="L60" s="185">
        <v>21</v>
      </c>
      <c r="M60" s="185">
        <f t="shared" si="10"/>
        <v>0</v>
      </c>
      <c r="N60" s="185">
        <v>0</v>
      </c>
      <c r="O60" s="185">
        <f t="shared" si="11"/>
        <v>0</v>
      </c>
      <c r="P60" s="185">
        <v>0</v>
      </c>
      <c r="Q60" s="185">
        <f t="shared" si="12"/>
        <v>0</v>
      </c>
      <c r="R60" s="185"/>
      <c r="S60" s="185" t="s">
        <v>228</v>
      </c>
      <c r="T60" s="186" t="s">
        <v>229</v>
      </c>
      <c r="U60" s="162">
        <v>0</v>
      </c>
      <c r="V60" s="162">
        <f t="shared" si="13"/>
        <v>0</v>
      </c>
      <c r="W60" s="162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1885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80">
        <v>52</v>
      </c>
      <c r="B61" s="181" t="s">
        <v>2266</v>
      </c>
      <c r="C61" s="190" t="s">
        <v>2267</v>
      </c>
      <c r="D61" s="182" t="s">
        <v>2002</v>
      </c>
      <c r="E61" s="183">
        <v>4</v>
      </c>
      <c r="F61" s="184"/>
      <c r="G61" s="185">
        <f t="shared" si="7"/>
        <v>0</v>
      </c>
      <c r="H61" s="184">
        <v>1700</v>
      </c>
      <c r="I61" s="185">
        <f t="shared" si="8"/>
        <v>6800</v>
      </c>
      <c r="J61" s="184">
        <v>0</v>
      </c>
      <c r="K61" s="185">
        <f t="shared" si="9"/>
        <v>0</v>
      </c>
      <c r="L61" s="185">
        <v>21</v>
      </c>
      <c r="M61" s="185">
        <f t="shared" si="10"/>
        <v>0</v>
      </c>
      <c r="N61" s="185">
        <v>0</v>
      </c>
      <c r="O61" s="185">
        <f t="shared" si="11"/>
        <v>0</v>
      </c>
      <c r="P61" s="185">
        <v>0</v>
      </c>
      <c r="Q61" s="185">
        <f t="shared" si="12"/>
        <v>0</v>
      </c>
      <c r="R61" s="185"/>
      <c r="S61" s="185" t="s">
        <v>228</v>
      </c>
      <c r="T61" s="186" t="s">
        <v>229</v>
      </c>
      <c r="U61" s="162">
        <v>0</v>
      </c>
      <c r="V61" s="162">
        <f t="shared" si="13"/>
        <v>0</v>
      </c>
      <c r="W61" s="162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1885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80">
        <v>53</v>
      </c>
      <c r="B62" s="181" t="s">
        <v>2268</v>
      </c>
      <c r="C62" s="190" t="s">
        <v>2269</v>
      </c>
      <c r="D62" s="182" t="s">
        <v>2002</v>
      </c>
      <c r="E62" s="183">
        <v>1</v>
      </c>
      <c r="F62" s="184"/>
      <c r="G62" s="185">
        <f t="shared" si="7"/>
        <v>0</v>
      </c>
      <c r="H62" s="184">
        <v>2500</v>
      </c>
      <c r="I62" s="185">
        <f t="shared" si="8"/>
        <v>2500</v>
      </c>
      <c r="J62" s="184">
        <v>0</v>
      </c>
      <c r="K62" s="185">
        <f t="shared" si="9"/>
        <v>0</v>
      </c>
      <c r="L62" s="185">
        <v>21</v>
      </c>
      <c r="M62" s="185">
        <f t="shared" si="10"/>
        <v>0</v>
      </c>
      <c r="N62" s="185">
        <v>0</v>
      </c>
      <c r="O62" s="185">
        <f t="shared" si="11"/>
        <v>0</v>
      </c>
      <c r="P62" s="185">
        <v>0</v>
      </c>
      <c r="Q62" s="185">
        <f t="shared" si="12"/>
        <v>0</v>
      </c>
      <c r="R62" s="185"/>
      <c r="S62" s="185" t="s">
        <v>228</v>
      </c>
      <c r="T62" s="186" t="s">
        <v>229</v>
      </c>
      <c r="U62" s="162">
        <v>0</v>
      </c>
      <c r="V62" s="162">
        <f t="shared" si="13"/>
        <v>0</v>
      </c>
      <c r="W62" s="162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1885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80">
        <v>54</v>
      </c>
      <c r="B63" s="181" t="s">
        <v>2270</v>
      </c>
      <c r="C63" s="190" t="s">
        <v>2271</v>
      </c>
      <c r="D63" s="182" t="s">
        <v>2002</v>
      </c>
      <c r="E63" s="183">
        <v>2</v>
      </c>
      <c r="F63" s="184"/>
      <c r="G63" s="185">
        <f t="shared" si="7"/>
        <v>0</v>
      </c>
      <c r="H63" s="184">
        <v>2500</v>
      </c>
      <c r="I63" s="185">
        <f t="shared" si="8"/>
        <v>5000</v>
      </c>
      <c r="J63" s="184">
        <v>0</v>
      </c>
      <c r="K63" s="185">
        <f t="shared" si="9"/>
        <v>0</v>
      </c>
      <c r="L63" s="185">
        <v>21</v>
      </c>
      <c r="M63" s="185">
        <f t="shared" si="10"/>
        <v>0</v>
      </c>
      <c r="N63" s="185">
        <v>0</v>
      </c>
      <c r="O63" s="185">
        <f t="shared" si="11"/>
        <v>0</v>
      </c>
      <c r="P63" s="185">
        <v>0</v>
      </c>
      <c r="Q63" s="185">
        <f t="shared" si="12"/>
        <v>0</v>
      </c>
      <c r="R63" s="185"/>
      <c r="S63" s="185" t="s">
        <v>228</v>
      </c>
      <c r="T63" s="186" t="s">
        <v>229</v>
      </c>
      <c r="U63" s="162">
        <v>0</v>
      </c>
      <c r="V63" s="162">
        <f t="shared" si="13"/>
        <v>0</v>
      </c>
      <c r="W63" s="162"/>
      <c r="X63" s="151"/>
      <c r="Y63" s="151"/>
      <c r="Z63" s="151"/>
      <c r="AA63" s="151"/>
      <c r="AB63" s="151"/>
      <c r="AC63" s="151"/>
      <c r="AD63" s="151"/>
      <c r="AE63" s="151"/>
      <c r="AF63" s="151"/>
      <c r="AG63" s="151" t="s">
        <v>1885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">
      <c r="A64" s="180">
        <v>55</v>
      </c>
      <c r="B64" s="181" t="s">
        <v>2272</v>
      </c>
      <c r="C64" s="190" t="s">
        <v>2273</v>
      </c>
      <c r="D64" s="182" t="s">
        <v>2002</v>
      </c>
      <c r="E64" s="183">
        <v>2</v>
      </c>
      <c r="F64" s="184"/>
      <c r="G64" s="185">
        <f t="shared" si="7"/>
        <v>0</v>
      </c>
      <c r="H64" s="184">
        <v>1800</v>
      </c>
      <c r="I64" s="185">
        <f t="shared" si="8"/>
        <v>3600</v>
      </c>
      <c r="J64" s="184">
        <v>0</v>
      </c>
      <c r="K64" s="185">
        <f t="shared" si="9"/>
        <v>0</v>
      </c>
      <c r="L64" s="185">
        <v>21</v>
      </c>
      <c r="M64" s="185">
        <f t="shared" si="10"/>
        <v>0</v>
      </c>
      <c r="N64" s="185">
        <v>0</v>
      </c>
      <c r="O64" s="185">
        <f t="shared" si="11"/>
        <v>0</v>
      </c>
      <c r="P64" s="185">
        <v>0</v>
      </c>
      <c r="Q64" s="185">
        <f t="shared" si="12"/>
        <v>0</v>
      </c>
      <c r="R64" s="185"/>
      <c r="S64" s="185" t="s">
        <v>228</v>
      </c>
      <c r="T64" s="186" t="s">
        <v>229</v>
      </c>
      <c r="U64" s="162">
        <v>0</v>
      </c>
      <c r="V64" s="162">
        <f t="shared" si="13"/>
        <v>0</v>
      </c>
      <c r="W64" s="162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1885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80">
        <v>56</v>
      </c>
      <c r="B65" s="181" t="s">
        <v>2274</v>
      </c>
      <c r="C65" s="190" t="s">
        <v>2275</v>
      </c>
      <c r="D65" s="182" t="s">
        <v>2002</v>
      </c>
      <c r="E65" s="183">
        <v>1</v>
      </c>
      <c r="F65" s="184"/>
      <c r="G65" s="185">
        <f t="shared" si="7"/>
        <v>0</v>
      </c>
      <c r="H65" s="184">
        <v>1800</v>
      </c>
      <c r="I65" s="185">
        <f t="shared" si="8"/>
        <v>1800</v>
      </c>
      <c r="J65" s="184">
        <v>0</v>
      </c>
      <c r="K65" s="185">
        <f t="shared" si="9"/>
        <v>0</v>
      </c>
      <c r="L65" s="185">
        <v>21</v>
      </c>
      <c r="M65" s="185">
        <f t="shared" si="10"/>
        <v>0</v>
      </c>
      <c r="N65" s="185">
        <v>0</v>
      </c>
      <c r="O65" s="185">
        <f t="shared" si="11"/>
        <v>0</v>
      </c>
      <c r="P65" s="185">
        <v>0</v>
      </c>
      <c r="Q65" s="185">
        <f t="shared" si="12"/>
        <v>0</v>
      </c>
      <c r="R65" s="185"/>
      <c r="S65" s="185" t="s">
        <v>228</v>
      </c>
      <c r="T65" s="186" t="s">
        <v>229</v>
      </c>
      <c r="U65" s="162">
        <v>0</v>
      </c>
      <c r="V65" s="162">
        <f t="shared" si="13"/>
        <v>0</v>
      </c>
      <c r="W65" s="162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1885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80">
        <v>57</v>
      </c>
      <c r="B66" s="181" t="s">
        <v>2276</v>
      </c>
      <c r="C66" s="190" t="s">
        <v>2277</v>
      </c>
      <c r="D66" s="182" t="s">
        <v>2002</v>
      </c>
      <c r="E66" s="183">
        <v>3</v>
      </c>
      <c r="F66" s="184"/>
      <c r="G66" s="185">
        <f t="shared" si="7"/>
        <v>0</v>
      </c>
      <c r="H66" s="184">
        <v>1600</v>
      </c>
      <c r="I66" s="185">
        <f t="shared" si="8"/>
        <v>4800</v>
      </c>
      <c r="J66" s="184">
        <v>0</v>
      </c>
      <c r="K66" s="185">
        <f t="shared" si="9"/>
        <v>0</v>
      </c>
      <c r="L66" s="185">
        <v>21</v>
      </c>
      <c r="M66" s="185">
        <f t="shared" si="10"/>
        <v>0</v>
      </c>
      <c r="N66" s="185">
        <v>0</v>
      </c>
      <c r="O66" s="185">
        <f t="shared" si="11"/>
        <v>0</v>
      </c>
      <c r="P66" s="185">
        <v>0</v>
      </c>
      <c r="Q66" s="185">
        <f t="shared" si="12"/>
        <v>0</v>
      </c>
      <c r="R66" s="185"/>
      <c r="S66" s="185" t="s">
        <v>228</v>
      </c>
      <c r="T66" s="186" t="s">
        <v>229</v>
      </c>
      <c r="U66" s="162">
        <v>0</v>
      </c>
      <c r="V66" s="162">
        <f t="shared" si="13"/>
        <v>0</v>
      </c>
      <c r="W66" s="162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1885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80">
        <v>58</v>
      </c>
      <c r="B67" s="181" t="s">
        <v>2278</v>
      </c>
      <c r="C67" s="190" t="s">
        <v>2279</v>
      </c>
      <c r="D67" s="182" t="s">
        <v>2002</v>
      </c>
      <c r="E67" s="183">
        <v>2</v>
      </c>
      <c r="F67" s="184"/>
      <c r="G67" s="185">
        <f t="shared" si="7"/>
        <v>0</v>
      </c>
      <c r="H67" s="184">
        <v>1200</v>
      </c>
      <c r="I67" s="185">
        <f t="shared" si="8"/>
        <v>2400</v>
      </c>
      <c r="J67" s="184">
        <v>0</v>
      </c>
      <c r="K67" s="185">
        <f t="shared" si="9"/>
        <v>0</v>
      </c>
      <c r="L67" s="185">
        <v>21</v>
      </c>
      <c r="M67" s="185">
        <f t="shared" si="10"/>
        <v>0</v>
      </c>
      <c r="N67" s="185">
        <v>0</v>
      </c>
      <c r="O67" s="185">
        <f t="shared" si="11"/>
        <v>0</v>
      </c>
      <c r="P67" s="185">
        <v>0</v>
      </c>
      <c r="Q67" s="185">
        <f t="shared" si="12"/>
        <v>0</v>
      </c>
      <c r="R67" s="185"/>
      <c r="S67" s="185" t="s">
        <v>228</v>
      </c>
      <c r="T67" s="186" t="s">
        <v>229</v>
      </c>
      <c r="U67" s="162">
        <v>0</v>
      </c>
      <c r="V67" s="162">
        <f t="shared" si="13"/>
        <v>0</v>
      </c>
      <c r="W67" s="162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1885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80">
        <v>59</v>
      </c>
      <c r="B68" s="181" t="s">
        <v>2280</v>
      </c>
      <c r="C68" s="190" t="s">
        <v>2281</v>
      </c>
      <c r="D68" s="182" t="s">
        <v>2002</v>
      </c>
      <c r="E68" s="183">
        <v>2</v>
      </c>
      <c r="F68" s="184"/>
      <c r="G68" s="185">
        <f t="shared" si="7"/>
        <v>0</v>
      </c>
      <c r="H68" s="184">
        <v>1200</v>
      </c>
      <c r="I68" s="185">
        <f t="shared" si="8"/>
        <v>2400</v>
      </c>
      <c r="J68" s="184">
        <v>0</v>
      </c>
      <c r="K68" s="185">
        <f t="shared" si="9"/>
        <v>0</v>
      </c>
      <c r="L68" s="185">
        <v>21</v>
      </c>
      <c r="M68" s="185">
        <f t="shared" si="10"/>
        <v>0</v>
      </c>
      <c r="N68" s="185">
        <v>0</v>
      </c>
      <c r="O68" s="185">
        <f t="shared" si="11"/>
        <v>0</v>
      </c>
      <c r="P68" s="185">
        <v>0</v>
      </c>
      <c r="Q68" s="185">
        <f t="shared" si="12"/>
        <v>0</v>
      </c>
      <c r="R68" s="185"/>
      <c r="S68" s="185" t="s">
        <v>228</v>
      </c>
      <c r="T68" s="186" t="s">
        <v>229</v>
      </c>
      <c r="U68" s="162">
        <v>0</v>
      </c>
      <c r="V68" s="162">
        <f t="shared" si="13"/>
        <v>0</v>
      </c>
      <c r="W68" s="162"/>
      <c r="X68" s="151"/>
      <c r="Y68" s="151"/>
      <c r="Z68" s="151"/>
      <c r="AA68" s="151"/>
      <c r="AB68" s="151"/>
      <c r="AC68" s="151"/>
      <c r="AD68" s="151"/>
      <c r="AE68" s="151"/>
      <c r="AF68" s="151"/>
      <c r="AG68" s="151" t="s">
        <v>1885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">
      <c r="A69" s="180">
        <v>60</v>
      </c>
      <c r="B69" s="181" t="s">
        <v>2282</v>
      </c>
      <c r="C69" s="190" t="s">
        <v>2283</v>
      </c>
      <c r="D69" s="182" t="s">
        <v>2002</v>
      </c>
      <c r="E69" s="183">
        <v>2</v>
      </c>
      <c r="F69" s="184"/>
      <c r="G69" s="185">
        <f t="shared" si="7"/>
        <v>0</v>
      </c>
      <c r="H69" s="184">
        <v>1500</v>
      </c>
      <c r="I69" s="185">
        <f t="shared" si="8"/>
        <v>3000</v>
      </c>
      <c r="J69" s="184">
        <v>0</v>
      </c>
      <c r="K69" s="185">
        <f t="shared" si="9"/>
        <v>0</v>
      </c>
      <c r="L69" s="185">
        <v>21</v>
      </c>
      <c r="M69" s="185">
        <f t="shared" si="10"/>
        <v>0</v>
      </c>
      <c r="N69" s="185">
        <v>0</v>
      </c>
      <c r="O69" s="185">
        <f t="shared" si="11"/>
        <v>0</v>
      </c>
      <c r="P69" s="185">
        <v>0</v>
      </c>
      <c r="Q69" s="185">
        <f t="shared" si="12"/>
        <v>0</v>
      </c>
      <c r="R69" s="185"/>
      <c r="S69" s="185" t="s">
        <v>228</v>
      </c>
      <c r="T69" s="186" t="s">
        <v>229</v>
      </c>
      <c r="U69" s="162">
        <v>0</v>
      </c>
      <c r="V69" s="162">
        <f t="shared" si="13"/>
        <v>0</v>
      </c>
      <c r="W69" s="162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1885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80">
        <v>61</v>
      </c>
      <c r="B70" s="181" t="s">
        <v>2284</v>
      </c>
      <c r="C70" s="190" t="s">
        <v>2285</v>
      </c>
      <c r="D70" s="182" t="s">
        <v>2002</v>
      </c>
      <c r="E70" s="183">
        <v>4</v>
      </c>
      <c r="F70" s="184"/>
      <c r="G70" s="185">
        <f t="shared" si="7"/>
        <v>0</v>
      </c>
      <c r="H70" s="184">
        <v>398</v>
      </c>
      <c r="I70" s="185">
        <f t="shared" si="8"/>
        <v>1592</v>
      </c>
      <c r="J70" s="184">
        <v>0</v>
      </c>
      <c r="K70" s="185">
        <f t="shared" si="9"/>
        <v>0</v>
      </c>
      <c r="L70" s="185">
        <v>21</v>
      </c>
      <c r="M70" s="185">
        <f t="shared" si="10"/>
        <v>0</v>
      </c>
      <c r="N70" s="185">
        <v>0</v>
      </c>
      <c r="O70" s="185">
        <f t="shared" si="11"/>
        <v>0</v>
      </c>
      <c r="P70" s="185">
        <v>0</v>
      </c>
      <c r="Q70" s="185">
        <f t="shared" si="12"/>
        <v>0</v>
      </c>
      <c r="R70" s="185"/>
      <c r="S70" s="185" t="s">
        <v>228</v>
      </c>
      <c r="T70" s="186" t="s">
        <v>229</v>
      </c>
      <c r="U70" s="162">
        <v>0</v>
      </c>
      <c r="V70" s="162">
        <f t="shared" si="13"/>
        <v>0</v>
      </c>
      <c r="W70" s="162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1885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80">
        <v>62</v>
      </c>
      <c r="B71" s="181" t="s">
        <v>2286</v>
      </c>
      <c r="C71" s="190" t="s">
        <v>2287</v>
      </c>
      <c r="D71" s="182" t="s">
        <v>2002</v>
      </c>
      <c r="E71" s="183">
        <v>2</v>
      </c>
      <c r="F71" s="184"/>
      <c r="G71" s="185">
        <f t="shared" si="7"/>
        <v>0</v>
      </c>
      <c r="H71" s="184">
        <v>408</v>
      </c>
      <c r="I71" s="185">
        <f t="shared" si="8"/>
        <v>816</v>
      </c>
      <c r="J71" s="184">
        <v>0</v>
      </c>
      <c r="K71" s="185">
        <f t="shared" si="9"/>
        <v>0</v>
      </c>
      <c r="L71" s="185">
        <v>21</v>
      </c>
      <c r="M71" s="185">
        <f t="shared" si="10"/>
        <v>0</v>
      </c>
      <c r="N71" s="185">
        <v>0</v>
      </c>
      <c r="O71" s="185">
        <f t="shared" si="11"/>
        <v>0</v>
      </c>
      <c r="P71" s="185">
        <v>0</v>
      </c>
      <c r="Q71" s="185">
        <f t="shared" si="12"/>
        <v>0</v>
      </c>
      <c r="R71" s="185"/>
      <c r="S71" s="185" t="s">
        <v>228</v>
      </c>
      <c r="T71" s="186" t="s">
        <v>229</v>
      </c>
      <c r="U71" s="162">
        <v>0</v>
      </c>
      <c r="V71" s="162">
        <f t="shared" si="13"/>
        <v>0</v>
      </c>
      <c r="W71" s="162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1885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80">
        <v>63</v>
      </c>
      <c r="B72" s="181" t="s">
        <v>970</v>
      </c>
      <c r="C72" s="190" t="s">
        <v>2288</v>
      </c>
      <c r="D72" s="182" t="s">
        <v>2002</v>
      </c>
      <c r="E72" s="183">
        <v>2</v>
      </c>
      <c r="F72" s="184"/>
      <c r="G72" s="185">
        <f t="shared" si="7"/>
        <v>0</v>
      </c>
      <c r="H72" s="184">
        <v>398</v>
      </c>
      <c r="I72" s="185">
        <f t="shared" si="8"/>
        <v>796</v>
      </c>
      <c r="J72" s="184">
        <v>0</v>
      </c>
      <c r="K72" s="185">
        <f t="shared" si="9"/>
        <v>0</v>
      </c>
      <c r="L72" s="185">
        <v>21</v>
      </c>
      <c r="M72" s="185">
        <f t="shared" si="10"/>
        <v>0</v>
      </c>
      <c r="N72" s="185">
        <v>0</v>
      </c>
      <c r="O72" s="185">
        <f t="shared" si="11"/>
        <v>0</v>
      </c>
      <c r="P72" s="185">
        <v>0</v>
      </c>
      <c r="Q72" s="185">
        <f t="shared" si="12"/>
        <v>0</v>
      </c>
      <c r="R72" s="185"/>
      <c r="S72" s="185" t="s">
        <v>228</v>
      </c>
      <c r="T72" s="186" t="s">
        <v>229</v>
      </c>
      <c r="U72" s="162">
        <v>0</v>
      </c>
      <c r="V72" s="162">
        <f t="shared" si="13"/>
        <v>0</v>
      </c>
      <c r="W72" s="162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1885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80">
        <v>64</v>
      </c>
      <c r="B73" s="181" t="s">
        <v>2289</v>
      </c>
      <c r="C73" s="190" t="s">
        <v>2290</v>
      </c>
      <c r="D73" s="182" t="s">
        <v>2002</v>
      </c>
      <c r="E73" s="183">
        <v>2</v>
      </c>
      <c r="F73" s="184"/>
      <c r="G73" s="185">
        <f t="shared" si="7"/>
        <v>0</v>
      </c>
      <c r="H73" s="184">
        <v>440</v>
      </c>
      <c r="I73" s="185">
        <f t="shared" si="8"/>
        <v>880</v>
      </c>
      <c r="J73" s="184">
        <v>0</v>
      </c>
      <c r="K73" s="185">
        <f t="shared" si="9"/>
        <v>0</v>
      </c>
      <c r="L73" s="185">
        <v>21</v>
      </c>
      <c r="M73" s="185">
        <f t="shared" si="10"/>
        <v>0</v>
      </c>
      <c r="N73" s="185">
        <v>0</v>
      </c>
      <c r="O73" s="185">
        <f t="shared" si="11"/>
        <v>0</v>
      </c>
      <c r="P73" s="185">
        <v>0</v>
      </c>
      <c r="Q73" s="185">
        <f t="shared" si="12"/>
        <v>0</v>
      </c>
      <c r="R73" s="185"/>
      <c r="S73" s="185" t="s">
        <v>228</v>
      </c>
      <c r="T73" s="186" t="s">
        <v>229</v>
      </c>
      <c r="U73" s="162">
        <v>0</v>
      </c>
      <c r="V73" s="162">
        <f t="shared" si="13"/>
        <v>0</v>
      </c>
      <c r="W73" s="162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1885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80">
        <v>65</v>
      </c>
      <c r="B74" s="181" t="s">
        <v>2291</v>
      </c>
      <c r="C74" s="190" t="s">
        <v>2292</v>
      </c>
      <c r="D74" s="182" t="s">
        <v>2002</v>
      </c>
      <c r="E74" s="183">
        <v>3</v>
      </c>
      <c r="F74" s="184"/>
      <c r="G74" s="185">
        <f t="shared" si="7"/>
        <v>0</v>
      </c>
      <c r="H74" s="184">
        <v>508</v>
      </c>
      <c r="I74" s="185">
        <f t="shared" si="8"/>
        <v>1524</v>
      </c>
      <c r="J74" s="184">
        <v>0</v>
      </c>
      <c r="K74" s="185">
        <f t="shared" si="9"/>
        <v>0</v>
      </c>
      <c r="L74" s="185">
        <v>21</v>
      </c>
      <c r="M74" s="185">
        <f t="shared" si="10"/>
        <v>0</v>
      </c>
      <c r="N74" s="185">
        <v>0</v>
      </c>
      <c r="O74" s="185">
        <f t="shared" si="11"/>
        <v>0</v>
      </c>
      <c r="P74" s="185">
        <v>0</v>
      </c>
      <c r="Q74" s="185">
        <f t="shared" si="12"/>
        <v>0</v>
      </c>
      <c r="R74" s="185"/>
      <c r="S74" s="185" t="s">
        <v>228</v>
      </c>
      <c r="T74" s="186" t="s">
        <v>229</v>
      </c>
      <c r="U74" s="162">
        <v>0</v>
      </c>
      <c r="V74" s="162">
        <f t="shared" si="13"/>
        <v>0</v>
      </c>
      <c r="W74" s="162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1885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80">
        <v>66</v>
      </c>
      <c r="B75" s="181" t="s">
        <v>2293</v>
      </c>
      <c r="C75" s="190" t="s">
        <v>2294</v>
      </c>
      <c r="D75" s="182" t="s">
        <v>2002</v>
      </c>
      <c r="E75" s="183">
        <v>6</v>
      </c>
      <c r="F75" s="184"/>
      <c r="G75" s="185">
        <f t="shared" ref="G75:G86" si="14">ROUND(E75*F75,2)</f>
        <v>0</v>
      </c>
      <c r="H75" s="184">
        <v>644</v>
      </c>
      <c r="I75" s="185">
        <f t="shared" ref="I75:I86" si="15">ROUND(E75*H75,2)</f>
        <v>3864</v>
      </c>
      <c r="J75" s="184">
        <v>0</v>
      </c>
      <c r="K75" s="185">
        <f t="shared" ref="K75:K86" si="16">ROUND(E75*J75,2)</f>
        <v>0</v>
      </c>
      <c r="L75" s="185">
        <v>21</v>
      </c>
      <c r="M75" s="185">
        <f t="shared" ref="M75:M86" si="17">G75*(1+L75/100)</f>
        <v>0</v>
      </c>
      <c r="N75" s="185">
        <v>0</v>
      </c>
      <c r="O75" s="185">
        <f t="shared" ref="O75:O86" si="18">ROUND(E75*N75,2)</f>
        <v>0</v>
      </c>
      <c r="P75" s="185">
        <v>0</v>
      </c>
      <c r="Q75" s="185">
        <f t="shared" ref="Q75:Q86" si="19">ROUND(E75*P75,2)</f>
        <v>0</v>
      </c>
      <c r="R75" s="185"/>
      <c r="S75" s="185" t="s">
        <v>228</v>
      </c>
      <c r="T75" s="186" t="s">
        <v>229</v>
      </c>
      <c r="U75" s="162">
        <v>0</v>
      </c>
      <c r="V75" s="162">
        <f t="shared" ref="V75:V86" si="20">ROUND(E75*U75,2)</f>
        <v>0</v>
      </c>
      <c r="W75" s="162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1885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80">
        <v>67</v>
      </c>
      <c r="B76" s="181" t="s">
        <v>2295</v>
      </c>
      <c r="C76" s="190" t="s">
        <v>2296</v>
      </c>
      <c r="D76" s="182" t="s">
        <v>2002</v>
      </c>
      <c r="E76" s="183">
        <v>1</v>
      </c>
      <c r="F76" s="184"/>
      <c r="G76" s="185">
        <f t="shared" si="14"/>
        <v>0</v>
      </c>
      <c r="H76" s="184">
        <v>444</v>
      </c>
      <c r="I76" s="185">
        <f t="shared" si="15"/>
        <v>444</v>
      </c>
      <c r="J76" s="184">
        <v>0</v>
      </c>
      <c r="K76" s="185">
        <f t="shared" si="16"/>
        <v>0</v>
      </c>
      <c r="L76" s="185">
        <v>21</v>
      </c>
      <c r="M76" s="185">
        <f t="shared" si="17"/>
        <v>0</v>
      </c>
      <c r="N76" s="185">
        <v>0</v>
      </c>
      <c r="O76" s="185">
        <f t="shared" si="18"/>
        <v>0</v>
      </c>
      <c r="P76" s="185">
        <v>0</v>
      </c>
      <c r="Q76" s="185">
        <f t="shared" si="19"/>
        <v>0</v>
      </c>
      <c r="R76" s="185"/>
      <c r="S76" s="185" t="s">
        <v>228</v>
      </c>
      <c r="T76" s="186" t="s">
        <v>229</v>
      </c>
      <c r="U76" s="162">
        <v>0</v>
      </c>
      <c r="V76" s="162">
        <f t="shared" si="20"/>
        <v>0</v>
      </c>
      <c r="W76" s="162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1885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80">
        <v>68</v>
      </c>
      <c r="B77" s="181" t="s">
        <v>2297</v>
      </c>
      <c r="C77" s="190" t="s">
        <v>2298</v>
      </c>
      <c r="D77" s="182" t="s">
        <v>2002</v>
      </c>
      <c r="E77" s="183">
        <v>1</v>
      </c>
      <c r="F77" s="184"/>
      <c r="G77" s="185">
        <f t="shared" si="14"/>
        <v>0</v>
      </c>
      <c r="H77" s="184">
        <v>1126</v>
      </c>
      <c r="I77" s="185">
        <f t="shared" si="15"/>
        <v>1126</v>
      </c>
      <c r="J77" s="184">
        <v>0</v>
      </c>
      <c r="K77" s="185">
        <f t="shared" si="16"/>
        <v>0</v>
      </c>
      <c r="L77" s="185">
        <v>21</v>
      </c>
      <c r="M77" s="185">
        <f t="shared" si="17"/>
        <v>0</v>
      </c>
      <c r="N77" s="185">
        <v>0</v>
      </c>
      <c r="O77" s="185">
        <f t="shared" si="18"/>
        <v>0</v>
      </c>
      <c r="P77" s="185">
        <v>0</v>
      </c>
      <c r="Q77" s="185">
        <f t="shared" si="19"/>
        <v>0</v>
      </c>
      <c r="R77" s="185"/>
      <c r="S77" s="185" t="s">
        <v>228</v>
      </c>
      <c r="T77" s="186" t="s">
        <v>229</v>
      </c>
      <c r="U77" s="162">
        <v>0</v>
      </c>
      <c r="V77" s="162">
        <f t="shared" si="20"/>
        <v>0</v>
      </c>
      <c r="W77" s="162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1885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180">
        <v>69</v>
      </c>
      <c r="B78" s="181" t="s">
        <v>2299</v>
      </c>
      <c r="C78" s="190" t="s">
        <v>2300</v>
      </c>
      <c r="D78" s="182" t="s">
        <v>2002</v>
      </c>
      <c r="E78" s="183">
        <v>1</v>
      </c>
      <c r="F78" s="184"/>
      <c r="G78" s="185">
        <f t="shared" si="14"/>
        <v>0</v>
      </c>
      <c r="H78" s="184">
        <v>620</v>
      </c>
      <c r="I78" s="185">
        <f t="shared" si="15"/>
        <v>620</v>
      </c>
      <c r="J78" s="184">
        <v>0</v>
      </c>
      <c r="K78" s="185">
        <f t="shared" si="16"/>
        <v>0</v>
      </c>
      <c r="L78" s="185">
        <v>21</v>
      </c>
      <c r="M78" s="185">
        <f t="shared" si="17"/>
        <v>0</v>
      </c>
      <c r="N78" s="185">
        <v>0</v>
      </c>
      <c r="O78" s="185">
        <f t="shared" si="18"/>
        <v>0</v>
      </c>
      <c r="P78" s="185">
        <v>0</v>
      </c>
      <c r="Q78" s="185">
        <f t="shared" si="19"/>
        <v>0</v>
      </c>
      <c r="R78" s="185"/>
      <c r="S78" s="185" t="s">
        <v>228</v>
      </c>
      <c r="T78" s="186" t="s">
        <v>229</v>
      </c>
      <c r="U78" s="162">
        <v>0</v>
      </c>
      <c r="V78" s="162">
        <f t="shared" si="20"/>
        <v>0</v>
      </c>
      <c r="W78" s="162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1885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80">
        <v>70</v>
      </c>
      <c r="B79" s="181" t="s">
        <v>2301</v>
      </c>
      <c r="C79" s="190" t="s">
        <v>2302</v>
      </c>
      <c r="D79" s="182" t="s">
        <v>2002</v>
      </c>
      <c r="E79" s="183">
        <v>1</v>
      </c>
      <c r="F79" s="184"/>
      <c r="G79" s="185">
        <f t="shared" si="14"/>
        <v>0</v>
      </c>
      <c r="H79" s="184">
        <v>958</v>
      </c>
      <c r="I79" s="185">
        <f t="shared" si="15"/>
        <v>958</v>
      </c>
      <c r="J79" s="184">
        <v>0</v>
      </c>
      <c r="K79" s="185">
        <f t="shared" si="16"/>
        <v>0</v>
      </c>
      <c r="L79" s="185">
        <v>21</v>
      </c>
      <c r="M79" s="185">
        <f t="shared" si="17"/>
        <v>0</v>
      </c>
      <c r="N79" s="185">
        <v>0</v>
      </c>
      <c r="O79" s="185">
        <f t="shared" si="18"/>
        <v>0</v>
      </c>
      <c r="P79" s="185">
        <v>0</v>
      </c>
      <c r="Q79" s="185">
        <f t="shared" si="19"/>
        <v>0</v>
      </c>
      <c r="R79" s="185"/>
      <c r="S79" s="185" t="s">
        <v>228</v>
      </c>
      <c r="T79" s="186" t="s">
        <v>229</v>
      </c>
      <c r="U79" s="162">
        <v>0</v>
      </c>
      <c r="V79" s="162">
        <f t="shared" si="20"/>
        <v>0</v>
      </c>
      <c r="W79" s="162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1885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80">
        <v>71</v>
      </c>
      <c r="B80" s="181" t="s">
        <v>2303</v>
      </c>
      <c r="C80" s="190" t="s">
        <v>2304</v>
      </c>
      <c r="D80" s="182" t="s">
        <v>2002</v>
      </c>
      <c r="E80" s="183">
        <v>1</v>
      </c>
      <c r="F80" s="184"/>
      <c r="G80" s="185">
        <f t="shared" si="14"/>
        <v>0</v>
      </c>
      <c r="H80" s="184">
        <v>284</v>
      </c>
      <c r="I80" s="185">
        <f t="shared" si="15"/>
        <v>284</v>
      </c>
      <c r="J80" s="184">
        <v>0</v>
      </c>
      <c r="K80" s="185">
        <f t="shared" si="16"/>
        <v>0</v>
      </c>
      <c r="L80" s="185">
        <v>21</v>
      </c>
      <c r="M80" s="185">
        <f t="shared" si="17"/>
        <v>0</v>
      </c>
      <c r="N80" s="185">
        <v>0</v>
      </c>
      <c r="O80" s="185">
        <f t="shared" si="18"/>
        <v>0</v>
      </c>
      <c r="P80" s="185">
        <v>0</v>
      </c>
      <c r="Q80" s="185">
        <f t="shared" si="19"/>
        <v>0</v>
      </c>
      <c r="R80" s="185"/>
      <c r="S80" s="185" t="s">
        <v>228</v>
      </c>
      <c r="T80" s="186" t="s">
        <v>229</v>
      </c>
      <c r="U80" s="162">
        <v>0</v>
      </c>
      <c r="V80" s="162">
        <f t="shared" si="20"/>
        <v>0</v>
      </c>
      <c r="W80" s="162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1885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80">
        <v>72</v>
      </c>
      <c r="B81" s="181" t="s">
        <v>2305</v>
      </c>
      <c r="C81" s="190" t="s">
        <v>2306</v>
      </c>
      <c r="D81" s="182" t="s">
        <v>2002</v>
      </c>
      <c r="E81" s="183">
        <v>1</v>
      </c>
      <c r="F81" s="184"/>
      <c r="G81" s="185">
        <f t="shared" si="14"/>
        <v>0</v>
      </c>
      <c r="H81" s="184">
        <v>322</v>
      </c>
      <c r="I81" s="185">
        <f t="shared" si="15"/>
        <v>322</v>
      </c>
      <c r="J81" s="184">
        <v>0</v>
      </c>
      <c r="K81" s="185">
        <f t="shared" si="16"/>
        <v>0</v>
      </c>
      <c r="L81" s="185">
        <v>21</v>
      </c>
      <c r="M81" s="185">
        <f t="shared" si="17"/>
        <v>0</v>
      </c>
      <c r="N81" s="185">
        <v>0</v>
      </c>
      <c r="O81" s="185">
        <f t="shared" si="18"/>
        <v>0</v>
      </c>
      <c r="P81" s="185">
        <v>0</v>
      </c>
      <c r="Q81" s="185">
        <f t="shared" si="19"/>
        <v>0</v>
      </c>
      <c r="R81" s="185"/>
      <c r="S81" s="185" t="s">
        <v>228</v>
      </c>
      <c r="T81" s="186" t="s">
        <v>229</v>
      </c>
      <c r="U81" s="162">
        <v>0</v>
      </c>
      <c r="V81" s="162">
        <f t="shared" si="20"/>
        <v>0</v>
      </c>
      <c r="W81" s="162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1885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80">
        <v>73</v>
      </c>
      <c r="B82" s="181" t="s">
        <v>2307</v>
      </c>
      <c r="C82" s="190" t="s">
        <v>2308</v>
      </c>
      <c r="D82" s="182" t="s">
        <v>2002</v>
      </c>
      <c r="E82" s="183">
        <v>2</v>
      </c>
      <c r="F82" s="184"/>
      <c r="G82" s="185">
        <f t="shared" si="14"/>
        <v>0</v>
      </c>
      <c r="H82" s="184">
        <v>464</v>
      </c>
      <c r="I82" s="185">
        <f t="shared" si="15"/>
        <v>928</v>
      </c>
      <c r="J82" s="184">
        <v>0</v>
      </c>
      <c r="K82" s="185">
        <f t="shared" si="16"/>
        <v>0</v>
      </c>
      <c r="L82" s="185">
        <v>21</v>
      </c>
      <c r="M82" s="185">
        <f t="shared" si="17"/>
        <v>0</v>
      </c>
      <c r="N82" s="185">
        <v>0</v>
      </c>
      <c r="O82" s="185">
        <f t="shared" si="18"/>
        <v>0</v>
      </c>
      <c r="P82" s="185">
        <v>0</v>
      </c>
      <c r="Q82" s="185">
        <f t="shared" si="19"/>
        <v>0</v>
      </c>
      <c r="R82" s="185"/>
      <c r="S82" s="185" t="s">
        <v>228</v>
      </c>
      <c r="T82" s="186" t="s">
        <v>229</v>
      </c>
      <c r="U82" s="162">
        <v>0</v>
      </c>
      <c r="V82" s="162">
        <f t="shared" si="20"/>
        <v>0</v>
      </c>
      <c r="W82" s="162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1885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80">
        <v>74</v>
      </c>
      <c r="B83" s="181" t="s">
        <v>2309</v>
      </c>
      <c r="C83" s="190" t="s">
        <v>2310</v>
      </c>
      <c r="D83" s="182" t="s">
        <v>2002</v>
      </c>
      <c r="E83" s="183">
        <v>2</v>
      </c>
      <c r="F83" s="184"/>
      <c r="G83" s="185">
        <f t="shared" si="14"/>
        <v>0</v>
      </c>
      <c r="H83" s="184">
        <v>380</v>
      </c>
      <c r="I83" s="185">
        <f t="shared" si="15"/>
        <v>760</v>
      </c>
      <c r="J83" s="184">
        <v>0</v>
      </c>
      <c r="K83" s="185">
        <f t="shared" si="16"/>
        <v>0</v>
      </c>
      <c r="L83" s="185">
        <v>21</v>
      </c>
      <c r="M83" s="185">
        <f t="shared" si="17"/>
        <v>0</v>
      </c>
      <c r="N83" s="185">
        <v>0</v>
      </c>
      <c r="O83" s="185">
        <f t="shared" si="18"/>
        <v>0</v>
      </c>
      <c r="P83" s="185">
        <v>0</v>
      </c>
      <c r="Q83" s="185">
        <f t="shared" si="19"/>
        <v>0</v>
      </c>
      <c r="R83" s="185"/>
      <c r="S83" s="185" t="s">
        <v>228</v>
      </c>
      <c r="T83" s="186" t="s">
        <v>229</v>
      </c>
      <c r="U83" s="162">
        <v>0</v>
      </c>
      <c r="V83" s="162">
        <f t="shared" si="20"/>
        <v>0</v>
      </c>
      <c r="W83" s="162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1885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80">
        <v>75</v>
      </c>
      <c r="B84" s="181" t="s">
        <v>2311</v>
      </c>
      <c r="C84" s="190" t="s">
        <v>2312</v>
      </c>
      <c r="D84" s="182" t="s">
        <v>2002</v>
      </c>
      <c r="E84" s="183">
        <v>4</v>
      </c>
      <c r="F84" s="184"/>
      <c r="G84" s="185">
        <f t="shared" si="14"/>
        <v>0</v>
      </c>
      <c r="H84" s="184">
        <v>458</v>
      </c>
      <c r="I84" s="185">
        <f t="shared" si="15"/>
        <v>1832</v>
      </c>
      <c r="J84" s="184">
        <v>0</v>
      </c>
      <c r="K84" s="185">
        <f t="shared" si="16"/>
        <v>0</v>
      </c>
      <c r="L84" s="185">
        <v>21</v>
      </c>
      <c r="M84" s="185">
        <f t="shared" si="17"/>
        <v>0</v>
      </c>
      <c r="N84" s="185">
        <v>0</v>
      </c>
      <c r="O84" s="185">
        <f t="shared" si="18"/>
        <v>0</v>
      </c>
      <c r="P84" s="185">
        <v>0</v>
      </c>
      <c r="Q84" s="185">
        <f t="shared" si="19"/>
        <v>0</v>
      </c>
      <c r="R84" s="185"/>
      <c r="S84" s="185" t="s">
        <v>228</v>
      </c>
      <c r="T84" s="186" t="s">
        <v>229</v>
      </c>
      <c r="U84" s="162">
        <v>0</v>
      </c>
      <c r="V84" s="162">
        <f t="shared" si="20"/>
        <v>0</v>
      </c>
      <c r="W84" s="162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1885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80">
        <v>76</v>
      </c>
      <c r="B85" s="181" t="s">
        <v>2313</v>
      </c>
      <c r="C85" s="190" t="s">
        <v>2314</v>
      </c>
      <c r="D85" s="182" t="s">
        <v>2002</v>
      </c>
      <c r="E85" s="183">
        <v>8</v>
      </c>
      <c r="F85" s="184"/>
      <c r="G85" s="185">
        <f t="shared" si="14"/>
        <v>0</v>
      </c>
      <c r="H85" s="184">
        <v>930</v>
      </c>
      <c r="I85" s="185">
        <f t="shared" si="15"/>
        <v>7440</v>
      </c>
      <c r="J85" s="184">
        <v>0</v>
      </c>
      <c r="K85" s="185">
        <f t="shared" si="16"/>
        <v>0</v>
      </c>
      <c r="L85" s="185">
        <v>21</v>
      </c>
      <c r="M85" s="185">
        <f t="shared" si="17"/>
        <v>0</v>
      </c>
      <c r="N85" s="185">
        <v>0</v>
      </c>
      <c r="O85" s="185">
        <f t="shared" si="18"/>
        <v>0</v>
      </c>
      <c r="P85" s="185">
        <v>0</v>
      </c>
      <c r="Q85" s="185">
        <f t="shared" si="19"/>
        <v>0</v>
      </c>
      <c r="R85" s="185"/>
      <c r="S85" s="185" t="s">
        <v>228</v>
      </c>
      <c r="T85" s="186" t="s">
        <v>229</v>
      </c>
      <c r="U85" s="162">
        <v>0</v>
      </c>
      <c r="V85" s="162">
        <f t="shared" si="20"/>
        <v>0</v>
      </c>
      <c r="W85" s="162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1885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80">
        <v>77</v>
      </c>
      <c r="B86" s="181" t="s">
        <v>2315</v>
      </c>
      <c r="C86" s="190" t="s">
        <v>2316</v>
      </c>
      <c r="D86" s="182" t="s">
        <v>2002</v>
      </c>
      <c r="E86" s="183">
        <v>1</v>
      </c>
      <c r="F86" s="184"/>
      <c r="G86" s="185">
        <f t="shared" si="14"/>
        <v>0</v>
      </c>
      <c r="H86" s="184">
        <v>676</v>
      </c>
      <c r="I86" s="185">
        <f t="shared" si="15"/>
        <v>676</v>
      </c>
      <c r="J86" s="184">
        <v>0</v>
      </c>
      <c r="K86" s="185">
        <f t="shared" si="16"/>
        <v>0</v>
      </c>
      <c r="L86" s="185">
        <v>21</v>
      </c>
      <c r="M86" s="185">
        <f t="shared" si="17"/>
        <v>0</v>
      </c>
      <c r="N86" s="185">
        <v>0</v>
      </c>
      <c r="O86" s="185">
        <f t="shared" si="18"/>
        <v>0</v>
      </c>
      <c r="P86" s="185">
        <v>0</v>
      </c>
      <c r="Q86" s="185">
        <f t="shared" si="19"/>
        <v>0</v>
      </c>
      <c r="R86" s="185"/>
      <c r="S86" s="185" t="s">
        <v>228</v>
      </c>
      <c r="T86" s="186" t="s">
        <v>229</v>
      </c>
      <c r="U86" s="162">
        <v>0</v>
      </c>
      <c r="V86" s="162">
        <f t="shared" si="20"/>
        <v>0</v>
      </c>
      <c r="W86" s="162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1885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x14ac:dyDescent="0.2">
      <c r="A87" s="167" t="s">
        <v>223</v>
      </c>
      <c r="B87" s="168" t="s">
        <v>189</v>
      </c>
      <c r="C87" s="189" t="s">
        <v>190</v>
      </c>
      <c r="D87" s="169"/>
      <c r="E87" s="170"/>
      <c r="F87" s="171"/>
      <c r="G87" s="171">
        <f>SUMIF(AG88:AG94,"&lt;&gt;NOR",G88:G94)</f>
        <v>0</v>
      </c>
      <c r="H87" s="171"/>
      <c r="I87" s="171">
        <f>SUM(I88:I94)</f>
        <v>9320</v>
      </c>
      <c r="J87" s="171"/>
      <c r="K87" s="171">
        <f>SUM(K88:K94)</f>
        <v>0</v>
      </c>
      <c r="L87" s="171"/>
      <c r="M87" s="171">
        <f>SUM(M88:M94)</f>
        <v>0</v>
      </c>
      <c r="N87" s="171"/>
      <c r="O87" s="171">
        <f>SUM(O88:O94)</f>
        <v>0</v>
      </c>
      <c r="P87" s="171"/>
      <c r="Q87" s="171">
        <f>SUM(Q88:Q94)</f>
        <v>0</v>
      </c>
      <c r="R87" s="171"/>
      <c r="S87" s="171"/>
      <c r="T87" s="172"/>
      <c r="U87" s="166"/>
      <c r="V87" s="166">
        <f>SUM(V88:V94)</f>
        <v>0</v>
      </c>
      <c r="W87" s="166"/>
      <c r="AG87" t="s">
        <v>224</v>
      </c>
    </row>
    <row r="88" spans="1:60" outlineLevel="1" x14ac:dyDescent="0.2">
      <c r="A88" s="180">
        <v>78</v>
      </c>
      <c r="B88" s="181" t="s">
        <v>2317</v>
      </c>
      <c r="C88" s="190" t="s">
        <v>2318</v>
      </c>
      <c r="D88" s="182" t="s">
        <v>2002</v>
      </c>
      <c r="E88" s="183">
        <v>1</v>
      </c>
      <c r="F88" s="184"/>
      <c r="G88" s="185">
        <f t="shared" ref="G88:G94" si="21">ROUND(E88*F88,2)</f>
        <v>0</v>
      </c>
      <c r="H88" s="184">
        <v>5500</v>
      </c>
      <c r="I88" s="185">
        <f t="shared" ref="I88:I94" si="22">ROUND(E88*H88,2)</f>
        <v>5500</v>
      </c>
      <c r="J88" s="184">
        <v>0</v>
      </c>
      <c r="K88" s="185">
        <f t="shared" ref="K88:K94" si="23">ROUND(E88*J88,2)</f>
        <v>0</v>
      </c>
      <c r="L88" s="185">
        <v>21</v>
      </c>
      <c r="M88" s="185">
        <f t="shared" ref="M88:M94" si="24">G88*(1+L88/100)</f>
        <v>0</v>
      </c>
      <c r="N88" s="185">
        <v>0</v>
      </c>
      <c r="O88" s="185">
        <f t="shared" ref="O88:O94" si="25">ROUND(E88*N88,2)</f>
        <v>0</v>
      </c>
      <c r="P88" s="185">
        <v>0</v>
      </c>
      <c r="Q88" s="185">
        <f t="shared" ref="Q88:Q94" si="26">ROUND(E88*P88,2)</f>
        <v>0</v>
      </c>
      <c r="R88" s="185"/>
      <c r="S88" s="185" t="s">
        <v>228</v>
      </c>
      <c r="T88" s="186" t="s">
        <v>229</v>
      </c>
      <c r="U88" s="162">
        <v>0</v>
      </c>
      <c r="V88" s="162">
        <f t="shared" ref="V88:V94" si="27">ROUND(E88*U88,2)</f>
        <v>0</v>
      </c>
      <c r="W88" s="162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1885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2">
      <c r="A89" s="180">
        <v>79</v>
      </c>
      <c r="B89" s="181" t="s">
        <v>2319</v>
      </c>
      <c r="C89" s="190" t="s">
        <v>2320</v>
      </c>
      <c r="D89" s="182" t="s">
        <v>2002</v>
      </c>
      <c r="E89" s="183">
        <v>1</v>
      </c>
      <c r="F89" s="184"/>
      <c r="G89" s="185">
        <f t="shared" si="21"/>
        <v>0</v>
      </c>
      <c r="H89" s="184">
        <v>1250</v>
      </c>
      <c r="I89" s="185">
        <f t="shared" si="22"/>
        <v>1250</v>
      </c>
      <c r="J89" s="184">
        <v>0</v>
      </c>
      <c r="K89" s="185">
        <f t="shared" si="23"/>
        <v>0</v>
      </c>
      <c r="L89" s="185">
        <v>21</v>
      </c>
      <c r="M89" s="185">
        <f t="shared" si="24"/>
        <v>0</v>
      </c>
      <c r="N89" s="185">
        <v>0</v>
      </c>
      <c r="O89" s="185">
        <f t="shared" si="25"/>
        <v>0</v>
      </c>
      <c r="P89" s="185">
        <v>0</v>
      </c>
      <c r="Q89" s="185">
        <f t="shared" si="26"/>
        <v>0</v>
      </c>
      <c r="R89" s="185"/>
      <c r="S89" s="185" t="s">
        <v>228</v>
      </c>
      <c r="T89" s="186" t="s">
        <v>229</v>
      </c>
      <c r="U89" s="162">
        <v>0</v>
      </c>
      <c r="V89" s="162">
        <f t="shared" si="27"/>
        <v>0</v>
      </c>
      <c r="W89" s="162"/>
      <c r="X89" s="151"/>
      <c r="Y89" s="151"/>
      <c r="Z89" s="151"/>
      <c r="AA89" s="151"/>
      <c r="AB89" s="151"/>
      <c r="AC89" s="151"/>
      <c r="AD89" s="151"/>
      <c r="AE89" s="151"/>
      <c r="AF89" s="151"/>
      <c r="AG89" s="151" t="s">
        <v>331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">
      <c r="A90" s="180">
        <v>80</v>
      </c>
      <c r="B90" s="181" t="s">
        <v>2321</v>
      </c>
      <c r="C90" s="190" t="s">
        <v>2322</v>
      </c>
      <c r="D90" s="182" t="s">
        <v>2002</v>
      </c>
      <c r="E90" s="183">
        <v>1</v>
      </c>
      <c r="F90" s="184"/>
      <c r="G90" s="185">
        <f t="shared" si="21"/>
        <v>0</v>
      </c>
      <c r="H90" s="184">
        <v>350</v>
      </c>
      <c r="I90" s="185">
        <f t="shared" si="22"/>
        <v>350</v>
      </c>
      <c r="J90" s="184">
        <v>0</v>
      </c>
      <c r="K90" s="185">
        <f t="shared" si="23"/>
        <v>0</v>
      </c>
      <c r="L90" s="185">
        <v>21</v>
      </c>
      <c r="M90" s="185">
        <f t="shared" si="24"/>
        <v>0</v>
      </c>
      <c r="N90" s="185">
        <v>0</v>
      </c>
      <c r="O90" s="185">
        <f t="shared" si="25"/>
        <v>0</v>
      </c>
      <c r="P90" s="185">
        <v>0</v>
      </c>
      <c r="Q90" s="185">
        <f t="shared" si="26"/>
        <v>0</v>
      </c>
      <c r="R90" s="185"/>
      <c r="S90" s="185" t="s">
        <v>228</v>
      </c>
      <c r="T90" s="186" t="s">
        <v>229</v>
      </c>
      <c r="U90" s="162">
        <v>0</v>
      </c>
      <c r="V90" s="162">
        <f t="shared" si="27"/>
        <v>0</v>
      </c>
      <c r="W90" s="162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1885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80">
        <v>81</v>
      </c>
      <c r="B91" s="181" t="s">
        <v>2323</v>
      </c>
      <c r="C91" s="190" t="s">
        <v>2324</v>
      </c>
      <c r="D91" s="182" t="s">
        <v>2002</v>
      </c>
      <c r="E91" s="183">
        <v>2</v>
      </c>
      <c r="F91" s="184"/>
      <c r="G91" s="185">
        <f t="shared" si="21"/>
        <v>0</v>
      </c>
      <c r="H91" s="184">
        <v>150</v>
      </c>
      <c r="I91" s="185">
        <f t="shared" si="22"/>
        <v>300</v>
      </c>
      <c r="J91" s="184">
        <v>0</v>
      </c>
      <c r="K91" s="185">
        <f t="shared" si="23"/>
        <v>0</v>
      </c>
      <c r="L91" s="185">
        <v>21</v>
      </c>
      <c r="M91" s="185">
        <f t="shared" si="24"/>
        <v>0</v>
      </c>
      <c r="N91" s="185">
        <v>0</v>
      </c>
      <c r="O91" s="185">
        <f t="shared" si="25"/>
        <v>0</v>
      </c>
      <c r="P91" s="185">
        <v>0</v>
      </c>
      <c r="Q91" s="185">
        <f t="shared" si="26"/>
        <v>0</v>
      </c>
      <c r="R91" s="185"/>
      <c r="S91" s="185" t="s">
        <v>228</v>
      </c>
      <c r="T91" s="186" t="s">
        <v>229</v>
      </c>
      <c r="U91" s="162">
        <v>0</v>
      </c>
      <c r="V91" s="162">
        <f t="shared" si="27"/>
        <v>0</v>
      </c>
      <c r="W91" s="162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1885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 x14ac:dyDescent="0.2">
      <c r="A92" s="180">
        <v>82</v>
      </c>
      <c r="B92" s="181" t="s">
        <v>2325</v>
      </c>
      <c r="C92" s="190" t="s">
        <v>2326</v>
      </c>
      <c r="D92" s="182" t="s">
        <v>427</v>
      </c>
      <c r="E92" s="183">
        <v>8</v>
      </c>
      <c r="F92" s="184"/>
      <c r="G92" s="185">
        <f t="shared" si="21"/>
        <v>0</v>
      </c>
      <c r="H92" s="184">
        <v>200</v>
      </c>
      <c r="I92" s="185">
        <f t="shared" si="22"/>
        <v>1600</v>
      </c>
      <c r="J92" s="184">
        <v>0</v>
      </c>
      <c r="K92" s="185">
        <f t="shared" si="23"/>
        <v>0</v>
      </c>
      <c r="L92" s="185">
        <v>21</v>
      </c>
      <c r="M92" s="185">
        <f t="shared" si="24"/>
        <v>0</v>
      </c>
      <c r="N92" s="185">
        <v>0</v>
      </c>
      <c r="O92" s="185">
        <f t="shared" si="25"/>
        <v>0</v>
      </c>
      <c r="P92" s="185">
        <v>0</v>
      </c>
      <c r="Q92" s="185">
        <f t="shared" si="26"/>
        <v>0</v>
      </c>
      <c r="R92" s="185"/>
      <c r="S92" s="185" t="s">
        <v>228</v>
      </c>
      <c r="T92" s="186" t="s">
        <v>229</v>
      </c>
      <c r="U92" s="162">
        <v>0</v>
      </c>
      <c r="V92" s="162">
        <f t="shared" si="27"/>
        <v>0</v>
      </c>
      <c r="W92" s="162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331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">
      <c r="A93" s="180">
        <v>83</v>
      </c>
      <c r="B93" s="181" t="s">
        <v>2327</v>
      </c>
      <c r="C93" s="190" t="s">
        <v>2193</v>
      </c>
      <c r="D93" s="182" t="s">
        <v>1492</v>
      </c>
      <c r="E93" s="183">
        <v>2</v>
      </c>
      <c r="F93" s="184"/>
      <c r="G93" s="185">
        <f t="shared" si="21"/>
        <v>0</v>
      </c>
      <c r="H93" s="184">
        <v>100</v>
      </c>
      <c r="I93" s="185">
        <f t="shared" si="22"/>
        <v>200</v>
      </c>
      <c r="J93" s="184">
        <v>0</v>
      </c>
      <c r="K93" s="185">
        <f t="shared" si="23"/>
        <v>0</v>
      </c>
      <c r="L93" s="185">
        <v>21</v>
      </c>
      <c r="M93" s="185">
        <f t="shared" si="24"/>
        <v>0</v>
      </c>
      <c r="N93" s="185">
        <v>0</v>
      </c>
      <c r="O93" s="185">
        <f t="shared" si="25"/>
        <v>0</v>
      </c>
      <c r="P93" s="185">
        <v>0</v>
      </c>
      <c r="Q93" s="185">
        <f t="shared" si="26"/>
        <v>0</v>
      </c>
      <c r="R93" s="185"/>
      <c r="S93" s="185" t="s">
        <v>228</v>
      </c>
      <c r="T93" s="186" t="s">
        <v>229</v>
      </c>
      <c r="U93" s="162">
        <v>0</v>
      </c>
      <c r="V93" s="162">
        <f t="shared" si="27"/>
        <v>0</v>
      </c>
      <c r="W93" s="162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331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80">
        <v>84</v>
      </c>
      <c r="B94" s="181" t="s">
        <v>2328</v>
      </c>
      <c r="C94" s="190" t="s">
        <v>2197</v>
      </c>
      <c r="D94" s="182" t="s">
        <v>375</v>
      </c>
      <c r="E94" s="183">
        <v>1</v>
      </c>
      <c r="F94" s="184"/>
      <c r="G94" s="185">
        <f t="shared" si="21"/>
        <v>0</v>
      </c>
      <c r="H94" s="184">
        <v>120</v>
      </c>
      <c r="I94" s="185">
        <f t="shared" si="22"/>
        <v>120</v>
      </c>
      <c r="J94" s="184">
        <v>0</v>
      </c>
      <c r="K94" s="185">
        <f t="shared" si="23"/>
        <v>0</v>
      </c>
      <c r="L94" s="185">
        <v>21</v>
      </c>
      <c r="M94" s="185">
        <f t="shared" si="24"/>
        <v>0</v>
      </c>
      <c r="N94" s="185">
        <v>0</v>
      </c>
      <c r="O94" s="185">
        <f t="shared" si="25"/>
        <v>0</v>
      </c>
      <c r="P94" s="185">
        <v>0</v>
      </c>
      <c r="Q94" s="185">
        <f t="shared" si="26"/>
        <v>0</v>
      </c>
      <c r="R94" s="185"/>
      <c r="S94" s="185" t="s">
        <v>228</v>
      </c>
      <c r="T94" s="186" t="s">
        <v>229</v>
      </c>
      <c r="U94" s="162">
        <v>0</v>
      </c>
      <c r="V94" s="162">
        <f t="shared" si="27"/>
        <v>0</v>
      </c>
      <c r="W94" s="162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331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x14ac:dyDescent="0.2">
      <c r="A95" s="167" t="s">
        <v>223</v>
      </c>
      <c r="B95" s="168" t="s">
        <v>191</v>
      </c>
      <c r="C95" s="189" t="s">
        <v>192</v>
      </c>
      <c r="D95" s="169"/>
      <c r="E95" s="170"/>
      <c r="F95" s="171"/>
      <c r="G95" s="171">
        <f>SUMIF(AG96:AG118,"&lt;&gt;NOR",G96:G118)</f>
        <v>0</v>
      </c>
      <c r="H95" s="171"/>
      <c r="I95" s="171">
        <f>SUM(I96:I118)</f>
        <v>48804</v>
      </c>
      <c r="J95" s="171"/>
      <c r="K95" s="171">
        <f>SUM(K96:K118)</f>
        <v>2022</v>
      </c>
      <c r="L95" s="171"/>
      <c r="M95" s="171">
        <f>SUM(M96:M118)</f>
        <v>0</v>
      </c>
      <c r="N95" s="171"/>
      <c r="O95" s="171">
        <f>SUM(O96:O118)</f>
        <v>0</v>
      </c>
      <c r="P95" s="171"/>
      <c r="Q95" s="171">
        <f>SUM(Q96:Q118)</f>
        <v>0</v>
      </c>
      <c r="R95" s="171"/>
      <c r="S95" s="171"/>
      <c r="T95" s="172"/>
      <c r="U95" s="166"/>
      <c r="V95" s="166">
        <f>SUM(V96:V118)</f>
        <v>0</v>
      </c>
      <c r="W95" s="166"/>
      <c r="AG95" t="s">
        <v>224</v>
      </c>
    </row>
    <row r="96" spans="1:60" outlineLevel="1" x14ac:dyDescent="0.2">
      <c r="A96" s="180">
        <v>85</v>
      </c>
      <c r="B96" s="181" t="s">
        <v>2329</v>
      </c>
      <c r="C96" s="190" t="s">
        <v>2330</v>
      </c>
      <c r="D96" s="182" t="s">
        <v>2002</v>
      </c>
      <c r="E96" s="183">
        <v>6</v>
      </c>
      <c r="F96" s="184"/>
      <c r="G96" s="185">
        <f t="shared" ref="G96:G118" si="28">ROUND(E96*F96,2)</f>
        <v>0</v>
      </c>
      <c r="H96" s="184">
        <v>2500</v>
      </c>
      <c r="I96" s="185">
        <f t="shared" ref="I96:I118" si="29">ROUND(E96*H96,2)</f>
        <v>15000</v>
      </c>
      <c r="J96" s="184">
        <v>0</v>
      </c>
      <c r="K96" s="185">
        <f t="shared" ref="K96:K118" si="30">ROUND(E96*J96,2)</f>
        <v>0</v>
      </c>
      <c r="L96" s="185">
        <v>21</v>
      </c>
      <c r="M96" s="185">
        <f t="shared" ref="M96:M118" si="31">G96*(1+L96/100)</f>
        <v>0</v>
      </c>
      <c r="N96" s="185">
        <v>0</v>
      </c>
      <c r="O96" s="185">
        <f t="shared" ref="O96:O118" si="32">ROUND(E96*N96,2)</f>
        <v>0</v>
      </c>
      <c r="P96" s="185">
        <v>0</v>
      </c>
      <c r="Q96" s="185">
        <f t="shared" ref="Q96:Q118" si="33">ROUND(E96*P96,2)</f>
        <v>0</v>
      </c>
      <c r="R96" s="185"/>
      <c r="S96" s="185" t="s">
        <v>228</v>
      </c>
      <c r="T96" s="186" t="s">
        <v>229</v>
      </c>
      <c r="U96" s="162">
        <v>0</v>
      </c>
      <c r="V96" s="162">
        <f t="shared" ref="V96:V118" si="34">ROUND(E96*U96,2)</f>
        <v>0</v>
      </c>
      <c r="W96" s="162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1885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80">
        <v>86</v>
      </c>
      <c r="B97" s="181" t="s">
        <v>2331</v>
      </c>
      <c r="C97" s="190" t="s">
        <v>2332</v>
      </c>
      <c r="D97" s="182" t="s">
        <v>2002</v>
      </c>
      <c r="E97" s="183">
        <v>12</v>
      </c>
      <c r="F97" s="184"/>
      <c r="G97" s="185">
        <f t="shared" si="28"/>
        <v>0</v>
      </c>
      <c r="H97" s="184">
        <v>150</v>
      </c>
      <c r="I97" s="185">
        <f t="shared" si="29"/>
        <v>1800</v>
      </c>
      <c r="J97" s="184">
        <v>0</v>
      </c>
      <c r="K97" s="185">
        <f t="shared" si="30"/>
        <v>0</v>
      </c>
      <c r="L97" s="185">
        <v>21</v>
      </c>
      <c r="M97" s="185">
        <f t="shared" si="31"/>
        <v>0</v>
      </c>
      <c r="N97" s="185">
        <v>0</v>
      </c>
      <c r="O97" s="185">
        <f t="shared" si="32"/>
        <v>0</v>
      </c>
      <c r="P97" s="185">
        <v>0</v>
      </c>
      <c r="Q97" s="185">
        <f t="shared" si="33"/>
        <v>0</v>
      </c>
      <c r="R97" s="185"/>
      <c r="S97" s="185" t="s">
        <v>228</v>
      </c>
      <c r="T97" s="186" t="s">
        <v>229</v>
      </c>
      <c r="U97" s="162">
        <v>0</v>
      </c>
      <c r="V97" s="162">
        <f t="shared" si="34"/>
        <v>0</v>
      </c>
      <c r="W97" s="162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331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 x14ac:dyDescent="0.2">
      <c r="A98" s="180">
        <v>87</v>
      </c>
      <c r="B98" s="181" t="s">
        <v>2333</v>
      </c>
      <c r="C98" s="190" t="s">
        <v>2334</v>
      </c>
      <c r="D98" s="182" t="s">
        <v>2002</v>
      </c>
      <c r="E98" s="183">
        <v>6</v>
      </c>
      <c r="F98" s="184"/>
      <c r="G98" s="185">
        <f t="shared" si="28"/>
        <v>0</v>
      </c>
      <c r="H98" s="184">
        <v>450</v>
      </c>
      <c r="I98" s="185">
        <f t="shared" si="29"/>
        <v>2700</v>
      </c>
      <c r="J98" s="184">
        <v>0</v>
      </c>
      <c r="K98" s="185">
        <f t="shared" si="30"/>
        <v>0</v>
      </c>
      <c r="L98" s="185">
        <v>21</v>
      </c>
      <c r="M98" s="185">
        <f t="shared" si="31"/>
        <v>0</v>
      </c>
      <c r="N98" s="185">
        <v>0</v>
      </c>
      <c r="O98" s="185">
        <f t="shared" si="32"/>
        <v>0</v>
      </c>
      <c r="P98" s="185">
        <v>0</v>
      </c>
      <c r="Q98" s="185">
        <f t="shared" si="33"/>
        <v>0</v>
      </c>
      <c r="R98" s="185"/>
      <c r="S98" s="185" t="s">
        <v>228</v>
      </c>
      <c r="T98" s="186" t="s">
        <v>229</v>
      </c>
      <c r="U98" s="162">
        <v>0</v>
      </c>
      <c r="V98" s="162">
        <f t="shared" si="34"/>
        <v>0</v>
      </c>
      <c r="W98" s="162"/>
      <c r="X98" s="151"/>
      <c r="Y98" s="151"/>
      <c r="Z98" s="151"/>
      <c r="AA98" s="151"/>
      <c r="AB98" s="151"/>
      <c r="AC98" s="151"/>
      <c r="AD98" s="151"/>
      <c r="AE98" s="151"/>
      <c r="AF98" s="151"/>
      <c r="AG98" s="151" t="s">
        <v>331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 x14ac:dyDescent="0.2">
      <c r="A99" s="180">
        <v>88</v>
      </c>
      <c r="B99" s="181" t="s">
        <v>2335</v>
      </c>
      <c r="C99" s="190" t="s">
        <v>2336</v>
      </c>
      <c r="D99" s="182" t="s">
        <v>2002</v>
      </c>
      <c r="E99" s="183">
        <v>6</v>
      </c>
      <c r="F99" s="184"/>
      <c r="G99" s="185">
        <f t="shared" si="28"/>
        <v>0</v>
      </c>
      <c r="H99" s="184">
        <v>360</v>
      </c>
      <c r="I99" s="185">
        <f t="shared" si="29"/>
        <v>2160</v>
      </c>
      <c r="J99" s="184">
        <v>0</v>
      </c>
      <c r="K99" s="185">
        <f t="shared" si="30"/>
        <v>0</v>
      </c>
      <c r="L99" s="185">
        <v>21</v>
      </c>
      <c r="M99" s="185">
        <f t="shared" si="31"/>
        <v>0</v>
      </c>
      <c r="N99" s="185">
        <v>0</v>
      </c>
      <c r="O99" s="185">
        <f t="shared" si="32"/>
        <v>0</v>
      </c>
      <c r="P99" s="185">
        <v>0</v>
      </c>
      <c r="Q99" s="185">
        <f t="shared" si="33"/>
        <v>0</v>
      </c>
      <c r="R99" s="185"/>
      <c r="S99" s="185" t="s">
        <v>228</v>
      </c>
      <c r="T99" s="186" t="s">
        <v>229</v>
      </c>
      <c r="U99" s="162">
        <v>0</v>
      </c>
      <c r="V99" s="162">
        <f t="shared" si="34"/>
        <v>0</v>
      </c>
      <c r="W99" s="162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1885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80">
        <v>89</v>
      </c>
      <c r="B100" s="181" t="s">
        <v>2337</v>
      </c>
      <c r="C100" s="190" t="s">
        <v>2338</v>
      </c>
      <c r="D100" s="182" t="s">
        <v>2002</v>
      </c>
      <c r="E100" s="183">
        <v>2</v>
      </c>
      <c r="F100" s="184"/>
      <c r="G100" s="185">
        <f t="shared" si="28"/>
        <v>0</v>
      </c>
      <c r="H100" s="184">
        <v>360</v>
      </c>
      <c r="I100" s="185">
        <f t="shared" si="29"/>
        <v>720</v>
      </c>
      <c r="J100" s="184">
        <v>0</v>
      </c>
      <c r="K100" s="185">
        <f t="shared" si="30"/>
        <v>0</v>
      </c>
      <c r="L100" s="185">
        <v>21</v>
      </c>
      <c r="M100" s="185">
        <f t="shared" si="31"/>
        <v>0</v>
      </c>
      <c r="N100" s="185">
        <v>0</v>
      </c>
      <c r="O100" s="185">
        <f t="shared" si="32"/>
        <v>0</v>
      </c>
      <c r="P100" s="185">
        <v>0</v>
      </c>
      <c r="Q100" s="185">
        <f t="shared" si="33"/>
        <v>0</v>
      </c>
      <c r="R100" s="185"/>
      <c r="S100" s="185" t="s">
        <v>228</v>
      </c>
      <c r="T100" s="186" t="s">
        <v>229</v>
      </c>
      <c r="U100" s="162">
        <v>0</v>
      </c>
      <c r="V100" s="162">
        <f t="shared" si="34"/>
        <v>0</v>
      </c>
      <c r="W100" s="162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1885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80">
        <v>90</v>
      </c>
      <c r="B101" s="181" t="s">
        <v>2339</v>
      </c>
      <c r="C101" s="190" t="s">
        <v>2340</v>
      </c>
      <c r="D101" s="182" t="s">
        <v>2002</v>
      </c>
      <c r="E101" s="183">
        <v>1</v>
      </c>
      <c r="F101" s="184"/>
      <c r="G101" s="185">
        <f t="shared" si="28"/>
        <v>0</v>
      </c>
      <c r="H101" s="184">
        <v>420</v>
      </c>
      <c r="I101" s="185">
        <f t="shared" si="29"/>
        <v>420</v>
      </c>
      <c r="J101" s="184">
        <v>0</v>
      </c>
      <c r="K101" s="185">
        <f t="shared" si="30"/>
        <v>0</v>
      </c>
      <c r="L101" s="185">
        <v>21</v>
      </c>
      <c r="M101" s="185">
        <f t="shared" si="31"/>
        <v>0</v>
      </c>
      <c r="N101" s="185">
        <v>0</v>
      </c>
      <c r="O101" s="185">
        <f t="shared" si="32"/>
        <v>0</v>
      </c>
      <c r="P101" s="185">
        <v>0</v>
      </c>
      <c r="Q101" s="185">
        <f t="shared" si="33"/>
        <v>0</v>
      </c>
      <c r="R101" s="185"/>
      <c r="S101" s="185" t="s">
        <v>228</v>
      </c>
      <c r="T101" s="186" t="s">
        <v>229</v>
      </c>
      <c r="U101" s="162">
        <v>0</v>
      </c>
      <c r="V101" s="162">
        <f t="shared" si="34"/>
        <v>0</v>
      </c>
      <c r="W101" s="162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1885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80">
        <v>91</v>
      </c>
      <c r="B102" s="181" t="s">
        <v>2341</v>
      </c>
      <c r="C102" s="190" t="s">
        <v>2233</v>
      </c>
      <c r="D102" s="182" t="s">
        <v>2002</v>
      </c>
      <c r="E102" s="183">
        <v>10</v>
      </c>
      <c r="F102" s="184"/>
      <c r="G102" s="185">
        <f t="shared" si="28"/>
        <v>0</v>
      </c>
      <c r="H102" s="184">
        <v>396</v>
      </c>
      <c r="I102" s="185">
        <f t="shared" si="29"/>
        <v>3960</v>
      </c>
      <c r="J102" s="184">
        <v>0</v>
      </c>
      <c r="K102" s="185">
        <f t="shared" si="30"/>
        <v>0</v>
      </c>
      <c r="L102" s="185">
        <v>21</v>
      </c>
      <c r="M102" s="185">
        <f t="shared" si="31"/>
        <v>0</v>
      </c>
      <c r="N102" s="185">
        <v>0</v>
      </c>
      <c r="O102" s="185">
        <f t="shared" si="32"/>
        <v>0</v>
      </c>
      <c r="P102" s="185">
        <v>0</v>
      </c>
      <c r="Q102" s="185">
        <f t="shared" si="33"/>
        <v>0</v>
      </c>
      <c r="R102" s="185"/>
      <c r="S102" s="185" t="s">
        <v>228</v>
      </c>
      <c r="T102" s="186" t="s">
        <v>229</v>
      </c>
      <c r="U102" s="162">
        <v>0</v>
      </c>
      <c r="V102" s="162">
        <f t="shared" si="34"/>
        <v>0</v>
      </c>
      <c r="W102" s="162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1885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">
      <c r="A103" s="180">
        <v>92</v>
      </c>
      <c r="B103" s="181" t="s">
        <v>2342</v>
      </c>
      <c r="C103" s="190" t="s">
        <v>2235</v>
      </c>
      <c r="D103" s="182" t="s">
        <v>2002</v>
      </c>
      <c r="E103" s="183">
        <v>4</v>
      </c>
      <c r="F103" s="184"/>
      <c r="G103" s="185">
        <f t="shared" si="28"/>
        <v>0</v>
      </c>
      <c r="H103" s="184">
        <v>428</v>
      </c>
      <c r="I103" s="185">
        <f t="shared" si="29"/>
        <v>1712</v>
      </c>
      <c r="J103" s="184">
        <v>0</v>
      </c>
      <c r="K103" s="185">
        <f t="shared" si="30"/>
        <v>0</v>
      </c>
      <c r="L103" s="185">
        <v>21</v>
      </c>
      <c r="M103" s="185">
        <f t="shared" si="31"/>
        <v>0</v>
      </c>
      <c r="N103" s="185">
        <v>0</v>
      </c>
      <c r="O103" s="185">
        <f t="shared" si="32"/>
        <v>0</v>
      </c>
      <c r="P103" s="185">
        <v>0</v>
      </c>
      <c r="Q103" s="185">
        <f t="shared" si="33"/>
        <v>0</v>
      </c>
      <c r="R103" s="185"/>
      <c r="S103" s="185" t="s">
        <v>228</v>
      </c>
      <c r="T103" s="186" t="s">
        <v>229</v>
      </c>
      <c r="U103" s="162">
        <v>0</v>
      </c>
      <c r="V103" s="162">
        <f t="shared" si="34"/>
        <v>0</v>
      </c>
      <c r="W103" s="162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1885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80">
        <v>93</v>
      </c>
      <c r="B104" s="181" t="s">
        <v>2343</v>
      </c>
      <c r="C104" s="190" t="s">
        <v>2285</v>
      </c>
      <c r="D104" s="182" t="s">
        <v>2002</v>
      </c>
      <c r="E104" s="183">
        <v>10</v>
      </c>
      <c r="F104" s="184"/>
      <c r="G104" s="185">
        <f t="shared" si="28"/>
        <v>0</v>
      </c>
      <c r="H104" s="184">
        <v>398</v>
      </c>
      <c r="I104" s="185">
        <f t="shared" si="29"/>
        <v>3980</v>
      </c>
      <c r="J104" s="184">
        <v>0</v>
      </c>
      <c r="K104" s="185">
        <f t="shared" si="30"/>
        <v>0</v>
      </c>
      <c r="L104" s="185">
        <v>21</v>
      </c>
      <c r="M104" s="185">
        <f t="shared" si="31"/>
        <v>0</v>
      </c>
      <c r="N104" s="185">
        <v>0</v>
      </c>
      <c r="O104" s="185">
        <f t="shared" si="32"/>
        <v>0</v>
      </c>
      <c r="P104" s="185">
        <v>0</v>
      </c>
      <c r="Q104" s="185">
        <f t="shared" si="33"/>
        <v>0</v>
      </c>
      <c r="R104" s="185"/>
      <c r="S104" s="185" t="s">
        <v>228</v>
      </c>
      <c r="T104" s="186" t="s">
        <v>229</v>
      </c>
      <c r="U104" s="162">
        <v>0</v>
      </c>
      <c r="V104" s="162">
        <f t="shared" si="34"/>
        <v>0</v>
      </c>
      <c r="W104" s="162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1885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80">
        <v>94</v>
      </c>
      <c r="B105" s="181" t="s">
        <v>2344</v>
      </c>
      <c r="C105" s="190" t="s">
        <v>2287</v>
      </c>
      <c r="D105" s="182" t="s">
        <v>2002</v>
      </c>
      <c r="E105" s="183">
        <v>4</v>
      </c>
      <c r="F105" s="184"/>
      <c r="G105" s="185">
        <f t="shared" si="28"/>
        <v>0</v>
      </c>
      <c r="H105" s="184">
        <v>408</v>
      </c>
      <c r="I105" s="185">
        <f t="shared" si="29"/>
        <v>1632</v>
      </c>
      <c r="J105" s="184">
        <v>0</v>
      </c>
      <c r="K105" s="185">
        <f t="shared" si="30"/>
        <v>0</v>
      </c>
      <c r="L105" s="185">
        <v>21</v>
      </c>
      <c r="M105" s="185">
        <f t="shared" si="31"/>
        <v>0</v>
      </c>
      <c r="N105" s="185">
        <v>0</v>
      </c>
      <c r="O105" s="185">
        <f t="shared" si="32"/>
        <v>0</v>
      </c>
      <c r="P105" s="185">
        <v>0</v>
      </c>
      <c r="Q105" s="185">
        <f t="shared" si="33"/>
        <v>0</v>
      </c>
      <c r="R105" s="185"/>
      <c r="S105" s="185" t="s">
        <v>228</v>
      </c>
      <c r="T105" s="186" t="s">
        <v>229</v>
      </c>
      <c r="U105" s="162">
        <v>0</v>
      </c>
      <c r="V105" s="162">
        <f t="shared" si="34"/>
        <v>0</v>
      </c>
      <c r="W105" s="162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1885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80">
        <v>95</v>
      </c>
      <c r="B106" s="181" t="s">
        <v>2345</v>
      </c>
      <c r="C106" s="190" t="s">
        <v>2346</v>
      </c>
      <c r="D106" s="182" t="s">
        <v>2002</v>
      </c>
      <c r="E106" s="183">
        <v>1</v>
      </c>
      <c r="F106" s="184"/>
      <c r="G106" s="185">
        <f t="shared" si="28"/>
        <v>0</v>
      </c>
      <c r="H106" s="184">
        <v>398</v>
      </c>
      <c r="I106" s="185">
        <f t="shared" si="29"/>
        <v>398</v>
      </c>
      <c r="J106" s="184">
        <v>0</v>
      </c>
      <c r="K106" s="185">
        <f t="shared" si="30"/>
        <v>0</v>
      </c>
      <c r="L106" s="185">
        <v>21</v>
      </c>
      <c r="M106" s="185">
        <f t="shared" si="31"/>
        <v>0</v>
      </c>
      <c r="N106" s="185">
        <v>0</v>
      </c>
      <c r="O106" s="185">
        <f t="shared" si="32"/>
        <v>0</v>
      </c>
      <c r="P106" s="185">
        <v>0</v>
      </c>
      <c r="Q106" s="185">
        <f t="shared" si="33"/>
        <v>0</v>
      </c>
      <c r="R106" s="185"/>
      <c r="S106" s="185" t="s">
        <v>228</v>
      </c>
      <c r="T106" s="186" t="s">
        <v>229</v>
      </c>
      <c r="U106" s="162">
        <v>0</v>
      </c>
      <c r="V106" s="162">
        <f t="shared" si="34"/>
        <v>0</v>
      </c>
      <c r="W106" s="162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1885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 x14ac:dyDescent="0.2">
      <c r="A107" s="180">
        <v>96</v>
      </c>
      <c r="B107" s="181" t="s">
        <v>2347</v>
      </c>
      <c r="C107" s="190" t="s">
        <v>2348</v>
      </c>
      <c r="D107" s="182" t="s">
        <v>2002</v>
      </c>
      <c r="E107" s="183">
        <v>1</v>
      </c>
      <c r="F107" s="184"/>
      <c r="G107" s="185">
        <f t="shared" si="28"/>
        <v>0</v>
      </c>
      <c r="H107" s="184">
        <v>620</v>
      </c>
      <c r="I107" s="185">
        <f t="shared" si="29"/>
        <v>620</v>
      </c>
      <c r="J107" s="184">
        <v>0</v>
      </c>
      <c r="K107" s="185">
        <f t="shared" si="30"/>
        <v>0</v>
      </c>
      <c r="L107" s="185">
        <v>21</v>
      </c>
      <c r="M107" s="185">
        <f t="shared" si="31"/>
        <v>0</v>
      </c>
      <c r="N107" s="185">
        <v>0</v>
      </c>
      <c r="O107" s="185">
        <f t="shared" si="32"/>
        <v>0</v>
      </c>
      <c r="P107" s="185">
        <v>0</v>
      </c>
      <c r="Q107" s="185">
        <f t="shared" si="33"/>
        <v>0</v>
      </c>
      <c r="R107" s="185"/>
      <c r="S107" s="185" t="s">
        <v>228</v>
      </c>
      <c r="T107" s="186" t="s">
        <v>229</v>
      </c>
      <c r="U107" s="162">
        <v>0</v>
      </c>
      <c r="V107" s="162">
        <f t="shared" si="34"/>
        <v>0</v>
      </c>
      <c r="W107" s="162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 t="s">
        <v>1885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 x14ac:dyDescent="0.2">
      <c r="A108" s="180">
        <v>97</v>
      </c>
      <c r="B108" s="181" t="s">
        <v>2349</v>
      </c>
      <c r="C108" s="190" t="s">
        <v>2292</v>
      </c>
      <c r="D108" s="182" t="s">
        <v>2002</v>
      </c>
      <c r="E108" s="183">
        <v>1</v>
      </c>
      <c r="F108" s="184"/>
      <c r="G108" s="185">
        <f t="shared" si="28"/>
        <v>0</v>
      </c>
      <c r="H108" s="184">
        <v>408</v>
      </c>
      <c r="I108" s="185">
        <f t="shared" si="29"/>
        <v>408</v>
      </c>
      <c r="J108" s="184">
        <v>0</v>
      </c>
      <c r="K108" s="185">
        <f t="shared" si="30"/>
        <v>0</v>
      </c>
      <c r="L108" s="185">
        <v>21</v>
      </c>
      <c r="M108" s="185">
        <f t="shared" si="31"/>
        <v>0</v>
      </c>
      <c r="N108" s="185">
        <v>0</v>
      </c>
      <c r="O108" s="185">
        <f t="shared" si="32"/>
        <v>0</v>
      </c>
      <c r="P108" s="185">
        <v>0</v>
      </c>
      <c r="Q108" s="185">
        <f t="shared" si="33"/>
        <v>0</v>
      </c>
      <c r="R108" s="185"/>
      <c r="S108" s="185" t="s">
        <v>228</v>
      </c>
      <c r="T108" s="186" t="s">
        <v>229</v>
      </c>
      <c r="U108" s="162">
        <v>0</v>
      </c>
      <c r="V108" s="162">
        <f t="shared" si="34"/>
        <v>0</v>
      </c>
      <c r="W108" s="162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1885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80">
        <v>98</v>
      </c>
      <c r="B109" s="181" t="s">
        <v>2350</v>
      </c>
      <c r="C109" s="190" t="s">
        <v>2351</v>
      </c>
      <c r="D109" s="182" t="s">
        <v>2002</v>
      </c>
      <c r="E109" s="183">
        <v>2</v>
      </c>
      <c r="F109" s="184"/>
      <c r="G109" s="185">
        <f t="shared" si="28"/>
        <v>0</v>
      </c>
      <c r="H109" s="184">
        <v>550</v>
      </c>
      <c r="I109" s="185">
        <f t="shared" si="29"/>
        <v>1100</v>
      </c>
      <c r="J109" s="184">
        <v>0</v>
      </c>
      <c r="K109" s="185">
        <f t="shared" si="30"/>
        <v>0</v>
      </c>
      <c r="L109" s="185">
        <v>21</v>
      </c>
      <c r="M109" s="185">
        <f t="shared" si="31"/>
        <v>0</v>
      </c>
      <c r="N109" s="185">
        <v>0</v>
      </c>
      <c r="O109" s="185">
        <f t="shared" si="32"/>
        <v>0</v>
      </c>
      <c r="P109" s="185">
        <v>0</v>
      </c>
      <c r="Q109" s="185">
        <f t="shared" si="33"/>
        <v>0</v>
      </c>
      <c r="R109" s="185"/>
      <c r="S109" s="185" t="s">
        <v>228</v>
      </c>
      <c r="T109" s="186" t="s">
        <v>229</v>
      </c>
      <c r="U109" s="162">
        <v>0</v>
      </c>
      <c r="V109" s="162">
        <f t="shared" si="34"/>
        <v>0</v>
      </c>
      <c r="W109" s="162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1885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80">
        <v>99</v>
      </c>
      <c r="B110" s="181" t="s">
        <v>2352</v>
      </c>
      <c r="C110" s="190" t="s">
        <v>2353</v>
      </c>
      <c r="D110" s="182" t="s">
        <v>2002</v>
      </c>
      <c r="E110" s="183">
        <v>1</v>
      </c>
      <c r="F110" s="184"/>
      <c r="G110" s="185">
        <f t="shared" si="28"/>
        <v>0</v>
      </c>
      <c r="H110" s="184">
        <v>650</v>
      </c>
      <c r="I110" s="185">
        <f t="shared" si="29"/>
        <v>650</v>
      </c>
      <c r="J110" s="184">
        <v>0</v>
      </c>
      <c r="K110" s="185">
        <f t="shared" si="30"/>
        <v>0</v>
      </c>
      <c r="L110" s="185">
        <v>21</v>
      </c>
      <c r="M110" s="185">
        <f t="shared" si="31"/>
        <v>0</v>
      </c>
      <c r="N110" s="185">
        <v>0</v>
      </c>
      <c r="O110" s="185">
        <f t="shared" si="32"/>
        <v>0</v>
      </c>
      <c r="P110" s="185">
        <v>0</v>
      </c>
      <c r="Q110" s="185">
        <f t="shared" si="33"/>
        <v>0</v>
      </c>
      <c r="R110" s="185"/>
      <c r="S110" s="185" t="s">
        <v>228</v>
      </c>
      <c r="T110" s="186" t="s">
        <v>229</v>
      </c>
      <c r="U110" s="162">
        <v>0</v>
      </c>
      <c r="V110" s="162">
        <f t="shared" si="34"/>
        <v>0</v>
      </c>
      <c r="W110" s="162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1885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 x14ac:dyDescent="0.2">
      <c r="A111" s="180">
        <v>100</v>
      </c>
      <c r="B111" s="181" t="s">
        <v>2354</v>
      </c>
      <c r="C111" s="190" t="s">
        <v>2355</v>
      </c>
      <c r="D111" s="182" t="s">
        <v>2002</v>
      </c>
      <c r="E111" s="183">
        <v>5</v>
      </c>
      <c r="F111" s="184"/>
      <c r="G111" s="185">
        <f t="shared" si="28"/>
        <v>0</v>
      </c>
      <c r="H111" s="184">
        <v>282</v>
      </c>
      <c r="I111" s="185">
        <f t="shared" si="29"/>
        <v>1410</v>
      </c>
      <c r="J111" s="184">
        <v>0</v>
      </c>
      <c r="K111" s="185">
        <f t="shared" si="30"/>
        <v>0</v>
      </c>
      <c r="L111" s="185">
        <v>21</v>
      </c>
      <c r="M111" s="185">
        <f t="shared" si="31"/>
        <v>0</v>
      </c>
      <c r="N111" s="185">
        <v>0</v>
      </c>
      <c r="O111" s="185">
        <f t="shared" si="32"/>
        <v>0</v>
      </c>
      <c r="P111" s="185">
        <v>0</v>
      </c>
      <c r="Q111" s="185">
        <f t="shared" si="33"/>
        <v>0</v>
      </c>
      <c r="R111" s="185"/>
      <c r="S111" s="185" t="s">
        <v>228</v>
      </c>
      <c r="T111" s="186" t="s">
        <v>229</v>
      </c>
      <c r="U111" s="162">
        <v>0</v>
      </c>
      <c r="V111" s="162">
        <f t="shared" si="34"/>
        <v>0</v>
      </c>
      <c r="W111" s="162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 t="s">
        <v>1885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1" x14ac:dyDescent="0.2">
      <c r="A112" s="180">
        <v>101</v>
      </c>
      <c r="B112" s="181" t="s">
        <v>2356</v>
      </c>
      <c r="C112" s="190" t="s">
        <v>2357</v>
      </c>
      <c r="D112" s="182" t="s">
        <v>2002</v>
      </c>
      <c r="E112" s="183">
        <v>1</v>
      </c>
      <c r="F112" s="184"/>
      <c r="G112" s="185">
        <f t="shared" si="28"/>
        <v>0</v>
      </c>
      <c r="H112" s="184">
        <v>284</v>
      </c>
      <c r="I112" s="185">
        <f t="shared" si="29"/>
        <v>284</v>
      </c>
      <c r="J112" s="184">
        <v>0</v>
      </c>
      <c r="K112" s="185">
        <f t="shared" si="30"/>
        <v>0</v>
      </c>
      <c r="L112" s="185">
        <v>21</v>
      </c>
      <c r="M112" s="185">
        <f t="shared" si="31"/>
        <v>0</v>
      </c>
      <c r="N112" s="185">
        <v>0</v>
      </c>
      <c r="O112" s="185">
        <f t="shared" si="32"/>
        <v>0</v>
      </c>
      <c r="P112" s="185">
        <v>0</v>
      </c>
      <c r="Q112" s="185">
        <f t="shared" si="33"/>
        <v>0</v>
      </c>
      <c r="R112" s="185"/>
      <c r="S112" s="185" t="s">
        <v>228</v>
      </c>
      <c r="T112" s="186" t="s">
        <v>229</v>
      </c>
      <c r="U112" s="162">
        <v>0</v>
      </c>
      <c r="V112" s="162">
        <f t="shared" si="34"/>
        <v>0</v>
      </c>
      <c r="W112" s="162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1885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 x14ac:dyDescent="0.2">
      <c r="A113" s="180">
        <v>102</v>
      </c>
      <c r="B113" s="181" t="s">
        <v>2358</v>
      </c>
      <c r="C113" s="190" t="s">
        <v>2359</v>
      </c>
      <c r="D113" s="182" t="s">
        <v>427</v>
      </c>
      <c r="E113" s="183">
        <v>6</v>
      </c>
      <c r="F113" s="184"/>
      <c r="G113" s="185">
        <f t="shared" si="28"/>
        <v>0</v>
      </c>
      <c r="H113" s="184">
        <v>0</v>
      </c>
      <c r="I113" s="185">
        <f t="shared" si="29"/>
        <v>0</v>
      </c>
      <c r="J113" s="184">
        <v>200</v>
      </c>
      <c r="K113" s="185">
        <f t="shared" si="30"/>
        <v>1200</v>
      </c>
      <c r="L113" s="185">
        <v>21</v>
      </c>
      <c r="M113" s="185">
        <f t="shared" si="31"/>
        <v>0</v>
      </c>
      <c r="N113" s="185">
        <v>0</v>
      </c>
      <c r="O113" s="185">
        <f t="shared" si="32"/>
        <v>0</v>
      </c>
      <c r="P113" s="185">
        <v>0</v>
      </c>
      <c r="Q113" s="185">
        <f t="shared" si="33"/>
        <v>0</v>
      </c>
      <c r="R113" s="185"/>
      <c r="S113" s="185" t="s">
        <v>228</v>
      </c>
      <c r="T113" s="186" t="s">
        <v>229</v>
      </c>
      <c r="U113" s="162">
        <v>0</v>
      </c>
      <c r="V113" s="162">
        <f t="shared" si="34"/>
        <v>0</v>
      </c>
      <c r="W113" s="162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 t="s">
        <v>331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2">
      <c r="A114" s="180">
        <v>103</v>
      </c>
      <c r="B114" s="181" t="s">
        <v>2360</v>
      </c>
      <c r="C114" s="190" t="s">
        <v>2361</v>
      </c>
      <c r="D114" s="182" t="s">
        <v>427</v>
      </c>
      <c r="E114" s="183">
        <v>3</v>
      </c>
      <c r="F114" s="184"/>
      <c r="G114" s="185">
        <f t="shared" si="28"/>
        <v>0</v>
      </c>
      <c r="H114" s="184">
        <v>0</v>
      </c>
      <c r="I114" s="185">
        <f t="shared" si="29"/>
        <v>0</v>
      </c>
      <c r="J114" s="184">
        <v>274</v>
      </c>
      <c r="K114" s="185">
        <f t="shared" si="30"/>
        <v>822</v>
      </c>
      <c r="L114" s="185">
        <v>21</v>
      </c>
      <c r="M114" s="185">
        <f t="shared" si="31"/>
        <v>0</v>
      </c>
      <c r="N114" s="185">
        <v>0</v>
      </c>
      <c r="O114" s="185">
        <f t="shared" si="32"/>
        <v>0</v>
      </c>
      <c r="P114" s="185">
        <v>0</v>
      </c>
      <c r="Q114" s="185">
        <f t="shared" si="33"/>
        <v>0</v>
      </c>
      <c r="R114" s="185"/>
      <c r="S114" s="185" t="s">
        <v>228</v>
      </c>
      <c r="T114" s="186" t="s">
        <v>229</v>
      </c>
      <c r="U114" s="162">
        <v>0</v>
      </c>
      <c r="V114" s="162">
        <f t="shared" si="34"/>
        <v>0</v>
      </c>
      <c r="W114" s="162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331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80">
        <v>104</v>
      </c>
      <c r="B115" s="181" t="s">
        <v>2362</v>
      </c>
      <c r="C115" s="190" t="s">
        <v>2185</v>
      </c>
      <c r="D115" s="182" t="s">
        <v>427</v>
      </c>
      <c r="E115" s="183">
        <v>30</v>
      </c>
      <c r="F115" s="184"/>
      <c r="G115" s="185">
        <f t="shared" si="28"/>
        <v>0</v>
      </c>
      <c r="H115" s="184">
        <v>250</v>
      </c>
      <c r="I115" s="185">
        <f t="shared" si="29"/>
        <v>7500</v>
      </c>
      <c r="J115" s="184">
        <v>0</v>
      </c>
      <c r="K115" s="185">
        <f t="shared" si="30"/>
        <v>0</v>
      </c>
      <c r="L115" s="185">
        <v>21</v>
      </c>
      <c r="M115" s="185">
        <f t="shared" si="31"/>
        <v>0</v>
      </c>
      <c r="N115" s="185">
        <v>0</v>
      </c>
      <c r="O115" s="185">
        <f t="shared" si="32"/>
        <v>0</v>
      </c>
      <c r="P115" s="185">
        <v>0</v>
      </c>
      <c r="Q115" s="185">
        <f t="shared" si="33"/>
        <v>0</v>
      </c>
      <c r="R115" s="185"/>
      <c r="S115" s="185" t="s">
        <v>228</v>
      </c>
      <c r="T115" s="186" t="s">
        <v>229</v>
      </c>
      <c r="U115" s="162">
        <v>0</v>
      </c>
      <c r="V115" s="162">
        <f t="shared" si="34"/>
        <v>0</v>
      </c>
      <c r="W115" s="162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331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80">
        <v>105</v>
      </c>
      <c r="B116" s="181" t="s">
        <v>2363</v>
      </c>
      <c r="C116" s="190" t="s">
        <v>2193</v>
      </c>
      <c r="D116" s="182" t="s">
        <v>1492</v>
      </c>
      <c r="E116" s="183">
        <v>5</v>
      </c>
      <c r="F116" s="184"/>
      <c r="G116" s="185">
        <f t="shared" si="28"/>
        <v>0</v>
      </c>
      <c r="H116" s="184">
        <v>100</v>
      </c>
      <c r="I116" s="185">
        <f t="shared" si="29"/>
        <v>500</v>
      </c>
      <c r="J116" s="184">
        <v>0</v>
      </c>
      <c r="K116" s="185">
        <f t="shared" si="30"/>
        <v>0</v>
      </c>
      <c r="L116" s="185">
        <v>21</v>
      </c>
      <c r="M116" s="185">
        <f t="shared" si="31"/>
        <v>0</v>
      </c>
      <c r="N116" s="185">
        <v>0</v>
      </c>
      <c r="O116" s="185">
        <f t="shared" si="32"/>
        <v>0</v>
      </c>
      <c r="P116" s="185">
        <v>0</v>
      </c>
      <c r="Q116" s="185">
        <f t="shared" si="33"/>
        <v>0</v>
      </c>
      <c r="R116" s="185"/>
      <c r="S116" s="185" t="s">
        <v>228</v>
      </c>
      <c r="T116" s="186" t="s">
        <v>229</v>
      </c>
      <c r="U116" s="162">
        <v>0</v>
      </c>
      <c r="V116" s="162">
        <f t="shared" si="34"/>
        <v>0</v>
      </c>
      <c r="W116" s="162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331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80">
        <v>106</v>
      </c>
      <c r="B117" s="181" t="s">
        <v>2364</v>
      </c>
      <c r="C117" s="190" t="s">
        <v>2195</v>
      </c>
      <c r="D117" s="182" t="s">
        <v>1492</v>
      </c>
      <c r="E117" s="183">
        <v>10</v>
      </c>
      <c r="F117" s="184"/>
      <c r="G117" s="185">
        <f t="shared" si="28"/>
        <v>0</v>
      </c>
      <c r="H117" s="184">
        <v>65</v>
      </c>
      <c r="I117" s="185">
        <f t="shared" si="29"/>
        <v>650</v>
      </c>
      <c r="J117" s="184">
        <v>0</v>
      </c>
      <c r="K117" s="185">
        <f t="shared" si="30"/>
        <v>0</v>
      </c>
      <c r="L117" s="185">
        <v>21</v>
      </c>
      <c r="M117" s="185">
        <f t="shared" si="31"/>
        <v>0</v>
      </c>
      <c r="N117" s="185">
        <v>0</v>
      </c>
      <c r="O117" s="185">
        <f t="shared" si="32"/>
        <v>0</v>
      </c>
      <c r="P117" s="185">
        <v>0</v>
      </c>
      <c r="Q117" s="185">
        <f t="shared" si="33"/>
        <v>0</v>
      </c>
      <c r="R117" s="185"/>
      <c r="S117" s="185" t="s">
        <v>228</v>
      </c>
      <c r="T117" s="186" t="s">
        <v>229</v>
      </c>
      <c r="U117" s="162">
        <v>0</v>
      </c>
      <c r="V117" s="162">
        <f t="shared" si="34"/>
        <v>0</v>
      </c>
      <c r="W117" s="162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331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80">
        <v>107</v>
      </c>
      <c r="B118" s="181" t="s">
        <v>2365</v>
      </c>
      <c r="C118" s="190" t="s">
        <v>2366</v>
      </c>
      <c r="D118" s="182" t="s">
        <v>375</v>
      </c>
      <c r="E118" s="183">
        <v>10</v>
      </c>
      <c r="F118" s="184"/>
      <c r="G118" s="185">
        <f t="shared" si="28"/>
        <v>0</v>
      </c>
      <c r="H118" s="184">
        <v>120</v>
      </c>
      <c r="I118" s="185">
        <f t="shared" si="29"/>
        <v>1200</v>
      </c>
      <c r="J118" s="184">
        <v>0</v>
      </c>
      <c r="K118" s="185">
        <f t="shared" si="30"/>
        <v>0</v>
      </c>
      <c r="L118" s="185">
        <v>21</v>
      </c>
      <c r="M118" s="185">
        <f t="shared" si="31"/>
        <v>0</v>
      </c>
      <c r="N118" s="185">
        <v>0</v>
      </c>
      <c r="O118" s="185">
        <f t="shared" si="32"/>
        <v>0</v>
      </c>
      <c r="P118" s="185">
        <v>0</v>
      </c>
      <c r="Q118" s="185">
        <f t="shared" si="33"/>
        <v>0</v>
      </c>
      <c r="R118" s="185"/>
      <c r="S118" s="185" t="s">
        <v>228</v>
      </c>
      <c r="T118" s="186" t="s">
        <v>229</v>
      </c>
      <c r="U118" s="162">
        <v>0</v>
      </c>
      <c r="V118" s="162">
        <f t="shared" si="34"/>
        <v>0</v>
      </c>
      <c r="W118" s="162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331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x14ac:dyDescent="0.2">
      <c r="A119" s="167" t="s">
        <v>223</v>
      </c>
      <c r="B119" s="168" t="s">
        <v>193</v>
      </c>
      <c r="C119" s="189" t="s">
        <v>194</v>
      </c>
      <c r="D119" s="169"/>
      <c r="E119" s="170"/>
      <c r="F119" s="171"/>
      <c r="G119" s="171">
        <f>SUMIF(AG120:AG130,"&lt;&gt;NOR",G120:G130)</f>
        <v>0</v>
      </c>
      <c r="H119" s="171"/>
      <c r="I119" s="171">
        <f>SUM(I120:I130)</f>
        <v>6559</v>
      </c>
      <c r="J119" s="171"/>
      <c r="K119" s="171">
        <f>SUM(K120:K130)</f>
        <v>4110</v>
      </c>
      <c r="L119" s="171"/>
      <c r="M119" s="171">
        <f>SUM(M120:M130)</f>
        <v>0</v>
      </c>
      <c r="N119" s="171"/>
      <c r="O119" s="171">
        <f>SUM(O120:O130)</f>
        <v>0</v>
      </c>
      <c r="P119" s="171"/>
      <c r="Q119" s="171">
        <f>SUM(Q120:Q130)</f>
        <v>0</v>
      </c>
      <c r="R119" s="171"/>
      <c r="S119" s="171"/>
      <c r="T119" s="172"/>
      <c r="U119" s="166"/>
      <c r="V119" s="166">
        <f>SUM(V120:V130)</f>
        <v>0</v>
      </c>
      <c r="W119" s="166"/>
      <c r="AG119" t="s">
        <v>224</v>
      </c>
    </row>
    <row r="120" spans="1:60" outlineLevel="1" x14ac:dyDescent="0.2">
      <c r="A120" s="180">
        <v>108</v>
      </c>
      <c r="B120" s="181" t="s">
        <v>2367</v>
      </c>
      <c r="C120" s="190" t="s">
        <v>2340</v>
      </c>
      <c r="D120" s="182" t="s">
        <v>2002</v>
      </c>
      <c r="E120" s="183">
        <v>2</v>
      </c>
      <c r="F120" s="184"/>
      <c r="G120" s="185">
        <f t="shared" ref="G120:G130" si="35">ROUND(E120*F120,2)</f>
        <v>0</v>
      </c>
      <c r="H120" s="184">
        <v>420</v>
      </c>
      <c r="I120" s="185">
        <f t="shared" ref="I120:I130" si="36">ROUND(E120*H120,2)</f>
        <v>840</v>
      </c>
      <c r="J120" s="184">
        <v>0</v>
      </c>
      <c r="K120" s="185">
        <f t="shared" ref="K120:K130" si="37">ROUND(E120*J120,2)</f>
        <v>0</v>
      </c>
      <c r="L120" s="185">
        <v>21</v>
      </c>
      <c r="M120" s="185">
        <f t="shared" ref="M120:M130" si="38">G120*(1+L120/100)</f>
        <v>0</v>
      </c>
      <c r="N120" s="185">
        <v>0</v>
      </c>
      <c r="O120" s="185">
        <f t="shared" ref="O120:O130" si="39">ROUND(E120*N120,2)</f>
        <v>0</v>
      </c>
      <c r="P120" s="185">
        <v>0</v>
      </c>
      <c r="Q120" s="185">
        <f t="shared" ref="Q120:Q130" si="40">ROUND(E120*P120,2)</f>
        <v>0</v>
      </c>
      <c r="R120" s="185"/>
      <c r="S120" s="185" t="s">
        <v>228</v>
      </c>
      <c r="T120" s="186" t="s">
        <v>229</v>
      </c>
      <c r="U120" s="162">
        <v>0</v>
      </c>
      <c r="V120" s="162">
        <f t="shared" ref="V120:V130" si="41">ROUND(E120*U120,2)</f>
        <v>0</v>
      </c>
      <c r="W120" s="162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 t="s">
        <v>1885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 x14ac:dyDescent="0.2">
      <c r="A121" s="180">
        <v>109</v>
      </c>
      <c r="B121" s="181" t="s">
        <v>2368</v>
      </c>
      <c r="C121" s="190" t="s">
        <v>2369</v>
      </c>
      <c r="D121" s="182" t="s">
        <v>2002</v>
      </c>
      <c r="E121" s="183">
        <v>2</v>
      </c>
      <c r="F121" s="184"/>
      <c r="G121" s="185">
        <f t="shared" si="35"/>
        <v>0</v>
      </c>
      <c r="H121" s="184">
        <v>350</v>
      </c>
      <c r="I121" s="185">
        <f t="shared" si="36"/>
        <v>700</v>
      </c>
      <c r="J121" s="184">
        <v>0</v>
      </c>
      <c r="K121" s="185">
        <f t="shared" si="37"/>
        <v>0</v>
      </c>
      <c r="L121" s="185">
        <v>21</v>
      </c>
      <c r="M121" s="185">
        <f t="shared" si="38"/>
        <v>0</v>
      </c>
      <c r="N121" s="185">
        <v>0</v>
      </c>
      <c r="O121" s="185">
        <f t="shared" si="39"/>
        <v>0</v>
      </c>
      <c r="P121" s="185">
        <v>0</v>
      </c>
      <c r="Q121" s="185">
        <f t="shared" si="40"/>
        <v>0</v>
      </c>
      <c r="R121" s="185"/>
      <c r="S121" s="185" t="s">
        <v>228</v>
      </c>
      <c r="T121" s="186" t="s">
        <v>229</v>
      </c>
      <c r="U121" s="162">
        <v>0</v>
      </c>
      <c r="V121" s="162">
        <f t="shared" si="41"/>
        <v>0</v>
      </c>
      <c r="W121" s="162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1885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80">
        <v>110</v>
      </c>
      <c r="B122" s="181" t="s">
        <v>2370</v>
      </c>
      <c r="C122" s="190" t="s">
        <v>2371</v>
      </c>
      <c r="D122" s="182" t="s">
        <v>2002</v>
      </c>
      <c r="E122" s="183">
        <v>1</v>
      </c>
      <c r="F122" s="184"/>
      <c r="G122" s="185">
        <f t="shared" si="35"/>
        <v>0</v>
      </c>
      <c r="H122" s="184">
        <v>458</v>
      </c>
      <c r="I122" s="185">
        <f t="shared" si="36"/>
        <v>458</v>
      </c>
      <c r="J122" s="184">
        <v>0</v>
      </c>
      <c r="K122" s="185">
        <f t="shared" si="37"/>
        <v>0</v>
      </c>
      <c r="L122" s="185">
        <v>21</v>
      </c>
      <c r="M122" s="185">
        <f t="shared" si="38"/>
        <v>0</v>
      </c>
      <c r="N122" s="185">
        <v>0</v>
      </c>
      <c r="O122" s="185">
        <f t="shared" si="39"/>
        <v>0</v>
      </c>
      <c r="P122" s="185">
        <v>0</v>
      </c>
      <c r="Q122" s="185">
        <f t="shared" si="40"/>
        <v>0</v>
      </c>
      <c r="R122" s="185"/>
      <c r="S122" s="185" t="s">
        <v>228</v>
      </c>
      <c r="T122" s="186" t="s">
        <v>229</v>
      </c>
      <c r="U122" s="162">
        <v>0</v>
      </c>
      <c r="V122" s="162">
        <f t="shared" si="41"/>
        <v>0</v>
      </c>
      <c r="W122" s="162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1885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80">
        <v>111</v>
      </c>
      <c r="B123" s="181" t="s">
        <v>2372</v>
      </c>
      <c r="C123" s="190" t="s">
        <v>2373</v>
      </c>
      <c r="D123" s="182" t="s">
        <v>2002</v>
      </c>
      <c r="E123" s="183">
        <v>1</v>
      </c>
      <c r="F123" s="184"/>
      <c r="G123" s="185">
        <f t="shared" si="35"/>
        <v>0</v>
      </c>
      <c r="H123" s="184">
        <v>448</v>
      </c>
      <c r="I123" s="185">
        <f t="shared" si="36"/>
        <v>448</v>
      </c>
      <c r="J123" s="184">
        <v>0</v>
      </c>
      <c r="K123" s="185">
        <f t="shared" si="37"/>
        <v>0</v>
      </c>
      <c r="L123" s="185">
        <v>21</v>
      </c>
      <c r="M123" s="185">
        <f t="shared" si="38"/>
        <v>0</v>
      </c>
      <c r="N123" s="185">
        <v>0</v>
      </c>
      <c r="O123" s="185">
        <f t="shared" si="39"/>
        <v>0</v>
      </c>
      <c r="P123" s="185">
        <v>0</v>
      </c>
      <c r="Q123" s="185">
        <f t="shared" si="40"/>
        <v>0</v>
      </c>
      <c r="R123" s="185"/>
      <c r="S123" s="185" t="s">
        <v>228</v>
      </c>
      <c r="T123" s="186" t="s">
        <v>229</v>
      </c>
      <c r="U123" s="162">
        <v>0</v>
      </c>
      <c r="V123" s="162">
        <f t="shared" si="41"/>
        <v>0</v>
      </c>
      <c r="W123" s="162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1885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 x14ac:dyDescent="0.2">
      <c r="A124" s="180">
        <v>112</v>
      </c>
      <c r="B124" s="181" t="s">
        <v>2374</v>
      </c>
      <c r="C124" s="190" t="s">
        <v>2292</v>
      </c>
      <c r="D124" s="182" t="s">
        <v>2002</v>
      </c>
      <c r="E124" s="183">
        <v>1</v>
      </c>
      <c r="F124" s="184"/>
      <c r="G124" s="185">
        <f t="shared" si="35"/>
        <v>0</v>
      </c>
      <c r="H124" s="184">
        <v>508</v>
      </c>
      <c r="I124" s="185">
        <f t="shared" si="36"/>
        <v>508</v>
      </c>
      <c r="J124" s="184">
        <v>0</v>
      </c>
      <c r="K124" s="185">
        <f t="shared" si="37"/>
        <v>0</v>
      </c>
      <c r="L124" s="185">
        <v>21</v>
      </c>
      <c r="M124" s="185">
        <f t="shared" si="38"/>
        <v>0</v>
      </c>
      <c r="N124" s="185">
        <v>0</v>
      </c>
      <c r="O124" s="185">
        <f t="shared" si="39"/>
        <v>0</v>
      </c>
      <c r="P124" s="185">
        <v>0</v>
      </c>
      <c r="Q124" s="185">
        <f t="shared" si="40"/>
        <v>0</v>
      </c>
      <c r="R124" s="185"/>
      <c r="S124" s="185" t="s">
        <v>228</v>
      </c>
      <c r="T124" s="186" t="s">
        <v>229</v>
      </c>
      <c r="U124" s="162">
        <v>0</v>
      </c>
      <c r="V124" s="162">
        <f t="shared" si="41"/>
        <v>0</v>
      </c>
      <c r="W124" s="162"/>
      <c r="X124" s="151"/>
      <c r="Y124" s="151"/>
      <c r="Z124" s="151"/>
      <c r="AA124" s="151"/>
      <c r="AB124" s="151"/>
      <c r="AC124" s="151"/>
      <c r="AD124" s="151"/>
      <c r="AE124" s="151"/>
      <c r="AF124" s="151"/>
      <c r="AG124" s="151" t="s">
        <v>1885</v>
      </c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1" x14ac:dyDescent="0.2">
      <c r="A125" s="180">
        <v>113</v>
      </c>
      <c r="B125" s="181" t="s">
        <v>2375</v>
      </c>
      <c r="C125" s="190" t="s">
        <v>2376</v>
      </c>
      <c r="D125" s="182" t="s">
        <v>2002</v>
      </c>
      <c r="E125" s="183">
        <v>1</v>
      </c>
      <c r="F125" s="184"/>
      <c r="G125" s="185">
        <f t="shared" si="35"/>
        <v>0</v>
      </c>
      <c r="H125" s="184">
        <v>580</v>
      </c>
      <c r="I125" s="185">
        <f t="shared" si="36"/>
        <v>580</v>
      </c>
      <c r="J125" s="184">
        <v>0</v>
      </c>
      <c r="K125" s="185">
        <f t="shared" si="37"/>
        <v>0</v>
      </c>
      <c r="L125" s="185">
        <v>21</v>
      </c>
      <c r="M125" s="185">
        <f t="shared" si="38"/>
        <v>0</v>
      </c>
      <c r="N125" s="185">
        <v>0</v>
      </c>
      <c r="O125" s="185">
        <f t="shared" si="39"/>
        <v>0</v>
      </c>
      <c r="P125" s="185">
        <v>0</v>
      </c>
      <c r="Q125" s="185">
        <f t="shared" si="40"/>
        <v>0</v>
      </c>
      <c r="R125" s="185"/>
      <c r="S125" s="185" t="s">
        <v>228</v>
      </c>
      <c r="T125" s="186" t="s">
        <v>229</v>
      </c>
      <c r="U125" s="162">
        <v>0</v>
      </c>
      <c r="V125" s="162">
        <f t="shared" si="41"/>
        <v>0</v>
      </c>
      <c r="W125" s="162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 t="s">
        <v>1885</v>
      </c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1" x14ac:dyDescent="0.2">
      <c r="A126" s="180">
        <v>114</v>
      </c>
      <c r="B126" s="181" t="s">
        <v>2377</v>
      </c>
      <c r="C126" s="190" t="s">
        <v>2353</v>
      </c>
      <c r="D126" s="182" t="s">
        <v>2002</v>
      </c>
      <c r="E126" s="183">
        <v>2</v>
      </c>
      <c r="F126" s="184"/>
      <c r="G126" s="185">
        <f t="shared" si="35"/>
        <v>0</v>
      </c>
      <c r="H126" s="184">
        <v>650</v>
      </c>
      <c r="I126" s="185">
        <f t="shared" si="36"/>
        <v>1300</v>
      </c>
      <c r="J126" s="184">
        <v>0</v>
      </c>
      <c r="K126" s="185">
        <f t="shared" si="37"/>
        <v>0</v>
      </c>
      <c r="L126" s="185">
        <v>21</v>
      </c>
      <c r="M126" s="185">
        <f t="shared" si="38"/>
        <v>0</v>
      </c>
      <c r="N126" s="185">
        <v>0</v>
      </c>
      <c r="O126" s="185">
        <f t="shared" si="39"/>
        <v>0</v>
      </c>
      <c r="P126" s="185">
        <v>0</v>
      </c>
      <c r="Q126" s="185">
        <f t="shared" si="40"/>
        <v>0</v>
      </c>
      <c r="R126" s="185"/>
      <c r="S126" s="185" t="s">
        <v>228</v>
      </c>
      <c r="T126" s="186" t="s">
        <v>229</v>
      </c>
      <c r="U126" s="162">
        <v>0</v>
      </c>
      <c r="V126" s="162">
        <f t="shared" si="41"/>
        <v>0</v>
      </c>
      <c r="W126" s="162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 t="s">
        <v>1885</v>
      </c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1" x14ac:dyDescent="0.2">
      <c r="A127" s="180">
        <v>115</v>
      </c>
      <c r="B127" s="181" t="s">
        <v>2378</v>
      </c>
      <c r="C127" s="190" t="s">
        <v>2379</v>
      </c>
      <c r="D127" s="182" t="s">
        <v>427</v>
      </c>
      <c r="E127" s="183">
        <v>15</v>
      </c>
      <c r="F127" s="184"/>
      <c r="G127" s="185">
        <f t="shared" si="35"/>
        <v>0</v>
      </c>
      <c r="H127" s="184">
        <v>0</v>
      </c>
      <c r="I127" s="185">
        <f t="shared" si="36"/>
        <v>0</v>
      </c>
      <c r="J127" s="184">
        <v>274</v>
      </c>
      <c r="K127" s="185">
        <f t="shared" si="37"/>
        <v>4110</v>
      </c>
      <c r="L127" s="185">
        <v>21</v>
      </c>
      <c r="M127" s="185">
        <f t="shared" si="38"/>
        <v>0</v>
      </c>
      <c r="N127" s="185">
        <v>0</v>
      </c>
      <c r="O127" s="185">
        <f t="shared" si="39"/>
        <v>0</v>
      </c>
      <c r="P127" s="185">
        <v>0</v>
      </c>
      <c r="Q127" s="185">
        <f t="shared" si="40"/>
        <v>0</v>
      </c>
      <c r="R127" s="185"/>
      <c r="S127" s="185" t="s">
        <v>228</v>
      </c>
      <c r="T127" s="186" t="s">
        <v>229</v>
      </c>
      <c r="U127" s="162">
        <v>0</v>
      </c>
      <c r="V127" s="162">
        <f t="shared" si="41"/>
        <v>0</v>
      </c>
      <c r="W127" s="162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 t="s">
        <v>331</v>
      </c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1" x14ac:dyDescent="0.2">
      <c r="A128" s="180">
        <v>116</v>
      </c>
      <c r="B128" s="181" t="s">
        <v>2380</v>
      </c>
      <c r="C128" s="190" t="s">
        <v>2193</v>
      </c>
      <c r="D128" s="182" t="s">
        <v>1492</v>
      </c>
      <c r="E128" s="183">
        <v>2</v>
      </c>
      <c r="F128" s="184"/>
      <c r="G128" s="185">
        <f t="shared" si="35"/>
        <v>0</v>
      </c>
      <c r="H128" s="184">
        <v>100</v>
      </c>
      <c r="I128" s="185">
        <f t="shared" si="36"/>
        <v>200</v>
      </c>
      <c r="J128" s="184">
        <v>0</v>
      </c>
      <c r="K128" s="185">
        <f t="shared" si="37"/>
        <v>0</v>
      </c>
      <c r="L128" s="185">
        <v>21</v>
      </c>
      <c r="M128" s="185">
        <f t="shared" si="38"/>
        <v>0</v>
      </c>
      <c r="N128" s="185">
        <v>0</v>
      </c>
      <c r="O128" s="185">
        <f t="shared" si="39"/>
        <v>0</v>
      </c>
      <c r="P128" s="185">
        <v>0</v>
      </c>
      <c r="Q128" s="185">
        <f t="shared" si="40"/>
        <v>0</v>
      </c>
      <c r="R128" s="185"/>
      <c r="S128" s="185" t="s">
        <v>228</v>
      </c>
      <c r="T128" s="186" t="s">
        <v>229</v>
      </c>
      <c r="U128" s="162">
        <v>0</v>
      </c>
      <c r="V128" s="162">
        <f t="shared" si="41"/>
        <v>0</v>
      </c>
      <c r="W128" s="162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 t="s">
        <v>331</v>
      </c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1" x14ac:dyDescent="0.2">
      <c r="A129" s="180">
        <v>117</v>
      </c>
      <c r="B129" s="181" t="s">
        <v>2381</v>
      </c>
      <c r="C129" s="190" t="s">
        <v>2195</v>
      </c>
      <c r="D129" s="182" t="s">
        <v>1492</v>
      </c>
      <c r="E129" s="183">
        <v>5</v>
      </c>
      <c r="F129" s="184"/>
      <c r="G129" s="185">
        <f t="shared" si="35"/>
        <v>0</v>
      </c>
      <c r="H129" s="184">
        <v>65</v>
      </c>
      <c r="I129" s="185">
        <f t="shared" si="36"/>
        <v>325</v>
      </c>
      <c r="J129" s="184">
        <v>0</v>
      </c>
      <c r="K129" s="185">
        <f t="shared" si="37"/>
        <v>0</v>
      </c>
      <c r="L129" s="185">
        <v>21</v>
      </c>
      <c r="M129" s="185">
        <f t="shared" si="38"/>
        <v>0</v>
      </c>
      <c r="N129" s="185">
        <v>0</v>
      </c>
      <c r="O129" s="185">
        <f t="shared" si="39"/>
        <v>0</v>
      </c>
      <c r="P129" s="185">
        <v>0</v>
      </c>
      <c r="Q129" s="185">
        <f t="shared" si="40"/>
        <v>0</v>
      </c>
      <c r="R129" s="185"/>
      <c r="S129" s="185" t="s">
        <v>228</v>
      </c>
      <c r="T129" s="186" t="s">
        <v>229</v>
      </c>
      <c r="U129" s="162">
        <v>0</v>
      </c>
      <c r="V129" s="162">
        <f t="shared" si="41"/>
        <v>0</v>
      </c>
      <c r="W129" s="162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 t="s">
        <v>331</v>
      </c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1" x14ac:dyDescent="0.2">
      <c r="A130" s="173">
        <v>118</v>
      </c>
      <c r="B130" s="174" t="s">
        <v>2382</v>
      </c>
      <c r="C130" s="191" t="s">
        <v>2366</v>
      </c>
      <c r="D130" s="175" t="s">
        <v>375</v>
      </c>
      <c r="E130" s="176">
        <v>10</v>
      </c>
      <c r="F130" s="177"/>
      <c r="G130" s="178">
        <f t="shared" si="35"/>
        <v>0</v>
      </c>
      <c r="H130" s="177">
        <v>120</v>
      </c>
      <c r="I130" s="178">
        <f t="shared" si="36"/>
        <v>1200</v>
      </c>
      <c r="J130" s="177">
        <v>0</v>
      </c>
      <c r="K130" s="178">
        <f t="shared" si="37"/>
        <v>0</v>
      </c>
      <c r="L130" s="178">
        <v>21</v>
      </c>
      <c r="M130" s="178">
        <f t="shared" si="38"/>
        <v>0</v>
      </c>
      <c r="N130" s="178">
        <v>0</v>
      </c>
      <c r="O130" s="178">
        <f t="shared" si="39"/>
        <v>0</v>
      </c>
      <c r="P130" s="178">
        <v>0</v>
      </c>
      <c r="Q130" s="178">
        <f t="shared" si="40"/>
        <v>0</v>
      </c>
      <c r="R130" s="178"/>
      <c r="S130" s="178" t="s">
        <v>228</v>
      </c>
      <c r="T130" s="179" t="s">
        <v>229</v>
      </c>
      <c r="U130" s="162">
        <v>0</v>
      </c>
      <c r="V130" s="162">
        <f t="shared" si="41"/>
        <v>0</v>
      </c>
      <c r="W130" s="162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 t="s">
        <v>331</v>
      </c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x14ac:dyDescent="0.2">
      <c r="A131" s="5"/>
      <c r="B131" s="6"/>
      <c r="C131" s="192"/>
      <c r="D131" s="8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AE131">
        <v>15</v>
      </c>
      <c r="AF131">
        <v>21</v>
      </c>
    </row>
    <row r="132" spans="1:60" x14ac:dyDescent="0.2">
      <c r="A132" s="154"/>
      <c r="B132" s="155" t="s">
        <v>30</v>
      </c>
      <c r="C132" s="193"/>
      <c r="D132" s="156"/>
      <c r="E132" s="157"/>
      <c r="F132" s="157"/>
      <c r="G132" s="188">
        <f>G8+G87+G95+G119</f>
        <v>0</v>
      </c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AE132">
        <f>SUMIF(L7:L130,AE131,G7:G130)</f>
        <v>0</v>
      </c>
      <c r="AF132">
        <f>SUMIF(L7:L130,AF131,G7:G130)</f>
        <v>0</v>
      </c>
      <c r="AG132" t="s">
        <v>323</v>
      </c>
    </row>
    <row r="133" spans="1:60" x14ac:dyDescent="0.2">
      <c r="A133" s="379" t="s">
        <v>1698</v>
      </c>
      <c r="B133" s="379"/>
      <c r="C133" s="192"/>
      <c r="D133" s="8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60" x14ac:dyDescent="0.2">
      <c r="A134" s="5"/>
      <c r="B134" s="6" t="s">
        <v>1699</v>
      </c>
      <c r="C134" s="192" t="s">
        <v>1700</v>
      </c>
      <c r="D134" s="8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AG134" t="s">
        <v>1701</v>
      </c>
    </row>
    <row r="135" spans="1:60" x14ac:dyDescent="0.2">
      <c r="A135" s="5"/>
      <c r="B135" s="6" t="s">
        <v>1702</v>
      </c>
      <c r="C135" s="192" t="s">
        <v>1703</v>
      </c>
      <c r="D135" s="8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AG135" t="s">
        <v>1704</v>
      </c>
    </row>
    <row r="136" spans="1:60" x14ac:dyDescent="0.2">
      <c r="A136" s="5"/>
      <c r="B136" s="6"/>
      <c r="C136" s="192" t="s">
        <v>1138</v>
      </c>
      <c r="D136" s="8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AG136" t="s">
        <v>1705</v>
      </c>
    </row>
    <row r="137" spans="1:60" x14ac:dyDescent="0.2">
      <c r="A137" s="5"/>
      <c r="B137" s="6"/>
      <c r="C137" s="192"/>
      <c r="D137" s="8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60" x14ac:dyDescent="0.2">
      <c r="C138" s="194"/>
      <c r="D138" s="142"/>
      <c r="AG138" t="s">
        <v>324</v>
      </c>
    </row>
    <row r="139" spans="1:60" x14ac:dyDescent="0.2">
      <c r="D139" s="142"/>
    </row>
    <row r="140" spans="1:60" x14ac:dyDescent="0.2">
      <c r="D140" s="142"/>
    </row>
    <row r="141" spans="1:60" x14ac:dyDescent="0.2">
      <c r="D141" s="142"/>
    </row>
    <row r="142" spans="1:60" x14ac:dyDescent="0.2">
      <c r="D142" s="142"/>
    </row>
    <row r="143" spans="1:60" x14ac:dyDescent="0.2">
      <c r="D143" s="142"/>
    </row>
    <row r="144" spans="1:60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sheetProtection password="C613" sheet="1"/>
  <mergeCells count="6">
    <mergeCell ref="A1:G1"/>
    <mergeCell ref="C2:G2"/>
    <mergeCell ref="C3:G3"/>
    <mergeCell ref="C4:G4"/>
    <mergeCell ref="A133:B133"/>
    <mergeCell ref="C10:G10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158" activePane="bottomLeft" state="frozen"/>
      <selection pane="bottomLeft" activeCell="F180" sqref="F180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63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368" t="s">
        <v>325</v>
      </c>
      <c r="B1" s="368"/>
      <c r="C1" s="368"/>
      <c r="D1" s="368"/>
      <c r="E1" s="368"/>
      <c r="F1" s="368"/>
      <c r="G1" s="368"/>
      <c r="AG1" t="s">
        <v>198</v>
      </c>
    </row>
    <row r="2" spans="1:60" ht="24.95" customHeight="1" x14ac:dyDescent="0.2">
      <c r="A2" s="143" t="s">
        <v>7</v>
      </c>
      <c r="B2" s="72" t="s">
        <v>42</v>
      </c>
      <c r="C2" s="369" t="s">
        <v>43</v>
      </c>
      <c r="D2" s="370"/>
      <c r="E2" s="370"/>
      <c r="F2" s="370"/>
      <c r="G2" s="371"/>
      <c r="AG2" t="s">
        <v>199</v>
      </c>
    </row>
    <row r="3" spans="1:60" ht="24.95" customHeight="1" x14ac:dyDescent="0.2">
      <c r="A3" s="143" t="s">
        <v>8</v>
      </c>
      <c r="B3" s="72" t="s">
        <v>71</v>
      </c>
      <c r="C3" s="369" t="s">
        <v>72</v>
      </c>
      <c r="D3" s="370"/>
      <c r="E3" s="370"/>
      <c r="F3" s="370"/>
      <c r="G3" s="371"/>
      <c r="AC3" s="90" t="s">
        <v>199</v>
      </c>
      <c r="AG3" t="s">
        <v>201</v>
      </c>
    </row>
    <row r="4" spans="1:60" ht="24.95" customHeight="1" x14ac:dyDescent="0.2">
      <c r="A4" s="144" t="s">
        <v>9</v>
      </c>
      <c r="B4" s="145" t="s">
        <v>58</v>
      </c>
      <c r="C4" s="372" t="s">
        <v>73</v>
      </c>
      <c r="D4" s="373"/>
      <c r="E4" s="373"/>
      <c r="F4" s="373"/>
      <c r="G4" s="374"/>
      <c r="AG4" t="s">
        <v>202</v>
      </c>
    </row>
    <row r="5" spans="1:60" x14ac:dyDescent="0.2">
      <c r="D5" s="142"/>
    </row>
    <row r="6" spans="1:60" ht="38.25" x14ac:dyDescent="0.2">
      <c r="A6" s="147" t="s">
        <v>203</v>
      </c>
      <c r="B6" s="149" t="s">
        <v>204</v>
      </c>
      <c r="C6" s="149" t="s">
        <v>205</v>
      </c>
      <c r="D6" s="148" t="s">
        <v>206</v>
      </c>
      <c r="E6" s="147" t="s">
        <v>207</v>
      </c>
      <c r="F6" s="146" t="s">
        <v>208</v>
      </c>
      <c r="G6" s="147" t="s">
        <v>30</v>
      </c>
      <c r="H6" s="150" t="s">
        <v>31</v>
      </c>
      <c r="I6" s="150" t="s">
        <v>209</v>
      </c>
      <c r="J6" s="150" t="s">
        <v>32</v>
      </c>
      <c r="K6" s="150" t="s">
        <v>210</v>
      </c>
      <c r="L6" s="150" t="s">
        <v>211</v>
      </c>
      <c r="M6" s="150" t="s">
        <v>212</v>
      </c>
      <c r="N6" s="150" t="s">
        <v>213</v>
      </c>
      <c r="O6" s="150" t="s">
        <v>214</v>
      </c>
      <c r="P6" s="150" t="s">
        <v>215</v>
      </c>
      <c r="Q6" s="150" t="s">
        <v>216</v>
      </c>
      <c r="R6" s="150" t="s">
        <v>217</v>
      </c>
      <c r="S6" s="150" t="s">
        <v>218</v>
      </c>
      <c r="T6" s="150" t="s">
        <v>219</v>
      </c>
      <c r="U6" s="150" t="s">
        <v>220</v>
      </c>
      <c r="V6" s="150" t="s">
        <v>221</v>
      </c>
      <c r="W6" s="150" t="s">
        <v>222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7" t="s">
        <v>223</v>
      </c>
      <c r="B8" s="168" t="s">
        <v>79</v>
      </c>
      <c r="C8" s="189" t="s">
        <v>80</v>
      </c>
      <c r="D8" s="169"/>
      <c r="E8" s="170"/>
      <c r="F8" s="171"/>
      <c r="G8" s="171">
        <f>SUMIF(AG9:AG61,"&lt;&gt;NOR",G9:G61)</f>
        <v>0</v>
      </c>
      <c r="H8" s="171"/>
      <c r="I8" s="171">
        <f>SUM(I9:I61)</f>
        <v>28151.239999999998</v>
      </c>
      <c r="J8" s="171"/>
      <c r="K8" s="171">
        <f>SUM(K9:K61)</f>
        <v>147303.68000000002</v>
      </c>
      <c r="L8" s="171"/>
      <c r="M8" s="171">
        <f>SUM(M9:M61)</f>
        <v>0</v>
      </c>
      <c r="N8" s="171"/>
      <c r="O8" s="171">
        <f>SUM(O9:O61)</f>
        <v>81.5</v>
      </c>
      <c r="P8" s="171"/>
      <c r="Q8" s="171">
        <f>SUM(Q9:Q61)</f>
        <v>0</v>
      </c>
      <c r="R8" s="171"/>
      <c r="S8" s="171"/>
      <c r="T8" s="172"/>
      <c r="U8" s="166"/>
      <c r="V8" s="166">
        <f>SUM(V9:V61)</f>
        <v>0</v>
      </c>
      <c r="W8" s="166"/>
      <c r="AG8" t="s">
        <v>224</v>
      </c>
    </row>
    <row r="9" spans="1:60" outlineLevel="1" x14ac:dyDescent="0.2">
      <c r="A9" s="173">
        <v>1</v>
      </c>
      <c r="B9" s="174" t="s">
        <v>2383</v>
      </c>
      <c r="C9" s="191" t="s">
        <v>339</v>
      </c>
      <c r="D9" s="175" t="s">
        <v>340</v>
      </c>
      <c r="E9" s="176">
        <v>14.333</v>
      </c>
      <c r="F9" s="177"/>
      <c r="G9" s="178">
        <f>ROUND(E9*F9,2)</f>
        <v>0</v>
      </c>
      <c r="H9" s="177">
        <v>0</v>
      </c>
      <c r="I9" s="178">
        <f>ROUND(E9*H9,2)</f>
        <v>0</v>
      </c>
      <c r="J9" s="177">
        <v>29.4</v>
      </c>
      <c r="K9" s="178">
        <f>ROUND(E9*J9,2)</f>
        <v>421.39</v>
      </c>
      <c r="L9" s="178">
        <v>21</v>
      </c>
      <c r="M9" s="178">
        <f>G9*(1+L9/100)</f>
        <v>0</v>
      </c>
      <c r="N9" s="178">
        <v>0</v>
      </c>
      <c r="O9" s="178">
        <f>ROUND(E9*N9,2)</f>
        <v>0</v>
      </c>
      <c r="P9" s="178">
        <v>0</v>
      </c>
      <c r="Q9" s="178">
        <f>ROUND(E9*P9,2)</f>
        <v>0</v>
      </c>
      <c r="R9" s="178"/>
      <c r="S9" s="178" t="s">
        <v>2384</v>
      </c>
      <c r="T9" s="179" t="s">
        <v>2385</v>
      </c>
      <c r="U9" s="162">
        <v>0</v>
      </c>
      <c r="V9" s="162">
        <f>ROUND(E9*U9,2)</f>
        <v>0</v>
      </c>
      <c r="W9" s="162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341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22.5" outlineLevel="1" x14ac:dyDescent="0.2">
      <c r="A10" s="158"/>
      <c r="B10" s="159"/>
      <c r="C10" s="364" t="s">
        <v>2386</v>
      </c>
      <c r="D10" s="365"/>
      <c r="E10" s="365"/>
      <c r="F10" s="365"/>
      <c r="G10" s="365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236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87" t="str">
        <f>C10</f>
        <v>Sejmutí ornice nebo lesní půdy s vodorovným přemístěním na hromady v místě upotřebení nebo na dočasné či trvalé skládky se složením, na vzdálenost do 50 m</v>
      </c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73">
        <v>2</v>
      </c>
      <c r="B11" s="174" t="s">
        <v>2387</v>
      </c>
      <c r="C11" s="191" t="s">
        <v>2388</v>
      </c>
      <c r="D11" s="175" t="s">
        <v>340</v>
      </c>
      <c r="E11" s="176">
        <v>42.85</v>
      </c>
      <c r="F11" s="177"/>
      <c r="G11" s="178">
        <f>ROUND(E11*F11,2)</f>
        <v>0</v>
      </c>
      <c r="H11" s="177">
        <v>0</v>
      </c>
      <c r="I11" s="178">
        <f>ROUND(E11*H11,2)</f>
        <v>0</v>
      </c>
      <c r="J11" s="177">
        <v>131</v>
      </c>
      <c r="K11" s="178">
        <f>ROUND(E11*J11,2)</f>
        <v>5613.35</v>
      </c>
      <c r="L11" s="178">
        <v>21</v>
      </c>
      <c r="M11" s="178">
        <f>G11*(1+L11/100)</f>
        <v>0</v>
      </c>
      <c r="N11" s="178">
        <v>0</v>
      </c>
      <c r="O11" s="178">
        <f>ROUND(E11*N11,2)</f>
        <v>0</v>
      </c>
      <c r="P11" s="178">
        <v>0</v>
      </c>
      <c r="Q11" s="178">
        <f>ROUND(E11*P11,2)</f>
        <v>0</v>
      </c>
      <c r="R11" s="178"/>
      <c r="S11" s="178" t="s">
        <v>2384</v>
      </c>
      <c r="T11" s="179" t="s">
        <v>2385</v>
      </c>
      <c r="U11" s="162">
        <v>0</v>
      </c>
      <c r="V11" s="162">
        <f>ROUND(E11*U11,2)</f>
        <v>0</v>
      </c>
      <c r="W11" s="162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341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58"/>
      <c r="B12" s="159"/>
      <c r="C12" s="364" t="s">
        <v>2389</v>
      </c>
      <c r="D12" s="365"/>
      <c r="E12" s="365"/>
      <c r="F12" s="365"/>
      <c r="G12" s="365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236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366" t="s">
        <v>2390</v>
      </c>
      <c r="D13" s="367"/>
      <c r="E13" s="367"/>
      <c r="F13" s="367"/>
      <c r="G13" s="367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236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366" t="s">
        <v>2391</v>
      </c>
      <c r="D14" s="367"/>
      <c r="E14" s="367"/>
      <c r="F14" s="367"/>
      <c r="G14" s="367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236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58"/>
      <c r="B15" s="159"/>
      <c r="C15" s="366" t="s">
        <v>2392</v>
      </c>
      <c r="D15" s="367"/>
      <c r="E15" s="367"/>
      <c r="F15" s="367"/>
      <c r="G15" s="367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236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73">
        <v>3</v>
      </c>
      <c r="B16" s="174" t="s">
        <v>2393</v>
      </c>
      <c r="C16" s="191" t="s">
        <v>2394</v>
      </c>
      <c r="D16" s="175" t="s">
        <v>340</v>
      </c>
      <c r="E16" s="176">
        <v>96.412000000000006</v>
      </c>
      <c r="F16" s="177"/>
      <c r="G16" s="178">
        <f>ROUND(E16*F16,2)</f>
        <v>0</v>
      </c>
      <c r="H16" s="177">
        <v>0</v>
      </c>
      <c r="I16" s="178">
        <f>ROUND(E16*H16,2)</f>
        <v>0</v>
      </c>
      <c r="J16" s="177">
        <v>236</v>
      </c>
      <c r="K16" s="178">
        <f>ROUND(E16*J16,2)</f>
        <v>22753.23</v>
      </c>
      <c r="L16" s="178">
        <v>21</v>
      </c>
      <c r="M16" s="178">
        <f>G16*(1+L16/100)</f>
        <v>0</v>
      </c>
      <c r="N16" s="178">
        <v>0</v>
      </c>
      <c r="O16" s="178">
        <f>ROUND(E16*N16,2)</f>
        <v>0</v>
      </c>
      <c r="P16" s="178">
        <v>0</v>
      </c>
      <c r="Q16" s="178">
        <f>ROUND(E16*P16,2)</f>
        <v>0</v>
      </c>
      <c r="R16" s="178"/>
      <c r="S16" s="178" t="s">
        <v>2384</v>
      </c>
      <c r="T16" s="179" t="s">
        <v>2385</v>
      </c>
      <c r="U16" s="162">
        <v>0</v>
      </c>
      <c r="V16" s="162">
        <f>ROUND(E16*U16,2)</f>
        <v>0</v>
      </c>
      <c r="W16" s="162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341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58"/>
      <c r="B17" s="159"/>
      <c r="C17" s="364" t="s">
        <v>2395</v>
      </c>
      <c r="D17" s="365"/>
      <c r="E17" s="365"/>
      <c r="F17" s="365"/>
      <c r="G17" s="365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236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73">
        <v>4</v>
      </c>
      <c r="B18" s="174" t="s">
        <v>2396</v>
      </c>
      <c r="C18" s="191" t="s">
        <v>2397</v>
      </c>
      <c r="D18" s="175" t="s">
        <v>340</v>
      </c>
      <c r="E18" s="176">
        <v>28.923999999999999</v>
      </c>
      <c r="F18" s="177"/>
      <c r="G18" s="178">
        <f>ROUND(E18*F18,2)</f>
        <v>0</v>
      </c>
      <c r="H18" s="177">
        <v>0</v>
      </c>
      <c r="I18" s="178">
        <f>ROUND(E18*H18,2)</f>
        <v>0</v>
      </c>
      <c r="J18" s="177">
        <v>20.399999999999999</v>
      </c>
      <c r="K18" s="178">
        <f>ROUND(E18*J18,2)</f>
        <v>590.04999999999995</v>
      </c>
      <c r="L18" s="178">
        <v>21</v>
      </c>
      <c r="M18" s="178">
        <f>G18*(1+L18/100)</f>
        <v>0</v>
      </c>
      <c r="N18" s="178">
        <v>0</v>
      </c>
      <c r="O18" s="178">
        <f>ROUND(E18*N18,2)</f>
        <v>0</v>
      </c>
      <c r="P18" s="178">
        <v>0</v>
      </c>
      <c r="Q18" s="178">
        <f>ROUND(E18*P18,2)</f>
        <v>0</v>
      </c>
      <c r="R18" s="178"/>
      <c r="S18" s="178" t="s">
        <v>2384</v>
      </c>
      <c r="T18" s="179" t="s">
        <v>2385</v>
      </c>
      <c r="U18" s="162">
        <v>0</v>
      </c>
      <c r="V18" s="162">
        <f>ROUND(E18*U18,2)</f>
        <v>0</v>
      </c>
      <c r="W18" s="162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341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/>
      <c r="B19" s="159"/>
      <c r="C19" s="364" t="s">
        <v>2398</v>
      </c>
      <c r="D19" s="365"/>
      <c r="E19" s="365"/>
      <c r="F19" s="365"/>
      <c r="G19" s="365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236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73">
        <v>5</v>
      </c>
      <c r="B20" s="174" t="s">
        <v>2399</v>
      </c>
      <c r="C20" s="191" t="s">
        <v>2400</v>
      </c>
      <c r="D20" s="175" t="s">
        <v>340</v>
      </c>
      <c r="E20" s="176">
        <v>39.279000000000003</v>
      </c>
      <c r="F20" s="177"/>
      <c r="G20" s="178">
        <f>ROUND(E20*F20,2)</f>
        <v>0</v>
      </c>
      <c r="H20" s="177">
        <v>0</v>
      </c>
      <c r="I20" s="178">
        <f>ROUND(E20*H20,2)</f>
        <v>0</v>
      </c>
      <c r="J20" s="177">
        <v>324</v>
      </c>
      <c r="K20" s="178">
        <f>ROUND(E20*J20,2)</f>
        <v>12726.4</v>
      </c>
      <c r="L20" s="178">
        <v>21</v>
      </c>
      <c r="M20" s="178">
        <f>G20*(1+L20/100)</f>
        <v>0</v>
      </c>
      <c r="N20" s="178">
        <v>0</v>
      </c>
      <c r="O20" s="178">
        <f>ROUND(E20*N20,2)</f>
        <v>0</v>
      </c>
      <c r="P20" s="178">
        <v>0</v>
      </c>
      <c r="Q20" s="178">
        <f>ROUND(E20*P20,2)</f>
        <v>0</v>
      </c>
      <c r="R20" s="178"/>
      <c r="S20" s="178" t="s">
        <v>2384</v>
      </c>
      <c r="T20" s="179" t="s">
        <v>2385</v>
      </c>
      <c r="U20" s="162">
        <v>0</v>
      </c>
      <c r="V20" s="162">
        <f>ROUND(E20*U20,2)</f>
        <v>0</v>
      </c>
      <c r="W20" s="162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341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58"/>
      <c r="B21" s="159"/>
      <c r="C21" s="364" t="s">
        <v>2401</v>
      </c>
      <c r="D21" s="365"/>
      <c r="E21" s="365"/>
      <c r="F21" s="365"/>
      <c r="G21" s="365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236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73">
        <v>6</v>
      </c>
      <c r="B22" s="174" t="s">
        <v>2402</v>
      </c>
      <c r="C22" s="191" t="s">
        <v>2403</v>
      </c>
      <c r="D22" s="175" t="s">
        <v>340</v>
      </c>
      <c r="E22" s="176">
        <v>11.784000000000001</v>
      </c>
      <c r="F22" s="177"/>
      <c r="G22" s="178">
        <f>ROUND(E22*F22,2)</f>
        <v>0</v>
      </c>
      <c r="H22" s="177">
        <v>0</v>
      </c>
      <c r="I22" s="178">
        <f>ROUND(E22*H22,2)</f>
        <v>0</v>
      </c>
      <c r="J22" s="177">
        <v>42.5</v>
      </c>
      <c r="K22" s="178">
        <f>ROUND(E22*J22,2)</f>
        <v>500.82</v>
      </c>
      <c r="L22" s="178">
        <v>21</v>
      </c>
      <c r="M22" s="178">
        <f>G22*(1+L22/100)</f>
        <v>0</v>
      </c>
      <c r="N22" s="178">
        <v>0</v>
      </c>
      <c r="O22" s="178">
        <f>ROUND(E22*N22,2)</f>
        <v>0</v>
      </c>
      <c r="P22" s="178">
        <v>0</v>
      </c>
      <c r="Q22" s="178">
        <f>ROUND(E22*P22,2)</f>
        <v>0</v>
      </c>
      <c r="R22" s="178"/>
      <c r="S22" s="178" t="s">
        <v>2384</v>
      </c>
      <c r="T22" s="179" t="s">
        <v>2385</v>
      </c>
      <c r="U22" s="162">
        <v>0</v>
      </c>
      <c r="V22" s="162">
        <f>ROUND(E22*U22,2)</f>
        <v>0</v>
      </c>
      <c r="W22" s="162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341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8"/>
      <c r="B23" s="159"/>
      <c r="C23" s="364" t="s">
        <v>2404</v>
      </c>
      <c r="D23" s="365"/>
      <c r="E23" s="365"/>
      <c r="F23" s="365"/>
      <c r="G23" s="365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236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73">
        <v>7</v>
      </c>
      <c r="B24" s="174" t="s">
        <v>2405</v>
      </c>
      <c r="C24" s="191" t="s">
        <v>2406</v>
      </c>
      <c r="D24" s="175" t="s">
        <v>340</v>
      </c>
      <c r="E24" s="176">
        <v>11.212</v>
      </c>
      <c r="F24" s="177"/>
      <c r="G24" s="178">
        <f>ROUND(E24*F24,2)</f>
        <v>0</v>
      </c>
      <c r="H24" s="177">
        <v>0</v>
      </c>
      <c r="I24" s="178">
        <f>ROUND(E24*H24,2)</f>
        <v>0</v>
      </c>
      <c r="J24" s="177">
        <v>207</v>
      </c>
      <c r="K24" s="178">
        <f>ROUND(E24*J24,2)</f>
        <v>2320.88</v>
      </c>
      <c r="L24" s="178">
        <v>21</v>
      </c>
      <c r="M24" s="178">
        <f>G24*(1+L24/100)</f>
        <v>0</v>
      </c>
      <c r="N24" s="178">
        <v>0</v>
      </c>
      <c r="O24" s="178">
        <f>ROUND(E24*N24,2)</f>
        <v>0</v>
      </c>
      <c r="P24" s="178">
        <v>0</v>
      </c>
      <c r="Q24" s="178">
        <f>ROUND(E24*P24,2)</f>
        <v>0</v>
      </c>
      <c r="R24" s="178"/>
      <c r="S24" s="178" t="s">
        <v>2384</v>
      </c>
      <c r="T24" s="179" t="s">
        <v>2385</v>
      </c>
      <c r="U24" s="162">
        <v>0</v>
      </c>
      <c r="V24" s="162">
        <f>ROUND(E24*U24,2)</f>
        <v>0</v>
      </c>
      <c r="W24" s="162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341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ht="22.5" outlineLevel="1" x14ac:dyDescent="0.2">
      <c r="A25" s="158"/>
      <c r="B25" s="159"/>
      <c r="C25" s="364" t="s">
        <v>2407</v>
      </c>
      <c r="D25" s="365"/>
      <c r="E25" s="365"/>
      <c r="F25" s="365"/>
      <c r="G25" s="365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236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87" t="str">
        <f>C25</f>
        <v>Hloubení zapažených i nezapažených rýh šířky přes 600 do 2 000 mm s urovnáním dna do předepsaného profilu a spádu v horninách tř. 1 a 2 do 100 m3</v>
      </c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73">
        <v>8</v>
      </c>
      <c r="B26" s="174" t="s">
        <v>2408</v>
      </c>
      <c r="C26" s="191" t="s">
        <v>2409</v>
      </c>
      <c r="D26" s="175" t="s">
        <v>340</v>
      </c>
      <c r="E26" s="176">
        <v>13.704000000000001</v>
      </c>
      <c r="F26" s="177"/>
      <c r="G26" s="178">
        <f>ROUND(E26*F26,2)</f>
        <v>0</v>
      </c>
      <c r="H26" s="177">
        <v>0</v>
      </c>
      <c r="I26" s="178">
        <f>ROUND(E26*H26,2)</f>
        <v>0</v>
      </c>
      <c r="J26" s="177">
        <v>357</v>
      </c>
      <c r="K26" s="178">
        <f>ROUND(E26*J26,2)</f>
        <v>4892.33</v>
      </c>
      <c r="L26" s="178">
        <v>21</v>
      </c>
      <c r="M26" s="178">
        <f>G26*(1+L26/100)</f>
        <v>0</v>
      </c>
      <c r="N26" s="178">
        <v>0</v>
      </c>
      <c r="O26" s="178">
        <f>ROUND(E26*N26,2)</f>
        <v>0</v>
      </c>
      <c r="P26" s="178">
        <v>0</v>
      </c>
      <c r="Q26" s="178">
        <f>ROUND(E26*P26,2)</f>
        <v>0</v>
      </c>
      <c r="R26" s="178"/>
      <c r="S26" s="178" t="s">
        <v>2384</v>
      </c>
      <c r="T26" s="179" t="s">
        <v>2385</v>
      </c>
      <c r="U26" s="162">
        <v>0</v>
      </c>
      <c r="V26" s="162">
        <f>ROUND(E26*U26,2)</f>
        <v>0</v>
      </c>
      <c r="W26" s="162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341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58"/>
      <c r="B27" s="159"/>
      <c r="C27" s="364" t="s">
        <v>2410</v>
      </c>
      <c r="D27" s="365"/>
      <c r="E27" s="365"/>
      <c r="F27" s="365"/>
      <c r="G27" s="365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236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73">
        <v>9</v>
      </c>
      <c r="B28" s="174" t="s">
        <v>2411</v>
      </c>
      <c r="C28" s="191" t="s">
        <v>2412</v>
      </c>
      <c r="D28" s="175" t="s">
        <v>340</v>
      </c>
      <c r="E28" s="176">
        <v>4.1109999999999998</v>
      </c>
      <c r="F28" s="177"/>
      <c r="G28" s="178">
        <f>ROUND(E28*F28,2)</f>
        <v>0</v>
      </c>
      <c r="H28" s="177">
        <v>0</v>
      </c>
      <c r="I28" s="178">
        <f>ROUND(E28*H28,2)</f>
        <v>0</v>
      </c>
      <c r="J28" s="177">
        <v>22.9</v>
      </c>
      <c r="K28" s="178">
        <f>ROUND(E28*J28,2)</f>
        <v>94.14</v>
      </c>
      <c r="L28" s="178">
        <v>21</v>
      </c>
      <c r="M28" s="178">
        <f>G28*(1+L28/100)</f>
        <v>0</v>
      </c>
      <c r="N28" s="178">
        <v>0</v>
      </c>
      <c r="O28" s="178">
        <f>ROUND(E28*N28,2)</f>
        <v>0</v>
      </c>
      <c r="P28" s="178">
        <v>0</v>
      </c>
      <c r="Q28" s="178">
        <f>ROUND(E28*P28,2)</f>
        <v>0</v>
      </c>
      <c r="R28" s="178"/>
      <c r="S28" s="178" t="s">
        <v>2384</v>
      </c>
      <c r="T28" s="179" t="s">
        <v>2385</v>
      </c>
      <c r="U28" s="162">
        <v>0</v>
      </c>
      <c r="V28" s="162">
        <f>ROUND(E28*U28,2)</f>
        <v>0</v>
      </c>
      <c r="W28" s="162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341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2.5" outlineLevel="1" x14ac:dyDescent="0.2">
      <c r="A29" s="158"/>
      <c r="B29" s="159"/>
      <c r="C29" s="364" t="s">
        <v>2413</v>
      </c>
      <c r="D29" s="365"/>
      <c r="E29" s="365"/>
      <c r="F29" s="365"/>
      <c r="G29" s="365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236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87" t="str">
        <f>C29</f>
        <v>Hloubení zapažených i nezapažených rýh šířky přes 600 do 2 000 mm s urovnáním dna do předepsaného profilu a spádu v hornině tř. 3 Příplatek kcenám za lepivost horniny tř. 3</v>
      </c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73">
        <v>10</v>
      </c>
      <c r="B30" s="174" t="s">
        <v>2414</v>
      </c>
      <c r="C30" s="191" t="s">
        <v>2415</v>
      </c>
      <c r="D30" s="175" t="s">
        <v>375</v>
      </c>
      <c r="E30" s="176">
        <v>83.167000000000002</v>
      </c>
      <c r="F30" s="177"/>
      <c r="G30" s="178">
        <f>ROUND(E30*F30,2)</f>
        <v>0</v>
      </c>
      <c r="H30" s="177">
        <v>0</v>
      </c>
      <c r="I30" s="178">
        <f>ROUND(E30*H30,2)</f>
        <v>0</v>
      </c>
      <c r="J30" s="177">
        <v>92.8</v>
      </c>
      <c r="K30" s="178">
        <f>ROUND(E30*J30,2)</f>
        <v>7717.9</v>
      </c>
      <c r="L30" s="178">
        <v>21</v>
      </c>
      <c r="M30" s="178">
        <f>G30*(1+L30/100)</f>
        <v>0</v>
      </c>
      <c r="N30" s="178">
        <v>8.4000000000000003E-4</v>
      </c>
      <c r="O30" s="178">
        <f>ROUND(E30*N30,2)</f>
        <v>7.0000000000000007E-2</v>
      </c>
      <c r="P30" s="178">
        <v>0</v>
      </c>
      <c r="Q30" s="178">
        <f>ROUND(E30*P30,2)</f>
        <v>0</v>
      </c>
      <c r="R30" s="178"/>
      <c r="S30" s="178" t="s">
        <v>2384</v>
      </c>
      <c r="T30" s="179" t="s">
        <v>2385</v>
      </c>
      <c r="U30" s="162">
        <v>0</v>
      </c>
      <c r="V30" s="162">
        <f>ROUND(E30*U30,2)</f>
        <v>0</v>
      </c>
      <c r="W30" s="162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341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58"/>
      <c r="B31" s="159"/>
      <c r="C31" s="364" t="s">
        <v>2416</v>
      </c>
      <c r="D31" s="365"/>
      <c r="E31" s="365"/>
      <c r="F31" s="365"/>
      <c r="G31" s="365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236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73">
        <v>11</v>
      </c>
      <c r="B32" s="174" t="s">
        <v>2417</v>
      </c>
      <c r="C32" s="191" t="s">
        <v>2418</v>
      </c>
      <c r="D32" s="175" t="s">
        <v>375</v>
      </c>
      <c r="E32" s="176">
        <v>83.167000000000002</v>
      </c>
      <c r="F32" s="177"/>
      <c r="G32" s="178">
        <f>ROUND(E32*F32,2)</f>
        <v>0</v>
      </c>
      <c r="H32" s="177">
        <v>0</v>
      </c>
      <c r="I32" s="178">
        <f>ROUND(E32*H32,2)</f>
        <v>0</v>
      </c>
      <c r="J32" s="177">
        <v>16.600000000000001</v>
      </c>
      <c r="K32" s="178">
        <f>ROUND(E32*J32,2)</f>
        <v>1380.57</v>
      </c>
      <c r="L32" s="178">
        <v>21</v>
      </c>
      <c r="M32" s="178">
        <f>G32*(1+L32/100)</f>
        <v>0</v>
      </c>
      <c r="N32" s="178">
        <v>0</v>
      </c>
      <c r="O32" s="178">
        <f>ROUND(E32*N32,2)</f>
        <v>0</v>
      </c>
      <c r="P32" s="178">
        <v>0</v>
      </c>
      <c r="Q32" s="178">
        <f>ROUND(E32*P32,2)</f>
        <v>0</v>
      </c>
      <c r="R32" s="178"/>
      <c r="S32" s="178" t="s">
        <v>2384</v>
      </c>
      <c r="T32" s="179" t="s">
        <v>2385</v>
      </c>
      <c r="U32" s="162">
        <v>0</v>
      </c>
      <c r="V32" s="162">
        <f>ROUND(E32*U32,2)</f>
        <v>0</v>
      </c>
      <c r="W32" s="162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341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ht="22.5" outlineLevel="1" x14ac:dyDescent="0.2">
      <c r="A33" s="158"/>
      <c r="B33" s="159"/>
      <c r="C33" s="364" t="s">
        <v>2419</v>
      </c>
      <c r="D33" s="365"/>
      <c r="E33" s="365"/>
      <c r="F33" s="365"/>
      <c r="G33" s="365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236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87" t="str">
        <f>C33</f>
        <v>Odstranění pažení a rozepření stěn rýh pro podzemní vedení s uložením materiálu na vzdálenost do 3 m od kraje výkopu příložné, hloubky do 2 m</v>
      </c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73">
        <v>12</v>
      </c>
      <c r="B34" s="174" t="s">
        <v>2420</v>
      </c>
      <c r="C34" s="191" t="s">
        <v>2421</v>
      </c>
      <c r="D34" s="175" t="s">
        <v>340</v>
      </c>
      <c r="E34" s="176">
        <v>203.45599999999999</v>
      </c>
      <c r="F34" s="177"/>
      <c r="G34" s="178">
        <f>ROUND(E34*F34,2)</f>
        <v>0</v>
      </c>
      <c r="H34" s="177">
        <v>0</v>
      </c>
      <c r="I34" s="178">
        <f>ROUND(E34*H34,2)</f>
        <v>0</v>
      </c>
      <c r="J34" s="177">
        <v>72.900000000000006</v>
      </c>
      <c r="K34" s="178">
        <f>ROUND(E34*J34,2)</f>
        <v>14831.94</v>
      </c>
      <c r="L34" s="178">
        <v>21</v>
      </c>
      <c r="M34" s="178">
        <f>G34*(1+L34/100)</f>
        <v>0</v>
      </c>
      <c r="N34" s="178">
        <v>0</v>
      </c>
      <c r="O34" s="178">
        <f>ROUND(E34*N34,2)</f>
        <v>0</v>
      </c>
      <c r="P34" s="178">
        <v>0</v>
      </c>
      <c r="Q34" s="178">
        <f>ROUND(E34*P34,2)</f>
        <v>0</v>
      </c>
      <c r="R34" s="178"/>
      <c r="S34" s="178" t="s">
        <v>2384</v>
      </c>
      <c r="T34" s="179" t="s">
        <v>2385</v>
      </c>
      <c r="U34" s="162">
        <v>0</v>
      </c>
      <c r="V34" s="162">
        <f>ROUND(E34*U34,2)</f>
        <v>0</v>
      </c>
      <c r="W34" s="162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341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ht="22.5" outlineLevel="1" x14ac:dyDescent="0.2">
      <c r="A35" s="158"/>
      <c r="B35" s="159"/>
      <c r="C35" s="364" t="s">
        <v>2422</v>
      </c>
      <c r="D35" s="365"/>
      <c r="E35" s="365"/>
      <c r="F35" s="365"/>
      <c r="G35" s="365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236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87" t="str">
        <f>C35</f>
        <v>Svislé přemístění výkopku bez naložení do dopravní nádoby avšak s vyprázdněním dopravní nádoby na hromadu nebo do dopravního prostředku z horniny tř. 1 až 4, při hloubce výkopu přes 1 do 2,5 m</v>
      </c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73">
        <v>13</v>
      </c>
      <c r="B36" s="174" t="s">
        <v>2423</v>
      </c>
      <c r="C36" s="191" t="s">
        <v>2424</v>
      </c>
      <c r="D36" s="175" t="s">
        <v>340</v>
      </c>
      <c r="E36" s="176">
        <v>79.819000000000003</v>
      </c>
      <c r="F36" s="177"/>
      <c r="G36" s="178">
        <f>ROUND(E36*F36,2)</f>
        <v>0</v>
      </c>
      <c r="H36" s="177">
        <v>0</v>
      </c>
      <c r="I36" s="178">
        <f>ROUND(E36*H36,2)</f>
        <v>0</v>
      </c>
      <c r="J36" s="177">
        <v>185</v>
      </c>
      <c r="K36" s="178">
        <f>ROUND(E36*J36,2)</f>
        <v>14766.52</v>
      </c>
      <c r="L36" s="178">
        <v>21</v>
      </c>
      <c r="M36" s="178">
        <f>G36*(1+L36/100)</f>
        <v>0</v>
      </c>
      <c r="N36" s="178">
        <v>0</v>
      </c>
      <c r="O36" s="178">
        <f>ROUND(E36*N36,2)</f>
        <v>0</v>
      </c>
      <c r="P36" s="178">
        <v>0</v>
      </c>
      <c r="Q36" s="178">
        <f>ROUND(E36*P36,2)</f>
        <v>0</v>
      </c>
      <c r="R36" s="178"/>
      <c r="S36" s="178" t="s">
        <v>2384</v>
      </c>
      <c r="T36" s="179" t="s">
        <v>2385</v>
      </c>
      <c r="U36" s="162">
        <v>0</v>
      </c>
      <c r="V36" s="162">
        <f>ROUND(E36*U36,2)</f>
        <v>0</v>
      </c>
      <c r="W36" s="162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341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ht="22.5" outlineLevel="1" x14ac:dyDescent="0.2">
      <c r="A37" s="158"/>
      <c r="B37" s="159"/>
      <c r="C37" s="364" t="s">
        <v>2425</v>
      </c>
      <c r="D37" s="365"/>
      <c r="E37" s="365"/>
      <c r="F37" s="365"/>
      <c r="G37" s="365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236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87" t="str">
        <f>C37</f>
        <v>Vodorovné přemístění výkopku nebo sypaniny po suchu na obvyklém dopravním prostředku, bez naložení výkopku, avšak se složením bez rozhrnutí z horniny tř. 1 až 4 na vzdálenost přes 6 000 do 7000 m</v>
      </c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73">
        <v>14</v>
      </c>
      <c r="B38" s="174" t="s">
        <v>2426</v>
      </c>
      <c r="C38" s="191" t="s">
        <v>2427</v>
      </c>
      <c r="D38" s="175" t="s">
        <v>340</v>
      </c>
      <c r="E38" s="176">
        <v>79.819000000000003</v>
      </c>
      <c r="F38" s="177"/>
      <c r="G38" s="178">
        <f>ROUND(E38*F38,2)</f>
        <v>0</v>
      </c>
      <c r="H38" s="177">
        <v>0</v>
      </c>
      <c r="I38" s="178">
        <f>ROUND(E38*H38,2)</f>
        <v>0</v>
      </c>
      <c r="J38" s="177">
        <v>158</v>
      </c>
      <c r="K38" s="178">
        <f>ROUND(E38*J38,2)</f>
        <v>12611.4</v>
      </c>
      <c r="L38" s="178">
        <v>21</v>
      </c>
      <c r="M38" s="178">
        <f>G38*(1+L38/100)</f>
        <v>0</v>
      </c>
      <c r="N38" s="178">
        <v>0</v>
      </c>
      <c r="O38" s="178">
        <f>ROUND(E38*N38,2)</f>
        <v>0</v>
      </c>
      <c r="P38" s="178">
        <v>0</v>
      </c>
      <c r="Q38" s="178">
        <f>ROUND(E38*P38,2)</f>
        <v>0</v>
      </c>
      <c r="R38" s="178"/>
      <c r="S38" s="178" t="s">
        <v>2384</v>
      </c>
      <c r="T38" s="179" t="s">
        <v>2385</v>
      </c>
      <c r="U38" s="162">
        <v>0</v>
      </c>
      <c r="V38" s="162">
        <f>ROUND(E38*U38,2)</f>
        <v>0</v>
      </c>
      <c r="W38" s="162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341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58"/>
      <c r="B39" s="159"/>
      <c r="C39" s="364" t="s">
        <v>2428</v>
      </c>
      <c r="D39" s="365"/>
      <c r="E39" s="365"/>
      <c r="F39" s="365"/>
      <c r="G39" s="365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236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73">
        <v>15</v>
      </c>
      <c r="B40" s="174" t="s">
        <v>2429</v>
      </c>
      <c r="C40" s="191" t="s">
        <v>2430</v>
      </c>
      <c r="D40" s="175" t="s">
        <v>473</v>
      </c>
      <c r="E40" s="176">
        <v>167.62</v>
      </c>
      <c r="F40" s="177"/>
      <c r="G40" s="178">
        <f>ROUND(E40*F40,2)</f>
        <v>0</v>
      </c>
      <c r="H40" s="177">
        <v>0</v>
      </c>
      <c r="I40" s="178">
        <f>ROUND(E40*H40,2)</f>
        <v>0</v>
      </c>
      <c r="J40" s="177">
        <v>130</v>
      </c>
      <c r="K40" s="178">
        <f>ROUND(E40*J40,2)</f>
        <v>21790.6</v>
      </c>
      <c r="L40" s="178">
        <v>21</v>
      </c>
      <c r="M40" s="178">
        <f>G40*(1+L40/100)</f>
        <v>0</v>
      </c>
      <c r="N40" s="178">
        <v>0</v>
      </c>
      <c r="O40" s="178">
        <f>ROUND(E40*N40,2)</f>
        <v>0</v>
      </c>
      <c r="P40" s="178">
        <v>0</v>
      </c>
      <c r="Q40" s="178">
        <f>ROUND(E40*P40,2)</f>
        <v>0</v>
      </c>
      <c r="R40" s="178"/>
      <c r="S40" s="178" t="s">
        <v>2384</v>
      </c>
      <c r="T40" s="179" t="s">
        <v>2385</v>
      </c>
      <c r="U40" s="162">
        <v>0</v>
      </c>
      <c r="V40" s="162">
        <f>ROUND(E40*U40,2)</f>
        <v>0</v>
      </c>
      <c r="W40" s="162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341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158"/>
      <c r="B41" s="159"/>
      <c r="C41" s="364" t="s">
        <v>2431</v>
      </c>
      <c r="D41" s="365"/>
      <c r="E41" s="365"/>
      <c r="F41" s="365"/>
      <c r="G41" s="365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236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73">
        <v>16</v>
      </c>
      <c r="B42" s="174" t="s">
        <v>2432</v>
      </c>
      <c r="C42" s="191" t="s">
        <v>2433</v>
      </c>
      <c r="D42" s="175" t="s">
        <v>340</v>
      </c>
      <c r="E42" s="176">
        <v>123.637</v>
      </c>
      <c r="F42" s="177"/>
      <c r="G42" s="178">
        <f>ROUND(E42*F42,2)</f>
        <v>0</v>
      </c>
      <c r="H42" s="177">
        <v>0</v>
      </c>
      <c r="I42" s="178">
        <f>ROUND(E42*H42,2)</f>
        <v>0</v>
      </c>
      <c r="J42" s="177">
        <v>79.599999999999994</v>
      </c>
      <c r="K42" s="178">
        <f>ROUND(E42*J42,2)</f>
        <v>9841.51</v>
      </c>
      <c r="L42" s="178">
        <v>21</v>
      </c>
      <c r="M42" s="178">
        <f>G42*(1+L42/100)</f>
        <v>0</v>
      </c>
      <c r="N42" s="178">
        <v>0</v>
      </c>
      <c r="O42" s="178">
        <f>ROUND(E42*N42,2)</f>
        <v>0</v>
      </c>
      <c r="P42" s="178">
        <v>0</v>
      </c>
      <c r="Q42" s="178">
        <f>ROUND(E42*P42,2)</f>
        <v>0</v>
      </c>
      <c r="R42" s="178"/>
      <c r="S42" s="178" t="s">
        <v>2384</v>
      </c>
      <c r="T42" s="179" t="s">
        <v>2385</v>
      </c>
      <c r="U42" s="162">
        <v>0</v>
      </c>
      <c r="V42" s="162">
        <f>ROUND(E42*U42,2)</f>
        <v>0</v>
      </c>
      <c r="W42" s="162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341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364" t="s">
        <v>2434</v>
      </c>
      <c r="D43" s="365"/>
      <c r="E43" s="365"/>
      <c r="F43" s="365"/>
      <c r="G43" s="365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236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58"/>
      <c r="B44" s="159"/>
      <c r="C44" s="366" t="s">
        <v>2435</v>
      </c>
      <c r="D44" s="367"/>
      <c r="E44" s="367"/>
      <c r="F44" s="367"/>
      <c r="G44" s="367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236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158"/>
      <c r="B45" s="159"/>
      <c r="C45" s="366" t="s">
        <v>2436</v>
      </c>
      <c r="D45" s="367"/>
      <c r="E45" s="367"/>
      <c r="F45" s="367"/>
      <c r="G45" s="367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236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58"/>
      <c r="B46" s="159"/>
      <c r="C46" s="366" t="s">
        <v>2437</v>
      </c>
      <c r="D46" s="367"/>
      <c r="E46" s="367"/>
      <c r="F46" s="367"/>
      <c r="G46" s="367"/>
      <c r="H46" s="162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236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58"/>
      <c r="B47" s="159"/>
      <c r="C47" s="366" t="s">
        <v>2438</v>
      </c>
      <c r="D47" s="367"/>
      <c r="E47" s="367"/>
      <c r="F47" s="367"/>
      <c r="G47" s="367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236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ht="22.5" outlineLevel="1" x14ac:dyDescent="0.2">
      <c r="A48" s="173">
        <v>17</v>
      </c>
      <c r="B48" s="174" t="s">
        <v>2439</v>
      </c>
      <c r="C48" s="191" t="s">
        <v>2440</v>
      </c>
      <c r="D48" s="175" t="s">
        <v>340</v>
      </c>
      <c r="E48" s="176">
        <v>4.16</v>
      </c>
      <c r="F48" s="177"/>
      <c r="G48" s="178">
        <f>ROUND(E48*F48,2)</f>
        <v>0</v>
      </c>
      <c r="H48" s="177">
        <v>0</v>
      </c>
      <c r="I48" s="178">
        <f>ROUND(E48*H48,2)</f>
        <v>0</v>
      </c>
      <c r="J48" s="177">
        <v>511</v>
      </c>
      <c r="K48" s="178">
        <f>ROUND(E48*J48,2)</f>
        <v>2125.7600000000002</v>
      </c>
      <c r="L48" s="178">
        <v>21</v>
      </c>
      <c r="M48" s="178">
        <f>G48*(1+L48/100)</f>
        <v>0</v>
      </c>
      <c r="N48" s="178">
        <v>0</v>
      </c>
      <c r="O48" s="178">
        <f>ROUND(E48*N48,2)</f>
        <v>0</v>
      </c>
      <c r="P48" s="178">
        <v>0</v>
      </c>
      <c r="Q48" s="178">
        <f>ROUND(E48*P48,2)</f>
        <v>0</v>
      </c>
      <c r="R48" s="178"/>
      <c r="S48" s="178" t="s">
        <v>2384</v>
      </c>
      <c r="T48" s="179" t="s">
        <v>2385</v>
      </c>
      <c r="U48" s="162">
        <v>0</v>
      </c>
      <c r="V48" s="162">
        <f>ROUND(E48*U48,2)</f>
        <v>0</v>
      </c>
      <c r="W48" s="162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341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ht="22.5" outlineLevel="1" x14ac:dyDescent="0.2">
      <c r="A49" s="158"/>
      <c r="B49" s="159"/>
      <c r="C49" s="364" t="s">
        <v>2441</v>
      </c>
      <c r="D49" s="365"/>
      <c r="E49" s="365"/>
      <c r="F49" s="365"/>
      <c r="G49" s="365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236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87" t="str">
        <f>C49</f>
        <v>Obsypání objektů nad přilehlým původním terénem sypaninou z vhodných hornin 1 až 4 nebo materiálem uloženým ve vzdálenosti do 3 m od vnějšího kraje objektu pro jakoukoliv míru zhutnění bez prohození sypaniny</v>
      </c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58"/>
      <c r="B50" s="159"/>
      <c r="C50" s="366" t="s">
        <v>2442</v>
      </c>
      <c r="D50" s="367"/>
      <c r="E50" s="367"/>
      <c r="F50" s="367"/>
      <c r="G50" s="367"/>
      <c r="H50" s="162"/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236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73">
        <v>18</v>
      </c>
      <c r="B51" s="174" t="s">
        <v>2443</v>
      </c>
      <c r="C51" s="191" t="s">
        <v>2444</v>
      </c>
      <c r="D51" s="175" t="s">
        <v>340</v>
      </c>
      <c r="E51" s="176">
        <v>4.16</v>
      </c>
      <c r="F51" s="177"/>
      <c r="G51" s="178">
        <f>ROUND(E51*F51,2)</f>
        <v>0</v>
      </c>
      <c r="H51" s="177">
        <v>0</v>
      </c>
      <c r="I51" s="178">
        <f>ROUND(E51*H51,2)</f>
        <v>0</v>
      </c>
      <c r="J51" s="177">
        <v>198</v>
      </c>
      <c r="K51" s="178">
        <f>ROUND(E51*J51,2)</f>
        <v>823.68</v>
      </c>
      <c r="L51" s="178">
        <v>21</v>
      </c>
      <c r="M51" s="178">
        <f>G51*(1+L51/100)</f>
        <v>0</v>
      </c>
      <c r="N51" s="178">
        <v>0</v>
      </c>
      <c r="O51" s="178">
        <f>ROUND(E51*N51,2)</f>
        <v>0</v>
      </c>
      <c r="P51" s="178">
        <v>0</v>
      </c>
      <c r="Q51" s="178">
        <f>ROUND(E51*P51,2)</f>
        <v>0</v>
      </c>
      <c r="R51" s="178"/>
      <c r="S51" s="178" t="s">
        <v>2384</v>
      </c>
      <c r="T51" s="179" t="s">
        <v>2385</v>
      </c>
      <c r="U51" s="162">
        <v>0</v>
      </c>
      <c r="V51" s="162">
        <f>ROUND(E51*U51,2)</f>
        <v>0</v>
      </c>
      <c r="W51" s="162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341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ht="22.5" outlineLevel="1" x14ac:dyDescent="0.2">
      <c r="A52" s="158"/>
      <c r="B52" s="159"/>
      <c r="C52" s="364" t="s">
        <v>2445</v>
      </c>
      <c r="D52" s="365"/>
      <c r="E52" s="365"/>
      <c r="F52" s="365"/>
      <c r="G52" s="365"/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236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87" t="str">
        <f>C52</f>
        <v>Obsypání objektů nad přilehlým původním terénem sypaninou z vhodných hornin 1 až 4 nebo materiálem uloženým ve vzdálenosti do 3 m od vnějšího kraje objektu pro jakoukoliv míru zhutnění Příplatek k ceně za prohození sypaniny</v>
      </c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73">
        <v>19</v>
      </c>
      <c r="B53" s="174" t="s">
        <v>2446</v>
      </c>
      <c r="C53" s="191" t="s">
        <v>2447</v>
      </c>
      <c r="D53" s="175" t="s">
        <v>340</v>
      </c>
      <c r="E53" s="176">
        <v>43.085000000000001</v>
      </c>
      <c r="F53" s="177"/>
      <c r="G53" s="178">
        <f>ROUND(E53*F53,2)</f>
        <v>0</v>
      </c>
      <c r="H53" s="177">
        <v>0</v>
      </c>
      <c r="I53" s="178">
        <f>ROUND(E53*H53,2)</f>
        <v>0</v>
      </c>
      <c r="J53" s="177">
        <v>184</v>
      </c>
      <c r="K53" s="178">
        <f>ROUND(E53*J53,2)</f>
        <v>7927.64</v>
      </c>
      <c r="L53" s="178">
        <v>21</v>
      </c>
      <c r="M53" s="178">
        <f>G53*(1+L53/100)</f>
        <v>0</v>
      </c>
      <c r="N53" s="178">
        <v>0</v>
      </c>
      <c r="O53" s="178">
        <f>ROUND(E53*N53,2)</f>
        <v>0</v>
      </c>
      <c r="P53" s="178">
        <v>0</v>
      </c>
      <c r="Q53" s="178">
        <f>ROUND(E53*P53,2)</f>
        <v>0</v>
      </c>
      <c r="R53" s="178"/>
      <c r="S53" s="178" t="s">
        <v>2384</v>
      </c>
      <c r="T53" s="179" t="s">
        <v>2385</v>
      </c>
      <c r="U53" s="162">
        <v>0</v>
      </c>
      <c r="V53" s="162">
        <f>ROUND(E53*U53,2)</f>
        <v>0</v>
      </c>
      <c r="W53" s="162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341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ht="22.5" outlineLevel="1" x14ac:dyDescent="0.2">
      <c r="A54" s="158"/>
      <c r="B54" s="159"/>
      <c r="C54" s="364" t="s">
        <v>2448</v>
      </c>
      <c r="D54" s="365"/>
      <c r="E54" s="365"/>
      <c r="F54" s="365"/>
      <c r="G54" s="365"/>
      <c r="H54" s="162"/>
      <c r="I54" s="162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236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87" t="str">
        <f>C54</f>
        <v>Obsypání potrubí strojně sypaninou z vhodných hornin tř. 1 až 4 nebo materiálem připraveným podél výkopu ve vzdálenosti do 3 m od jeho kraje, pro jakoukoliv hloubku výkopu a míru zhutnění bez prohození sypaniny</v>
      </c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58"/>
      <c r="B55" s="159"/>
      <c r="C55" s="366" t="s">
        <v>2449</v>
      </c>
      <c r="D55" s="367"/>
      <c r="E55" s="367"/>
      <c r="F55" s="367"/>
      <c r="G55" s="367"/>
      <c r="H55" s="162"/>
      <c r="I55" s="162"/>
      <c r="J55" s="162"/>
      <c r="K55" s="162"/>
      <c r="L55" s="162"/>
      <c r="M55" s="162"/>
      <c r="N55" s="162"/>
      <c r="O55" s="162"/>
      <c r="P55" s="162"/>
      <c r="Q55" s="162"/>
      <c r="R55" s="162"/>
      <c r="S55" s="162"/>
      <c r="T55" s="162"/>
      <c r="U55" s="162"/>
      <c r="V55" s="162"/>
      <c r="W55" s="162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236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58"/>
      <c r="B56" s="159"/>
      <c r="C56" s="366" t="s">
        <v>2391</v>
      </c>
      <c r="D56" s="367"/>
      <c r="E56" s="367"/>
      <c r="F56" s="367"/>
      <c r="G56" s="367"/>
      <c r="H56" s="162"/>
      <c r="I56" s="162"/>
      <c r="J56" s="162"/>
      <c r="K56" s="162"/>
      <c r="L56" s="162"/>
      <c r="M56" s="162"/>
      <c r="N56" s="162"/>
      <c r="O56" s="162"/>
      <c r="P56" s="162"/>
      <c r="Q56" s="162"/>
      <c r="R56" s="162"/>
      <c r="S56" s="162"/>
      <c r="T56" s="162"/>
      <c r="U56" s="162"/>
      <c r="V56" s="162"/>
      <c r="W56" s="162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236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73">
        <v>20</v>
      </c>
      <c r="B57" s="174" t="s">
        <v>2450</v>
      </c>
      <c r="C57" s="191" t="s">
        <v>2451</v>
      </c>
      <c r="D57" s="175" t="s">
        <v>473</v>
      </c>
      <c r="E57" s="176">
        <v>20.837</v>
      </c>
      <c r="F57" s="177"/>
      <c r="G57" s="178">
        <f>ROUND(E57*F57,2)</f>
        <v>0</v>
      </c>
      <c r="H57" s="177">
        <v>246</v>
      </c>
      <c r="I57" s="178">
        <f>ROUND(E57*H57,2)</f>
        <v>5125.8999999999996</v>
      </c>
      <c r="J57" s="177">
        <v>0</v>
      </c>
      <c r="K57" s="178">
        <f>ROUND(E57*J57,2)</f>
        <v>0</v>
      </c>
      <c r="L57" s="178">
        <v>21</v>
      </c>
      <c r="M57" s="178">
        <f>G57*(1+L57/100)</f>
        <v>0</v>
      </c>
      <c r="N57" s="178">
        <v>1</v>
      </c>
      <c r="O57" s="178">
        <f>ROUND(E57*N57,2)</f>
        <v>20.84</v>
      </c>
      <c r="P57" s="178">
        <v>0</v>
      </c>
      <c r="Q57" s="178">
        <f>ROUND(E57*P57,2)</f>
        <v>0</v>
      </c>
      <c r="R57" s="178"/>
      <c r="S57" s="178" t="s">
        <v>2384</v>
      </c>
      <c r="T57" s="179" t="s">
        <v>2385</v>
      </c>
      <c r="U57" s="162">
        <v>0</v>
      </c>
      <c r="V57" s="162">
        <f>ROUND(E57*U57,2)</f>
        <v>0</v>
      </c>
      <c r="W57" s="162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2452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58"/>
      <c r="B58" s="159"/>
      <c r="C58" s="364" t="s">
        <v>2451</v>
      </c>
      <c r="D58" s="365"/>
      <c r="E58" s="365"/>
      <c r="F58" s="365"/>
      <c r="G58" s="365"/>
      <c r="H58" s="162"/>
      <c r="I58" s="162"/>
      <c r="J58" s="162"/>
      <c r="K58" s="162"/>
      <c r="L58" s="162"/>
      <c r="M58" s="162"/>
      <c r="N58" s="162"/>
      <c r="O58" s="162"/>
      <c r="P58" s="162"/>
      <c r="Q58" s="162"/>
      <c r="R58" s="162"/>
      <c r="S58" s="162"/>
      <c r="T58" s="162"/>
      <c r="U58" s="162"/>
      <c r="V58" s="162"/>
      <c r="W58" s="162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236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80">
        <v>21</v>
      </c>
      <c r="B59" s="181" t="s">
        <v>2453</v>
      </c>
      <c r="C59" s="190" t="s">
        <v>2454</v>
      </c>
      <c r="D59" s="182" t="s">
        <v>473</v>
      </c>
      <c r="E59" s="183">
        <v>60.593000000000004</v>
      </c>
      <c r="F59" s="184"/>
      <c r="G59" s="185">
        <f>ROUND(E59*F59,2)</f>
        <v>0</v>
      </c>
      <c r="H59" s="184">
        <v>380</v>
      </c>
      <c r="I59" s="185">
        <f>ROUND(E59*H59,2)</f>
        <v>23025.34</v>
      </c>
      <c r="J59" s="184">
        <v>0</v>
      </c>
      <c r="K59" s="185">
        <f>ROUND(E59*J59,2)</f>
        <v>0</v>
      </c>
      <c r="L59" s="185">
        <v>21</v>
      </c>
      <c r="M59" s="185">
        <f>G59*(1+L59/100)</f>
        <v>0</v>
      </c>
      <c r="N59" s="185">
        <v>1</v>
      </c>
      <c r="O59" s="185">
        <f>ROUND(E59*N59,2)</f>
        <v>60.59</v>
      </c>
      <c r="P59" s="185">
        <v>0</v>
      </c>
      <c r="Q59" s="185">
        <f>ROUND(E59*P59,2)</f>
        <v>0</v>
      </c>
      <c r="R59" s="185"/>
      <c r="S59" s="185" t="s">
        <v>2384</v>
      </c>
      <c r="T59" s="186" t="s">
        <v>2385</v>
      </c>
      <c r="U59" s="162">
        <v>0</v>
      </c>
      <c r="V59" s="162">
        <f>ROUND(E59*U59,2)</f>
        <v>0</v>
      </c>
      <c r="W59" s="162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2452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73">
        <v>22</v>
      </c>
      <c r="B60" s="174" t="s">
        <v>2455</v>
      </c>
      <c r="C60" s="191" t="s">
        <v>2456</v>
      </c>
      <c r="D60" s="175" t="s">
        <v>375</v>
      </c>
      <c r="E60" s="176">
        <v>95.55</v>
      </c>
      <c r="F60" s="177"/>
      <c r="G60" s="178">
        <f>ROUND(E60*F60,2)</f>
        <v>0</v>
      </c>
      <c r="H60" s="177">
        <v>0</v>
      </c>
      <c r="I60" s="178">
        <f>ROUND(E60*H60,2)</f>
        <v>0</v>
      </c>
      <c r="J60" s="177">
        <v>37.4</v>
      </c>
      <c r="K60" s="178">
        <f>ROUND(E60*J60,2)</f>
        <v>3573.57</v>
      </c>
      <c r="L60" s="178">
        <v>21</v>
      </c>
      <c r="M60" s="178">
        <f>G60*(1+L60/100)</f>
        <v>0</v>
      </c>
      <c r="N60" s="178">
        <v>0</v>
      </c>
      <c r="O60" s="178">
        <f>ROUND(E60*N60,2)</f>
        <v>0</v>
      </c>
      <c r="P60" s="178">
        <v>0</v>
      </c>
      <c r="Q60" s="178">
        <f>ROUND(E60*P60,2)</f>
        <v>0</v>
      </c>
      <c r="R60" s="178"/>
      <c r="S60" s="178" t="s">
        <v>2384</v>
      </c>
      <c r="T60" s="179" t="s">
        <v>2385</v>
      </c>
      <c r="U60" s="162">
        <v>0</v>
      </c>
      <c r="V60" s="162">
        <f>ROUND(E60*U60,2)</f>
        <v>0</v>
      </c>
      <c r="W60" s="162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341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58"/>
      <c r="B61" s="159"/>
      <c r="C61" s="364" t="s">
        <v>2457</v>
      </c>
      <c r="D61" s="365"/>
      <c r="E61" s="365"/>
      <c r="F61" s="365"/>
      <c r="G61" s="365"/>
      <c r="H61" s="162"/>
      <c r="I61" s="162"/>
      <c r="J61" s="162"/>
      <c r="K61" s="162"/>
      <c r="L61" s="162"/>
      <c r="M61" s="162"/>
      <c r="N61" s="162"/>
      <c r="O61" s="162"/>
      <c r="P61" s="162"/>
      <c r="Q61" s="162"/>
      <c r="R61" s="162"/>
      <c r="S61" s="162"/>
      <c r="T61" s="162"/>
      <c r="U61" s="162"/>
      <c r="V61" s="162"/>
      <c r="W61" s="162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236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x14ac:dyDescent="0.2">
      <c r="A62" s="167" t="s">
        <v>223</v>
      </c>
      <c r="B62" s="168" t="s">
        <v>87</v>
      </c>
      <c r="C62" s="189" t="s">
        <v>88</v>
      </c>
      <c r="D62" s="169"/>
      <c r="E62" s="170"/>
      <c r="F62" s="171"/>
      <c r="G62" s="171">
        <f>SUMIF(AG63:AG68,"&lt;&gt;NOR",G63:G68)</f>
        <v>0</v>
      </c>
      <c r="H62" s="171"/>
      <c r="I62" s="171">
        <f>SUM(I63:I68)</f>
        <v>6147.9</v>
      </c>
      <c r="J62" s="171"/>
      <c r="K62" s="171">
        <f>SUM(K63:K68)</f>
        <v>3231</v>
      </c>
      <c r="L62" s="171"/>
      <c r="M62" s="171">
        <f>SUM(M63:M68)</f>
        <v>0</v>
      </c>
      <c r="N62" s="171"/>
      <c r="O62" s="171">
        <f>SUM(O63:O68)</f>
        <v>0.06</v>
      </c>
      <c r="P62" s="171"/>
      <c r="Q62" s="171">
        <f>SUM(Q63:Q68)</f>
        <v>0</v>
      </c>
      <c r="R62" s="171"/>
      <c r="S62" s="171"/>
      <c r="T62" s="172"/>
      <c r="U62" s="166"/>
      <c r="V62" s="166">
        <f>SUM(V63:V68)</f>
        <v>0</v>
      </c>
      <c r="W62" s="166"/>
      <c r="AG62" t="s">
        <v>224</v>
      </c>
    </row>
    <row r="63" spans="1:60" outlineLevel="1" x14ac:dyDescent="0.2">
      <c r="A63" s="173">
        <v>23</v>
      </c>
      <c r="B63" s="174" t="s">
        <v>2458</v>
      </c>
      <c r="C63" s="191" t="s">
        <v>2459</v>
      </c>
      <c r="D63" s="175" t="s">
        <v>375</v>
      </c>
      <c r="E63" s="176">
        <v>60</v>
      </c>
      <c r="F63" s="177"/>
      <c r="G63" s="178">
        <f>ROUND(E63*F63,2)</f>
        <v>0</v>
      </c>
      <c r="H63" s="177">
        <v>0</v>
      </c>
      <c r="I63" s="178">
        <f>ROUND(E63*H63,2)</f>
        <v>0</v>
      </c>
      <c r="J63" s="177">
        <v>15.6</v>
      </c>
      <c r="K63" s="178">
        <f>ROUND(E63*J63,2)</f>
        <v>936</v>
      </c>
      <c r="L63" s="178">
        <v>21</v>
      </c>
      <c r="M63" s="178">
        <f>G63*(1+L63/100)</f>
        <v>0</v>
      </c>
      <c r="N63" s="178">
        <v>1.3999999999999999E-4</v>
      </c>
      <c r="O63" s="178">
        <f>ROUND(E63*N63,2)</f>
        <v>0.01</v>
      </c>
      <c r="P63" s="178">
        <v>0</v>
      </c>
      <c r="Q63" s="178">
        <f>ROUND(E63*P63,2)</f>
        <v>0</v>
      </c>
      <c r="R63" s="178"/>
      <c r="S63" s="178" t="s">
        <v>2384</v>
      </c>
      <c r="T63" s="179" t="s">
        <v>2385</v>
      </c>
      <c r="U63" s="162">
        <v>0</v>
      </c>
      <c r="V63" s="162">
        <f>ROUND(E63*U63,2)</f>
        <v>0</v>
      </c>
      <c r="W63" s="162"/>
      <c r="X63" s="151"/>
      <c r="Y63" s="151"/>
      <c r="Z63" s="151"/>
      <c r="AA63" s="151"/>
      <c r="AB63" s="151"/>
      <c r="AC63" s="151"/>
      <c r="AD63" s="151"/>
      <c r="AE63" s="151"/>
      <c r="AF63" s="151"/>
      <c r="AG63" s="151" t="s">
        <v>341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ht="22.5" outlineLevel="1" x14ac:dyDescent="0.2">
      <c r="A64" s="158"/>
      <c r="B64" s="159"/>
      <c r="C64" s="364" t="s">
        <v>2460</v>
      </c>
      <c r="D64" s="365"/>
      <c r="E64" s="365"/>
      <c r="F64" s="365"/>
      <c r="G64" s="365"/>
      <c r="H64" s="162"/>
      <c r="I64" s="162"/>
      <c r="J64" s="162"/>
      <c r="K64" s="162"/>
      <c r="L64" s="162"/>
      <c r="M64" s="162"/>
      <c r="N64" s="162"/>
      <c r="O64" s="162"/>
      <c r="P64" s="162"/>
      <c r="Q64" s="162"/>
      <c r="R64" s="162"/>
      <c r="S64" s="162"/>
      <c r="T64" s="162"/>
      <c r="U64" s="162"/>
      <c r="V64" s="162"/>
      <c r="W64" s="162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236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87" t="str">
        <f>C64</f>
        <v>Zřízení vrstvy z geotextilie filtrační, separační, odvodňovací, ochranné, výztužné nebo protierozní vrovině nebo ve sklonu do 1:5, šířky přes 3 do 6 m</v>
      </c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73">
        <v>24</v>
      </c>
      <c r="B65" s="174" t="s">
        <v>2461</v>
      </c>
      <c r="C65" s="191" t="s">
        <v>2462</v>
      </c>
      <c r="D65" s="175" t="s">
        <v>375</v>
      </c>
      <c r="E65" s="176">
        <v>75</v>
      </c>
      <c r="F65" s="177"/>
      <c r="G65" s="178">
        <f>ROUND(E65*F65,2)</f>
        <v>0</v>
      </c>
      <c r="H65" s="177">
        <v>0</v>
      </c>
      <c r="I65" s="178">
        <f>ROUND(E65*H65,2)</f>
        <v>0</v>
      </c>
      <c r="J65" s="177">
        <v>30.6</v>
      </c>
      <c r="K65" s="178">
        <f>ROUND(E65*J65,2)</f>
        <v>2295</v>
      </c>
      <c r="L65" s="178">
        <v>21</v>
      </c>
      <c r="M65" s="178">
        <f>G65*(1+L65/100)</f>
        <v>0</v>
      </c>
      <c r="N65" s="178">
        <v>1.3999999999999999E-4</v>
      </c>
      <c r="O65" s="178">
        <f>ROUND(E65*N65,2)</f>
        <v>0.01</v>
      </c>
      <c r="P65" s="178">
        <v>0</v>
      </c>
      <c r="Q65" s="178">
        <f>ROUND(E65*P65,2)</f>
        <v>0</v>
      </c>
      <c r="R65" s="178"/>
      <c r="S65" s="178" t="s">
        <v>2384</v>
      </c>
      <c r="T65" s="179" t="s">
        <v>2385</v>
      </c>
      <c r="U65" s="162">
        <v>0</v>
      </c>
      <c r="V65" s="162">
        <f>ROUND(E65*U65,2)</f>
        <v>0</v>
      </c>
      <c r="W65" s="162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341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ht="22.5" outlineLevel="1" x14ac:dyDescent="0.2">
      <c r="A66" s="158"/>
      <c r="B66" s="159"/>
      <c r="C66" s="364" t="s">
        <v>2463</v>
      </c>
      <c r="D66" s="365"/>
      <c r="E66" s="365"/>
      <c r="F66" s="365"/>
      <c r="G66" s="365"/>
      <c r="H66" s="162"/>
      <c r="I66" s="162"/>
      <c r="J66" s="162"/>
      <c r="K66" s="162"/>
      <c r="L66" s="162"/>
      <c r="M66" s="162"/>
      <c r="N66" s="162"/>
      <c r="O66" s="162"/>
      <c r="P66" s="162"/>
      <c r="Q66" s="162"/>
      <c r="R66" s="162"/>
      <c r="S66" s="162"/>
      <c r="T66" s="162"/>
      <c r="U66" s="162"/>
      <c r="V66" s="162"/>
      <c r="W66" s="162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236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87" t="str">
        <f>C66</f>
        <v>Zřízení vrstvy z geotextilie filtrační, separační, odvodňovací, ochranné, výztužné nebo protierozní ve sklonu přes 1:2 do 1:1, šířky přes 3 do 6 m</v>
      </c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73">
        <v>25</v>
      </c>
      <c r="B67" s="174" t="s">
        <v>2464</v>
      </c>
      <c r="C67" s="191" t="s">
        <v>2465</v>
      </c>
      <c r="D67" s="175" t="s">
        <v>375</v>
      </c>
      <c r="E67" s="176">
        <v>155.25</v>
      </c>
      <c r="F67" s="177"/>
      <c r="G67" s="178">
        <f>ROUND(E67*F67,2)</f>
        <v>0</v>
      </c>
      <c r="H67" s="177">
        <v>39.6</v>
      </c>
      <c r="I67" s="178">
        <f>ROUND(E67*H67,2)</f>
        <v>6147.9</v>
      </c>
      <c r="J67" s="177">
        <v>0</v>
      </c>
      <c r="K67" s="178">
        <f>ROUND(E67*J67,2)</f>
        <v>0</v>
      </c>
      <c r="L67" s="178">
        <v>21</v>
      </c>
      <c r="M67" s="178">
        <f>G67*(1+L67/100)</f>
        <v>0</v>
      </c>
      <c r="N67" s="178">
        <v>2.3000000000000001E-4</v>
      </c>
      <c r="O67" s="178">
        <f>ROUND(E67*N67,2)</f>
        <v>0.04</v>
      </c>
      <c r="P67" s="178">
        <v>0</v>
      </c>
      <c r="Q67" s="178">
        <f>ROUND(E67*P67,2)</f>
        <v>0</v>
      </c>
      <c r="R67" s="178"/>
      <c r="S67" s="178" t="s">
        <v>2384</v>
      </c>
      <c r="T67" s="179" t="s">
        <v>2385</v>
      </c>
      <c r="U67" s="162">
        <v>0</v>
      </c>
      <c r="V67" s="162">
        <f>ROUND(E67*U67,2)</f>
        <v>0</v>
      </c>
      <c r="W67" s="162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2452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58"/>
      <c r="B68" s="159"/>
      <c r="C68" s="364" t="s">
        <v>2466</v>
      </c>
      <c r="D68" s="365"/>
      <c r="E68" s="365"/>
      <c r="F68" s="365"/>
      <c r="G68" s="365"/>
      <c r="H68" s="162"/>
      <c r="I68" s="162"/>
      <c r="J68" s="162"/>
      <c r="K68" s="162"/>
      <c r="L68" s="162"/>
      <c r="M68" s="162"/>
      <c r="N68" s="162"/>
      <c r="O68" s="162"/>
      <c r="P68" s="162"/>
      <c r="Q68" s="162"/>
      <c r="R68" s="162"/>
      <c r="S68" s="162"/>
      <c r="T68" s="162"/>
      <c r="U68" s="162"/>
      <c r="V68" s="162"/>
      <c r="W68" s="162"/>
      <c r="X68" s="151"/>
      <c r="Y68" s="151"/>
      <c r="Z68" s="151"/>
      <c r="AA68" s="151"/>
      <c r="AB68" s="151"/>
      <c r="AC68" s="151"/>
      <c r="AD68" s="151"/>
      <c r="AE68" s="151"/>
      <c r="AF68" s="151"/>
      <c r="AG68" s="151" t="s">
        <v>236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x14ac:dyDescent="0.2">
      <c r="A69" s="167" t="s">
        <v>223</v>
      </c>
      <c r="B69" s="168" t="s">
        <v>93</v>
      </c>
      <c r="C69" s="189" t="s">
        <v>94</v>
      </c>
      <c r="D69" s="169"/>
      <c r="E69" s="170"/>
      <c r="F69" s="171"/>
      <c r="G69" s="171">
        <f>SUMIF(AG70:AG87,"&lt;&gt;NOR",G70:G87)</f>
        <v>0</v>
      </c>
      <c r="H69" s="171"/>
      <c r="I69" s="171">
        <f>SUM(I70:I87)</f>
        <v>0</v>
      </c>
      <c r="J69" s="171"/>
      <c r="K69" s="171">
        <f>SUM(K70:K87)</f>
        <v>142232.79999999999</v>
      </c>
      <c r="L69" s="171"/>
      <c r="M69" s="171">
        <f>SUM(M70:M87)</f>
        <v>0</v>
      </c>
      <c r="N69" s="171"/>
      <c r="O69" s="171">
        <f>SUM(O70:O87)</f>
        <v>0.84</v>
      </c>
      <c r="P69" s="171"/>
      <c r="Q69" s="171">
        <f>SUM(Q70:Q87)</f>
        <v>0</v>
      </c>
      <c r="R69" s="171"/>
      <c r="S69" s="171"/>
      <c r="T69" s="172"/>
      <c r="U69" s="166"/>
      <c r="V69" s="166">
        <f>SUM(V70:V87)</f>
        <v>0</v>
      </c>
      <c r="W69" s="166"/>
      <c r="AG69" t="s">
        <v>224</v>
      </c>
    </row>
    <row r="70" spans="1:60" outlineLevel="1" x14ac:dyDescent="0.2">
      <c r="A70" s="173">
        <v>26</v>
      </c>
      <c r="B70" s="174" t="s">
        <v>2467</v>
      </c>
      <c r="C70" s="191" t="s">
        <v>2468</v>
      </c>
      <c r="D70" s="175" t="s">
        <v>427</v>
      </c>
      <c r="E70" s="176">
        <v>29</v>
      </c>
      <c r="F70" s="177"/>
      <c r="G70" s="178">
        <f>ROUND(E70*F70,2)</f>
        <v>0</v>
      </c>
      <c r="H70" s="177">
        <v>0</v>
      </c>
      <c r="I70" s="178">
        <f>ROUND(E70*H70,2)</f>
        <v>0</v>
      </c>
      <c r="J70" s="177">
        <v>29.3</v>
      </c>
      <c r="K70" s="178">
        <f>ROUND(E70*J70,2)</f>
        <v>849.7</v>
      </c>
      <c r="L70" s="178">
        <v>21</v>
      </c>
      <c r="M70" s="178">
        <f>G70*(1+L70/100)</f>
        <v>0</v>
      </c>
      <c r="N70" s="178">
        <v>0</v>
      </c>
      <c r="O70" s="178">
        <f>ROUND(E70*N70,2)</f>
        <v>0</v>
      </c>
      <c r="P70" s="178">
        <v>0</v>
      </c>
      <c r="Q70" s="178">
        <f>ROUND(E70*P70,2)</f>
        <v>0</v>
      </c>
      <c r="R70" s="178"/>
      <c r="S70" s="178" t="s">
        <v>2384</v>
      </c>
      <c r="T70" s="179" t="s">
        <v>2385</v>
      </c>
      <c r="U70" s="162">
        <v>0</v>
      </c>
      <c r="V70" s="162">
        <f>ROUND(E70*U70,2)</f>
        <v>0</v>
      </c>
      <c r="W70" s="162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341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58"/>
      <c r="B71" s="159"/>
      <c r="C71" s="364" t="s">
        <v>2469</v>
      </c>
      <c r="D71" s="365"/>
      <c r="E71" s="365"/>
      <c r="F71" s="365"/>
      <c r="G71" s="365"/>
      <c r="H71" s="162"/>
      <c r="I71" s="162"/>
      <c r="J71" s="162"/>
      <c r="K71" s="162"/>
      <c r="L71" s="162"/>
      <c r="M71" s="162"/>
      <c r="N71" s="162"/>
      <c r="O71" s="162"/>
      <c r="P71" s="162"/>
      <c r="Q71" s="162"/>
      <c r="R71" s="162"/>
      <c r="S71" s="162"/>
      <c r="T71" s="162"/>
      <c r="U71" s="162"/>
      <c r="V71" s="162"/>
      <c r="W71" s="162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236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73">
        <v>27</v>
      </c>
      <c r="B72" s="174" t="s">
        <v>2470</v>
      </c>
      <c r="C72" s="191" t="s">
        <v>2471</v>
      </c>
      <c r="D72" s="175" t="s">
        <v>427</v>
      </c>
      <c r="E72" s="176">
        <v>29</v>
      </c>
      <c r="F72" s="177"/>
      <c r="G72" s="178">
        <f>ROUND(E72*F72,2)</f>
        <v>0</v>
      </c>
      <c r="H72" s="177">
        <v>0</v>
      </c>
      <c r="I72" s="178">
        <f>ROUND(E72*H72,2)</f>
        <v>0</v>
      </c>
      <c r="J72" s="177">
        <v>33.9</v>
      </c>
      <c r="K72" s="178">
        <f>ROUND(E72*J72,2)</f>
        <v>983.1</v>
      </c>
      <c r="L72" s="178">
        <v>21</v>
      </c>
      <c r="M72" s="178">
        <f>G72*(1+L72/100)</f>
        <v>0</v>
      </c>
      <c r="N72" s="178">
        <v>0</v>
      </c>
      <c r="O72" s="178">
        <f>ROUND(E72*N72,2)</f>
        <v>0</v>
      </c>
      <c r="P72" s="178">
        <v>0</v>
      </c>
      <c r="Q72" s="178">
        <f>ROUND(E72*P72,2)</f>
        <v>0</v>
      </c>
      <c r="R72" s="178"/>
      <c r="S72" s="178" t="s">
        <v>228</v>
      </c>
      <c r="T72" s="179" t="s">
        <v>229</v>
      </c>
      <c r="U72" s="162">
        <v>0</v>
      </c>
      <c r="V72" s="162">
        <f>ROUND(E72*U72,2)</f>
        <v>0</v>
      </c>
      <c r="W72" s="162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341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58"/>
      <c r="B73" s="159"/>
      <c r="C73" s="364" t="s">
        <v>2472</v>
      </c>
      <c r="D73" s="365"/>
      <c r="E73" s="365"/>
      <c r="F73" s="365"/>
      <c r="G73" s="365"/>
      <c r="H73" s="162"/>
      <c r="I73" s="162"/>
      <c r="J73" s="162"/>
      <c r="K73" s="162"/>
      <c r="L73" s="162"/>
      <c r="M73" s="162"/>
      <c r="N73" s="162"/>
      <c r="O73" s="162"/>
      <c r="P73" s="162"/>
      <c r="Q73" s="162"/>
      <c r="R73" s="162"/>
      <c r="S73" s="162"/>
      <c r="T73" s="162"/>
      <c r="U73" s="162"/>
      <c r="V73" s="162"/>
      <c r="W73" s="162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236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73">
        <v>28</v>
      </c>
      <c r="B74" s="174" t="s">
        <v>2473</v>
      </c>
      <c r="C74" s="191" t="s">
        <v>2474</v>
      </c>
      <c r="D74" s="175" t="s">
        <v>227</v>
      </c>
      <c r="E74" s="176">
        <v>1</v>
      </c>
      <c r="F74" s="177"/>
      <c r="G74" s="178">
        <f>ROUND(E74*F74,2)</f>
        <v>0</v>
      </c>
      <c r="H74" s="177">
        <v>0</v>
      </c>
      <c r="I74" s="178">
        <f>ROUND(E74*H74,2)</f>
        <v>0</v>
      </c>
      <c r="J74" s="177">
        <v>140400</v>
      </c>
      <c r="K74" s="178">
        <f>ROUND(E74*J74,2)</f>
        <v>140400</v>
      </c>
      <c r="L74" s="178">
        <v>21</v>
      </c>
      <c r="M74" s="178">
        <f>G74*(1+L74/100)</f>
        <v>0</v>
      </c>
      <c r="N74" s="178">
        <v>0.83550000000000002</v>
      </c>
      <c r="O74" s="178">
        <f>ROUND(E74*N74,2)</f>
        <v>0.84</v>
      </c>
      <c r="P74" s="178">
        <v>0</v>
      </c>
      <c r="Q74" s="178">
        <f>ROUND(E74*P74,2)</f>
        <v>0</v>
      </c>
      <c r="R74" s="178"/>
      <c r="S74" s="178" t="s">
        <v>2384</v>
      </c>
      <c r="T74" s="179" t="s">
        <v>2385</v>
      </c>
      <c r="U74" s="162">
        <v>0</v>
      </c>
      <c r="V74" s="162">
        <f>ROUND(E74*U74,2)</f>
        <v>0</v>
      </c>
      <c r="W74" s="162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341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58"/>
      <c r="B75" s="159"/>
      <c r="C75" s="364" t="s">
        <v>2475</v>
      </c>
      <c r="D75" s="365"/>
      <c r="E75" s="365"/>
      <c r="F75" s="365"/>
      <c r="G75" s="365"/>
      <c r="H75" s="162"/>
      <c r="I75" s="162"/>
      <c r="J75" s="162"/>
      <c r="K75" s="162"/>
      <c r="L75" s="162"/>
      <c r="M75" s="162"/>
      <c r="N75" s="162"/>
      <c r="O75" s="162"/>
      <c r="P75" s="162"/>
      <c r="Q75" s="162"/>
      <c r="R75" s="162"/>
      <c r="S75" s="162"/>
      <c r="T75" s="162"/>
      <c r="U75" s="162"/>
      <c r="V75" s="162"/>
      <c r="W75" s="162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236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58"/>
      <c r="B76" s="159"/>
      <c r="C76" s="202" t="s">
        <v>1138</v>
      </c>
      <c r="D76" s="163"/>
      <c r="E76" s="164"/>
      <c r="F76" s="165"/>
      <c r="G76" s="165"/>
      <c r="H76" s="162"/>
      <c r="I76" s="162"/>
      <c r="J76" s="162"/>
      <c r="K76" s="162"/>
      <c r="L76" s="162"/>
      <c r="M76" s="162"/>
      <c r="N76" s="162"/>
      <c r="O76" s="162"/>
      <c r="P76" s="162"/>
      <c r="Q76" s="162"/>
      <c r="R76" s="162"/>
      <c r="S76" s="162"/>
      <c r="T76" s="162"/>
      <c r="U76" s="162"/>
      <c r="V76" s="162"/>
      <c r="W76" s="162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236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ht="22.5" outlineLevel="1" x14ac:dyDescent="0.2">
      <c r="A77" s="158"/>
      <c r="B77" s="159"/>
      <c r="C77" s="366" t="s">
        <v>2476</v>
      </c>
      <c r="D77" s="367"/>
      <c r="E77" s="367"/>
      <c r="F77" s="367"/>
      <c r="G77" s="367"/>
      <c r="H77" s="162"/>
      <c r="I77" s="162"/>
      <c r="J77" s="162"/>
      <c r="K77" s="162"/>
      <c r="L77" s="162"/>
      <c r="M77" s="162"/>
      <c r="N77" s="162"/>
      <c r="O77" s="162"/>
      <c r="P77" s="162"/>
      <c r="Q77" s="162"/>
      <c r="R77" s="162"/>
      <c r="S77" s="162"/>
      <c r="T77" s="162"/>
      <c r="U77" s="162"/>
      <c r="V77" s="162"/>
      <c r="W77" s="162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236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87" t="str">
        <f>C77</f>
        <v>Čistíra musí splňovat emisní standardy ukazatelů znečištění vypouštěných odpadních vod dle nařízení vlády č. 57/2016 Sb., příloha č.1, tabulka 1B a 1C.</v>
      </c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158"/>
      <c r="B78" s="159"/>
      <c r="C78" s="202" t="s">
        <v>1138</v>
      </c>
      <c r="D78" s="163"/>
      <c r="E78" s="164"/>
      <c r="F78" s="165"/>
      <c r="G78" s="165"/>
      <c r="H78" s="162"/>
      <c r="I78" s="162"/>
      <c r="J78" s="162"/>
      <c r="K78" s="162"/>
      <c r="L78" s="162"/>
      <c r="M78" s="162"/>
      <c r="N78" s="162"/>
      <c r="O78" s="162"/>
      <c r="P78" s="162"/>
      <c r="Q78" s="162"/>
      <c r="R78" s="162"/>
      <c r="S78" s="162"/>
      <c r="T78" s="162"/>
      <c r="U78" s="162"/>
      <c r="V78" s="162"/>
      <c r="W78" s="162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236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58"/>
      <c r="B79" s="159"/>
      <c r="C79" s="366" t="s">
        <v>2477</v>
      </c>
      <c r="D79" s="367"/>
      <c r="E79" s="367"/>
      <c r="F79" s="367"/>
      <c r="G79" s="367"/>
      <c r="H79" s="162"/>
      <c r="I79" s="162"/>
      <c r="J79" s="162"/>
      <c r="K79" s="162"/>
      <c r="L79" s="162"/>
      <c r="M79" s="162"/>
      <c r="N79" s="162"/>
      <c r="O79" s="162"/>
      <c r="P79" s="162"/>
      <c r="Q79" s="162"/>
      <c r="R79" s="162"/>
      <c r="S79" s="162"/>
      <c r="T79" s="162"/>
      <c r="U79" s="162"/>
      <c r="V79" s="162"/>
      <c r="W79" s="162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236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58"/>
      <c r="B80" s="159"/>
      <c r="C80" s="366" t="s">
        <v>2478</v>
      </c>
      <c r="D80" s="367"/>
      <c r="E80" s="367"/>
      <c r="F80" s="367"/>
      <c r="G80" s="367"/>
      <c r="H80" s="162"/>
      <c r="I80" s="162"/>
      <c r="J80" s="162"/>
      <c r="K80" s="162"/>
      <c r="L80" s="162"/>
      <c r="M80" s="162"/>
      <c r="N80" s="162"/>
      <c r="O80" s="162"/>
      <c r="P80" s="162"/>
      <c r="Q80" s="162"/>
      <c r="R80" s="162"/>
      <c r="S80" s="162"/>
      <c r="T80" s="162"/>
      <c r="U80" s="162"/>
      <c r="V80" s="162"/>
      <c r="W80" s="162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236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58"/>
      <c r="B81" s="159"/>
      <c r="C81" s="366" t="s">
        <v>2479</v>
      </c>
      <c r="D81" s="367"/>
      <c r="E81" s="367"/>
      <c r="F81" s="367"/>
      <c r="G81" s="367"/>
      <c r="H81" s="162"/>
      <c r="I81" s="162"/>
      <c r="J81" s="162"/>
      <c r="K81" s="162"/>
      <c r="L81" s="162"/>
      <c r="M81" s="162"/>
      <c r="N81" s="162"/>
      <c r="O81" s="162"/>
      <c r="P81" s="162"/>
      <c r="Q81" s="162"/>
      <c r="R81" s="162"/>
      <c r="S81" s="162"/>
      <c r="T81" s="162"/>
      <c r="U81" s="162"/>
      <c r="V81" s="162"/>
      <c r="W81" s="162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236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58"/>
      <c r="B82" s="159"/>
      <c r="C82" s="366" t="s">
        <v>2609</v>
      </c>
      <c r="D82" s="367"/>
      <c r="E82" s="367"/>
      <c r="F82" s="367"/>
      <c r="G82" s="367"/>
      <c r="H82" s="162"/>
      <c r="I82" s="162"/>
      <c r="J82" s="162"/>
      <c r="K82" s="162"/>
      <c r="L82" s="162"/>
      <c r="M82" s="162"/>
      <c r="N82" s="162"/>
      <c r="O82" s="162"/>
      <c r="P82" s="162"/>
      <c r="Q82" s="162"/>
      <c r="R82" s="162"/>
      <c r="S82" s="162"/>
      <c r="T82" s="162"/>
      <c r="U82" s="162"/>
      <c r="V82" s="162"/>
      <c r="W82" s="162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236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58"/>
      <c r="B83" s="159"/>
      <c r="C83" s="366" t="s">
        <v>2480</v>
      </c>
      <c r="D83" s="367"/>
      <c r="E83" s="367"/>
      <c r="F83" s="367"/>
      <c r="G83" s="367"/>
      <c r="H83" s="162"/>
      <c r="I83" s="162"/>
      <c r="J83" s="162"/>
      <c r="K83" s="162"/>
      <c r="L83" s="162"/>
      <c r="M83" s="162"/>
      <c r="N83" s="162"/>
      <c r="O83" s="162"/>
      <c r="P83" s="162"/>
      <c r="Q83" s="162"/>
      <c r="R83" s="162"/>
      <c r="S83" s="162"/>
      <c r="T83" s="162"/>
      <c r="U83" s="162"/>
      <c r="V83" s="162"/>
      <c r="W83" s="162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236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58"/>
      <c r="B84" s="159"/>
      <c r="C84" s="366" t="s">
        <v>2481</v>
      </c>
      <c r="D84" s="367"/>
      <c r="E84" s="367"/>
      <c r="F84" s="367"/>
      <c r="G84" s="367"/>
      <c r="H84" s="162"/>
      <c r="I84" s="162"/>
      <c r="J84" s="162"/>
      <c r="K84" s="162"/>
      <c r="L84" s="162"/>
      <c r="M84" s="162"/>
      <c r="N84" s="162"/>
      <c r="O84" s="162"/>
      <c r="P84" s="162"/>
      <c r="Q84" s="162"/>
      <c r="R84" s="162"/>
      <c r="S84" s="162"/>
      <c r="T84" s="162"/>
      <c r="U84" s="162"/>
      <c r="V84" s="162"/>
      <c r="W84" s="162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236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58"/>
      <c r="B85" s="159"/>
      <c r="C85" s="366" t="s">
        <v>2482</v>
      </c>
      <c r="D85" s="367"/>
      <c r="E85" s="367"/>
      <c r="F85" s="367"/>
      <c r="G85" s="367"/>
      <c r="H85" s="162"/>
      <c r="I85" s="162"/>
      <c r="J85" s="162"/>
      <c r="K85" s="162"/>
      <c r="L85" s="162"/>
      <c r="M85" s="162"/>
      <c r="N85" s="162"/>
      <c r="O85" s="162"/>
      <c r="P85" s="162"/>
      <c r="Q85" s="162"/>
      <c r="R85" s="162"/>
      <c r="S85" s="162"/>
      <c r="T85" s="162"/>
      <c r="U85" s="162"/>
      <c r="V85" s="162"/>
      <c r="W85" s="162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236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58"/>
      <c r="B86" s="159"/>
      <c r="C86" s="366" t="s">
        <v>2483</v>
      </c>
      <c r="D86" s="367"/>
      <c r="E86" s="367"/>
      <c r="F86" s="367"/>
      <c r="G86" s="367"/>
      <c r="H86" s="162"/>
      <c r="I86" s="162"/>
      <c r="J86" s="162"/>
      <c r="K86" s="162"/>
      <c r="L86" s="162"/>
      <c r="M86" s="162"/>
      <c r="N86" s="162"/>
      <c r="O86" s="162"/>
      <c r="P86" s="162"/>
      <c r="Q86" s="162"/>
      <c r="R86" s="162"/>
      <c r="S86" s="162"/>
      <c r="T86" s="162"/>
      <c r="U86" s="162"/>
      <c r="V86" s="162"/>
      <c r="W86" s="162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236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 x14ac:dyDescent="0.2">
      <c r="A87" s="158"/>
      <c r="B87" s="159"/>
      <c r="C87" s="366" t="s">
        <v>2484</v>
      </c>
      <c r="D87" s="367"/>
      <c r="E87" s="367"/>
      <c r="F87" s="367"/>
      <c r="G87" s="367"/>
      <c r="H87" s="162"/>
      <c r="I87" s="162"/>
      <c r="J87" s="162"/>
      <c r="K87" s="162"/>
      <c r="L87" s="162"/>
      <c r="M87" s="162"/>
      <c r="N87" s="162"/>
      <c r="O87" s="162"/>
      <c r="P87" s="162"/>
      <c r="Q87" s="162"/>
      <c r="R87" s="162"/>
      <c r="S87" s="162"/>
      <c r="T87" s="162"/>
      <c r="U87" s="162"/>
      <c r="V87" s="162"/>
      <c r="W87" s="162"/>
      <c r="X87" s="151"/>
      <c r="Y87" s="151"/>
      <c r="Z87" s="151"/>
      <c r="AA87" s="151"/>
      <c r="AB87" s="151"/>
      <c r="AC87" s="151"/>
      <c r="AD87" s="151"/>
      <c r="AE87" s="151"/>
      <c r="AF87" s="151"/>
      <c r="AG87" s="151" t="s">
        <v>236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x14ac:dyDescent="0.2">
      <c r="A88" s="167" t="s">
        <v>223</v>
      </c>
      <c r="B88" s="168" t="s">
        <v>99</v>
      </c>
      <c r="C88" s="189" t="s">
        <v>100</v>
      </c>
      <c r="D88" s="169"/>
      <c r="E88" s="170"/>
      <c r="F88" s="171"/>
      <c r="G88" s="171">
        <f>SUMIF(AG89:AG110,"&lt;&gt;NOR",G89:G110)</f>
        <v>0</v>
      </c>
      <c r="H88" s="171"/>
      <c r="I88" s="171">
        <f>SUM(I89:I110)</f>
        <v>6611.02</v>
      </c>
      <c r="J88" s="171"/>
      <c r="K88" s="171">
        <f>SUM(K89:K110)</f>
        <v>41355.18</v>
      </c>
      <c r="L88" s="171"/>
      <c r="M88" s="171">
        <f>SUM(M89:M110)</f>
        <v>0</v>
      </c>
      <c r="N88" s="171"/>
      <c r="O88" s="171">
        <f>SUM(O89:O110)</f>
        <v>22.02</v>
      </c>
      <c r="P88" s="171"/>
      <c r="Q88" s="171">
        <f>SUM(Q89:Q110)</f>
        <v>0</v>
      </c>
      <c r="R88" s="171"/>
      <c r="S88" s="171"/>
      <c r="T88" s="172"/>
      <c r="U88" s="166"/>
      <c r="V88" s="166">
        <f>SUM(V89:V110)</f>
        <v>0</v>
      </c>
      <c r="W88" s="166"/>
      <c r="AG88" t="s">
        <v>224</v>
      </c>
    </row>
    <row r="89" spans="1:60" outlineLevel="1" x14ac:dyDescent="0.2">
      <c r="A89" s="173">
        <v>29</v>
      </c>
      <c r="B89" s="174" t="s">
        <v>2485</v>
      </c>
      <c r="C89" s="191" t="s">
        <v>2486</v>
      </c>
      <c r="D89" s="175" t="s">
        <v>340</v>
      </c>
      <c r="E89" s="176">
        <v>10.316000000000001</v>
      </c>
      <c r="F89" s="177"/>
      <c r="G89" s="178">
        <f>ROUND(E89*F89,2)</f>
        <v>0</v>
      </c>
      <c r="H89" s="177">
        <v>0</v>
      </c>
      <c r="I89" s="178">
        <f>ROUND(E89*H89,2)</f>
        <v>0</v>
      </c>
      <c r="J89" s="177">
        <v>873</v>
      </c>
      <c r="K89" s="178">
        <f>ROUND(E89*J89,2)</f>
        <v>9005.8700000000008</v>
      </c>
      <c r="L89" s="178">
        <v>21</v>
      </c>
      <c r="M89" s="178">
        <f>G89*(1+L89/100)</f>
        <v>0</v>
      </c>
      <c r="N89" s="178">
        <v>0</v>
      </c>
      <c r="O89" s="178">
        <f>ROUND(E89*N89,2)</f>
        <v>0</v>
      </c>
      <c r="P89" s="178">
        <v>0</v>
      </c>
      <c r="Q89" s="178">
        <f>ROUND(E89*P89,2)</f>
        <v>0</v>
      </c>
      <c r="R89" s="178"/>
      <c r="S89" s="178" t="s">
        <v>2384</v>
      </c>
      <c r="T89" s="179" t="s">
        <v>2385</v>
      </c>
      <c r="U89" s="162">
        <v>0</v>
      </c>
      <c r="V89" s="162">
        <f>ROUND(E89*U89,2)</f>
        <v>0</v>
      </c>
      <c r="W89" s="162"/>
      <c r="X89" s="151"/>
      <c r="Y89" s="151"/>
      <c r="Z89" s="151"/>
      <c r="AA89" s="151"/>
      <c r="AB89" s="151"/>
      <c r="AC89" s="151"/>
      <c r="AD89" s="151"/>
      <c r="AE89" s="151"/>
      <c r="AF89" s="151"/>
      <c r="AG89" s="151" t="s">
        <v>341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">
      <c r="A90" s="158"/>
      <c r="B90" s="159"/>
      <c r="C90" s="364" t="s">
        <v>2487</v>
      </c>
      <c r="D90" s="365"/>
      <c r="E90" s="365"/>
      <c r="F90" s="365"/>
      <c r="G90" s="365"/>
      <c r="H90" s="162"/>
      <c r="I90" s="162"/>
      <c r="J90" s="162"/>
      <c r="K90" s="162"/>
      <c r="L90" s="162"/>
      <c r="M90" s="162"/>
      <c r="N90" s="162"/>
      <c r="O90" s="162"/>
      <c r="P90" s="162"/>
      <c r="Q90" s="162"/>
      <c r="R90" s="162"/>
      <c r="S90" s="162"/>
      <c r="T90" s="162"/>
      <c r="U90" s="162"/>
      <c r="V90" s="162"/>
      <c r="W90" s="162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236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58"/>
      <c r="B91" s="159"/>
      <c r="C91" s="366" t="s">
        <v>2449</v>
      </c>
      <c r="D91" s="367"/>
      <c r="E91" s="367"/>
      <c r="F91" s="367"/>
      <c r="G91" s="367"/>
      <c r="H91" s="162"/>
      <c r="I91" s="162"/>
      <c r="J91" s="162"/>
      <c r="K91" s="162"/>
      <c r="L91" s="162"/>
      <c r="M91" s="162"/>
      <c r="N91" s="162"/>
      <c r="O91" s="162"/>
      <c r="P91" s="162"/>
      <c r="Q91" s="162"/>
      <c r="R91" s="162"/>
      <c r="S91" s="162"/>
      <c r="T91" s="162"/>
      <c r="U91" s="162"/>
      <c r="V91" s="162"/>
      <c r="W91" s="162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236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 x14ac:dyDescent="0.2">
      <c r="A92" s="158"/>
      <c r="B92" s="159"/>
      <c r="C92" s="366" t="s">
        <v>2390</v>
      </c>
      <c r="D92" s="367"/>
      <c r="E92" s="367"/>
      <c r="F92" s="367"/>
      <c r="G92" s="367"/>
      <c r="H92" s="162"/>
      <c r="I92" s="162"/>
      <c r="J92" s="162"/>
      <c r="K92" s="162"/>
      <c r="L92" s="162"/>
      <c r="M92" s="162"/>
      <c r="N92" s="162"/>
      <c r="O92" s="162"/>
      <c r="P92" s="162"/>
      <c r="Q92" s="162"/>
      <c r="R92" s="162"/>
      <c r="S92" s="162"/>
      <c r="T92" s="162"/>
      <c r="U92" s="162"/>
      <c r="V92" s="162"/>
      <c r="W92" s="162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236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">
      <c r="A93" s="158"/>
      <c r="B93" s="159"/>
      <c r="C93" s="366" t="s">
        <v>2391</v>
      </c>
      <c r="D93" s="367"/>
      <c r="E93" s="367"/>
      <c r="F93" s="367"/>
      <c r="G93" s="367"/>
      <c r="H93" s="162"/>
      <c r="I93" s="162"/>
      <c r="J93" s="162"/>
      <c r="K93" s="162"/>
      <c r="L93" s="162"/>
      <c r="M93" s="162"/>
      <c r="N93" s="162"/>
      <c r="O93" s="162"/>
      <c r="P93" s="162"/>
      <c r="Q93" s="162"/>
      <c r="R93" s="162"/>
      <c r="S93" s="162"/>
      <c r="T93" s="162"/>
      <c r="U93" s="162"/>
      <c r="V93" s="162"/>
      <c r="W93" s="162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236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73">
        <v>30</v>
      </c>
      <c r="B94" s="174" t="s">
        <v>2450</v>
      </c>
      <c r="C94" s="191" t="s">
        <v>2451</v>
      </c>
      <c r="D94" s="175" t="s">
        <v>473</v>
      </c>
      <c r="E94" s="176">
        <v>5.9539999999999997</v>
      </c>
      <c r="F94" s="177"/>
      <c r="G94" s="178">
        <f>ROUND(E94*F94,2)</f>
        <v>0</v>
      </c>
      <c r="H94" s="177">
        <v>246</v>
      </c>
      <c r="I94" s="178">
        <f>ROUND(E94*H94,2)</f>
        <v>1464.68</v>
      </c>
      <c r="J94" s="177">
        <v>0</v>
      </c>
      <c r="K94" s="178">
        <f>ROUND(E94*J94,2)</f>
        <v>0</v>
      </c>
      <c r="L94" s="178">
        <v>21</v>
      </c>
      <c r="M94" s="178">
        <f>G94*(1+L94/100)</f>
        <v>0</v>
      </c>
      <c r="N94" s="178">
        <v>1</v>
      </c>
      <c r="O94" s="178">
        <f>ROUND(E94*N94,2)</f>
        <v>5.95</v>
      </c>
      <c r="P94" s="178">
        <v>0</v>
      </c>
      <c r="Q94" s="178">
        <f>ROUND(E94*P94,2)</f>
        <v>0</v>
      </c>
      <c r="R94" s="178"/>
      <c r="S94" s="178" t="s">
        <v>2384</v>
      </c>
      <c r="T94" s="179" t="s">
        <v>2385</v>
      </c>
      <c r="U94" s="162">
        <v>0</v>
      </c>
      <c r="V94" s="162">
        <f>ROUND(E94*U94,2)</f>
        <v>0</v>
      </c>
      <c r="W94" s="162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2452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58"/>
      <c r="B95" s="159"/>
      <c r="C95" s="364" t="s">
        <v>2451</v>
      </c>
      <c r="D95" s="365"/>
      <c r="E95" s="365"/>
      <c r="F95" s="365"/>
      <c r="G95" s="365"/>
      <c r="H95" s="162"/>
      <c r="I95" s="162"/>
      <c r="J95" s="162"/>
      <c r="K95" s="162"/>
      <c r="L95" s="162"/>
      <c r="M95" s="162"/>
      <c r="N95" s="162"/>
      <c r="O95" s="162"/>
      <c r="P95" s="162"/>
      <c r="Q95" s="162"/>
      <c r="R95" s="162"/>
      <c r="S95" s="162"/>
      <c r="T95" s="162"/>
      <c r="U95" s="162"/>
      <c r="V95" s="162"/>
      <c r="W95" s="162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236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80">
        <v>31</v>
      </c>
      <c r="B96" s="181" t="s">
        <v>2488</v>
      </c>
      <c r="C96" s="190" t="s">
        <v>2489</v>
      </c>
      <c r="D96" s="182" t="s">
        <v>473</v>
      </c>
      <c r="E96" s="183">
        <v>2.7250000000000001</v>
      </c>
      <c r="F96" s="184"/>
      <c r="G96" s="185">
        <f>ROUND(E96*F96,2)</f>
        <v>0</v>
      </c>
      <c r="H96" s="184">
        <v>380</v>
      </c>
      <c r="I96" s="185">
        <f>ROUND(E96*H96,2)</f>
        <v>1035.5</v>
      </c>
      <c r="J96" s="184">
        <v>0</v>
      </c>
      <c r="K96" s="185">
        <f>ROUND(E96*J96,2)</f>
        <v>0</v>
      </c>
      <c r="L96" s="185">
        <v>21</v>
      </c>
      <c r="M96" s="185">
        <f>G96*(1+L96/100)</f>
        <v>0</v>
      </c>
      <c r="N96" s="185">
        <v>1</v>
      </c>
      <c r="O96" s="185">
        <f>ROUND(E96*N96,2)</f>
        <v>2.73</v>
      </c>
      <c r="P96" s="185">
        <v>0</v>
      </c>
      <c r="Q96" s="185">
        <f>ROUND(E96*P96,2)</f>
        <v>0</v>
      </c>
      <c r="R96" s="185"/>
      <c r="S96" s="185" t="s">
        <v>2384</v>
      </c>
      <c r="T96" s="186" t="s">
        <v>2385</v>
      </c>
      <c r="U96" s="162">
        <v>0</v>
      </c>
      <c r="V96" s="162">
        <f>ROUND(E96*U96,2)</f>
        <v>0</v>
      </c>
      <c r="W96" s="162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2452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80">
        <v>32</v>
      </c>
      <c r="B97" s="181" t="s">
        <v>2453</v>
      </c>
      <c r="C97" s="190" t="s">
        <v>2454</v>
      </c>
      <c r="D97" s="182" t="s">
        <v>473</v>
      </c>
      <c r="E97" s="183">
        <v>10.818</v>
      </c>
      <c r="F97" s="184"/>
      <c r="G97" s="185">
        <f>ROUND(E97*F97,2)</f>
        <v>0</v>
      </c>
      <c r="H97" s="184">
        <v>380</v>
      </c>
      <c r="I97" s="185">
        <f>ROUND(E97*H97,2)</f>
        <v>4110.84</v>
      </c>
      <c r="J97" s="184">
        <v>0</v>
      </c>
      <c r="K97" s="185">
        <f>ROUND(E97*J97,2)</f>
        <v>0</v>
      </c>
      <c r="L97" s="185">
        <v>21</v>
      </c>
      <c r="M97" s="185">
        <f>G97*(1+L97/100)</f>
        <v>0</v>
      </c>
      <c r="N97" s="185">
        <v>1</v>
      </c>
      <c r="O97" s="185">
        <f>ROUND(E97*N97,2)</f>
        <v>10.82</v>
      </c>
      <c r="P97" s="185">
        <v>0</v>
      </c>
      <c r="Q97" s="185">
        <f>ROUND(E97*P97,2)</f>
        <v>0</v>
      </c>
      <c r="R97" s="185"/>
      <c r="S97" s="185" t="s">
        <v>2384</v>
      </c>
      <c r="T97" s="186" t="s">
        <v>2385</v>
      </c>
      <c r="U97" s="162">
        <v>0</v>
      </c>
      <c r="V97" s="162">
        <f>ROUND(E97*U97,2)</f>
        <v>0</v>
      </c>
      <c r="W97" s="162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2452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 x14ac:dyDescent="0.2">
      <c r="A98" s="173">
        <v>33</v>
      </c>
      <c r="B98" s="174" t="s">
        <v>2490</v>
      </c>
      <c r="C98" s="191" t="s">
        <v>2491</v>
      </c>
      <c r="D98" s="175" t="s">
        <v>340</v>
      </c>
      <c r="E98" s="176">
        <v>0.48099999999999998</v>
      </c>
      <c r="F98" s="177"/>
      <c r="G98" s="178">
        <f>ROUND(E98*F98,2)</f>
        <v>0</v>
      </c>
      <c r="H98" s="177">
        <v>0</v>
      </c>
      <c r="I98" s="178">
        <f>ROUND(E98*H98,2)</f>
        <v>0</v>
      </c>
      <c r="J98" s="177">
        <v>2510</v>
      </c>
      <c r="K98" s="178">
        <f>ROUND(E98*J98,2)</f>
        <v>1207.31</v>
      </c>
      <c r="L98" s="178">
        <v>21</v>
      </c>
      <c r="M98" s="178">
        <f>G98*(1+L98/100)</f>
        <v>0</v>
      </c>
      <c r="N98" s="178">
        <v>0</v>
      </c>
      <c r="O98" s="178">
        <f>ROUND(E98*N98,2)</f>
        <v>0</v>
      </c>
      <c r="P98" s="178">
        <v>0</v>
      </c>
      <c r="Q98" s="178">
        <f>ROUND(E98*P98,2)</f>
        <v>0</v>
      </c>
      <c r="R98" s="178"/>
      <c r="S98" s="178" t="s">
        <v>2384</v>
      </c>
      <c r="T98" s="179" t="s">
        <v>2385</v>
      </c>
      <c r="U98" s="162">
        <v>0</v>
      </c>
      <c r="V98" s="162">
        <f>ROUND(E98*U98,2)</f>
        <v>0</v>
      </c>
      <c r="W98" s="162"/>
      <c r="X98" s="151"/>
      <c r="Y98" s="151"/>
      <c r="Z98" s="151"/>
      <c r="AA98" s="151"/>
      <c r="AB98" s="151"/>
      <c r="AC98" s="151"/>
      <c r="AD98" s="151"/>
      <c r="AE98" s="151"/>
      <c r="AF98" s="151"/>
      <c r="AG98" s="151" t="s">
        <v>341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 x14ac:dyDescent="0.2">
      <c r="A99" s="158"/>
      <c r="B99" s="159"/>
      <c r="C99" s="364" t="s">
        <v>2492</v>
      </c>
      <c r="D99" s="365"/>
      <c r="E99" s="365"/>
      <c r="F99" s="365"/>
      <c r="G99" s="365"/>
      <c r="H99" s="162"/>
      <c r="I99" s="162"/>
      <c r="J99" s="162"/>
      <c r="K99" s="162"/>
      <c r="L99" s="162"/>
      <c r="M99" s="162"/>
      <c r="N99" s="162"/>
      <c r="O99" s="162"/>
      <c r="P99" s="162"/>
      <c r="Q99" s="162"/>
      <c r="R99" s="162"/>
      <c r="S99" s="162"/>
      <c r="T99" s="162"/>
      <c r="U99" s="162"/>
      <c r="V99" s="162"/>
      <c r="W99" s="162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236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73">
        <v>34</v>
      </c>
      <c r="B100" s="174" t="s">
        <v>2493</v>
      </c>
      <c r="C100" s="191" t="s">
        <v>2494</v>
      </c>
      <c r="D100" s="175" t="s">
        <v>340</v>
      </c>
      <c r="E100" s="176">
        <v>0.86399999999999999</v>
      </c>
      <c r="F100" s="177"/>
      <c r="G100" s="178">
        <f>ROUND(E100*F100,2)</f>
        <v>0</v>
      </c>
      <c r="H100" s="177">
        <v>0</v>
      </c>
      <c r="I100" s="178">
        <f>ROUND(E100*H100,2)</f>
        <v>0</v>
      </c>
      <c r="J100" s="177">
        <v>3280</v>
      </c>
      <c r="K100" s="178">
        <f>ROUND(E100*J100,2)</f>
        <v>2833.92</v>
      </c>
      <c r="L100" s="178">
        <v>21</v>
      </c>
      <c r="M100" s="178">
        <f>G100*(1+L100/100)</f>
        <v>0</v>
      </c>
      <c r="N100" s="178">
        <v>2.4289999999999998</v>
      </c>
      <c r="O100" s="178">
        <f>ROUND(E100*N100,2)</f>
        <v>2.1</v>
      </c>
      <c r="P100" s="178">
        <v>0</v>
      </c>
      <c r="Q100" s="178">
        <f>ROUND(E100*P100,2)</f>
        <v>0</v>
      </c>
      <c r="R100" s="178"/>
      <c r="S100" s="178" t="s">
        <v>2384</v>
      </c>
      <c r="T100" s="179" t="s">
        <v>2385</v>
      </c>
      <c r="U100" s="162">
        <v>0</v>
      </c>
      <c r="V100" s="162">
        <f>ROUND(E100*U100,2)</f>
        <v>0</v>
      </c>
      <c r="W100" s="162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341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58"/>
      <c r="B101" s="159"/>
      <c r="C101" s="364" t="s">
        <v>2495</v>
      </c>
      <c r="D101" s="365"/>
      <c r="E101" s="365"/>
      <c r="F101" s="365"/>
      <c r="G101" s="365"/>
      <c r="H101" s="162"/>
      <c r="I101" s="162"/>
      <c r="J101" s="162"/>
      <c r="K101" s="162"/>
      <c r="L101" s="162"/>
      <c r="M101" s="162"/>
      <c r="N101" s="162"/>
      <c r="O101" s="162"/>
      <c r="P101" s="162"/>
      <c r="Q101" s="162"/>
      <c r="R101" s="162"/>
      <c r="S101" s="162"/>
      <c r="T101" s="162"/>
      <c r="U101" s="162"/>
      <c r="V101" s="162"/>
      <c r="W101" s="162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236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ht="22.5" outlineLevel="1" x14ac:dyDescent="0.2">
      <c r="A102" s="173">
        <v>35</v>
      </c>
      <c r="B102" s="174" t="s">
        <v>2496</v>
      </c>
      <c r="C102" s="191" t="s">
        <v>2497</v>
      </c>
      <c r="D102" s="175" t="s">
        <v>375</v>
      </c>
      <c r="E102" s="176">
        <v>1.92</v>
      </c>
      <c r="F102" s="177"/>
      <c r="G102" s="178">
        <f>ROUND(E102*F102,2)</f>
        <v>0</v>
      </c>
      <c r="H102" s="177">
        <v>0</v>
      </c>
      <c r="I102" s="178">
        <f>ROUND(E102*H102,2)</f>
        <v>0</v>
      </c>
      <c r="J102" s="177">
        <v>299</v>
      </c>
      <c r="K102" s="178">
        <f>ROUND(E102*J102,2)</f>
        <v>574.08000000000004</v>
      </c>
      <c r="L102" s="178">
        <v>21</v>
      </c>
      <c r="M102" s="178">
        <f>G102*(1+L102/100)</f>
        <v>0</v>
      </c>
      <c r="N102" s="178">
        <v>6.3200000000000001E-3</v>
      </c>
      <c r="O102" s="178">
        <f>ROUND(E102*N102,2)</f>
        <v>0.01</v>
      </c>
      <c r="P102" s="178">
        <v>0</v>
      </c>
      <c r="Q102" s="178">
        <f>ROUND(E102*P102,2)</f>
        <v>0</v>
      </c>
      <c r="R102" s="178"/>
      <c r="S102" s="178" t="s">
        <v>2384</v>
      </c>
      <c r="T102" s="179" t="s">
        <v>2385</v>
      </c>
      <c r="U102" s="162">
        <v>0</v>
      </c>
      <c r="V102" s="162">
        <f>ROUND(E102*U102,2)</f>
        <v>0</v>
      </c>
      <c r="W102" s="162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341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ht="22.5" outlineLevel="1" x14ac:dyDescent="0.2">
      <c r="A103" s="158"/>
      <c r="B103" s="159"/>
      <c r="C103" s="364" t="s">
        <v>2498</v>
      </c>
      <c r="D103" s="365"/>
      <c r="E103" s="365"/>
      <c r="F103" s="365"/>
      <c r="G103" s="365"/>
      <c r="H103" s="162"/>
      <c r="I103" s="162"/>
      <c r="J103" s="162"/>
      <c r="K103" s="162"/>
      <c r="L103" s="162"/>
      <c r="M103" s="162"/>
      <c r="N103" s="162"/>
      <c r="O103" s="162"/>
      <c r="P103" s="162"/>
      <c r="Q103" s="162"/>
      <c r="R103" s="162"/>
      <c r="S103" s="162"/>
      <c r="T103" s="162"/>
      <c r="U103" s="162"/>
      <c r="V103" s="162"/>
      <c r="W103" s="162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236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87" t="str">
        <f>C103</f>
        <v>Bednění podkladních a zajišťovacích konstrukcí v otevřeném výkopu desek nebo sedlových loží pod potrubí, stoky a drobné objekty vč. odbednění</v>
      </c>
      <c r="BB103" s="151"/>
      <c r="BC103" s="151"/>
      <c r="BD103" s="151"/>
      <c r="BE103" s="151"/>
      <c r="BF103" s="151"/>
      <c r="BG103" s="151"/>
      <c r="BH103" s="151"/>
    </row>
    <row r="104" spans="1:60" ht="22.5" outlineLevel="1" x14ac:dyDescent="0.2">
      <c r="A104" s="173">
        <v>36</v>
      </c>
      <c r="B104" s="174" t="s">
        <v>2499</v>
      </c>
      <c r="C104" s="191" t="s">
        <v>2500</v>
      </c>
      <c r="D104" s="175" t="s">
        <v>473</v>
      </c>
      <c r="E104" s="176">
        <v>0.38900000000000001</v>
      </c>
      <c r="F104" s="177"/>
      <c r="G104" s="178">
        <f>ROUND(E104*F104,2)</f>
        <v>0</v>
      </c>
      <c r="H104" s="177">
        <v>0</v>
      </c>
      <c r="I104" s="178">
        <f>ROUND(E104*H104,2)</f>
        <v>0</v>
      </c>
      <c r="J104" s="177">
        <v>21000</v>
      </c>
      <c r="K104" s="178">
        <f>ROUND(E104*J104,2)</f>
        <v>8169</v>
      </c>
      <c r="L104" s="178">
        <v>21</v>
      </c>
      <c r="M104" s="178">
        <f>G104*(1+L104/100)</f>
        <v>0</v>
      </c>
      <c r="N104" s="178">
        <v>0.84758</v>
      </c>
      <c r="O104" s="178">
        <f>ROUND(E104*N104,2)</f>
        <v>0.33</v>
      </c>
      <c r="P104" s="178">
        <v>0</v>
      </c>
      <c r="Q104" s="178">
        <f>ROUND(E104*P104,2)</f>
        <v>0</v>
      </c>
      <c r="R104" s="178"/>
      <c r="S104" s="178" t="s">
        <v>2384</v>
      </c>
      <c r="T104" s="179" t="s">
        <v>2385</v>
      </c>
      <c r="U104" s="162">
        <v>0</v>
      </c>
      <c r="V104" s="162">
        <f>ROUND(E104*U104,2)</f>
        <v>0</v>
      </c>
      <c r="W104" s="162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341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58"/>
      <c r="B105" s="159"/>
      <c r="C105" s="364" t="s">
        <v>2501</v>
      </c>
      <c r="D105" s="365"/>
      <c r="E105" s="365"/>
      <c r="F105" s="365"/>
      <c r="G105" s="365"/>
      <c r="H105" s="162"/>
      <c r="I105" s="162"/>
      <c r="J105" s="162"/>
      <c r="K105" s="162"/>
      <c r="L105" s="162"/>
      <c r="M105" s="162"/>
      <c r="N105" s="162"/>
      <c r="O105" s="162"/>
      <c r="P105" s="162"/>
      <c r="Q105" s="162"/>
      <c r="R105" s="162"/>
      <c r="S105" s="162"/>
      <c r="T105" s="162"/>
      <c r="U105" s="162"/>
      <c r="V105" s="162"/>
      <c r="W105" s="162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236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58"/>
      <c r="B106" s="159"/>
      <c r="C106" s="366" t="s">
        <v>2502</v>
      </c>
      <c r="D106" s="367"/>
      <c r="E106" s="367"/>
      <c r="F106" s="367"/>
      <c r="G106" s="367"/>
      <c r="H106" s="162"/>
      <c r="I106" s="162"/>
      <c r="J106" s="162"/>
      <c r="K106" s="162"/>
      <c r="L106" s="162"/>
      <c r="M106" s="162"/>
      <c r="N106" s="162"/>
      <c r="O106" s="162"/>
      <c r="P106" s="162"/>
      <c r="Q106" s="162"/>
      <c r="R106" s="162"/>
      <c r="S106" s="162"/>
      <c r="T106" s="162"/>
      <c r="U106" s="162"/>
      <c r="V106" s="162"/>
      <c r="W106" s="162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236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ht="22.5" outlineLevel="1" x14ac:dyDescent="0.2">
      <c r="A107" s="173">
        <v>37</v>
      </c>
      <c r="B107" s="174" t="s">
        <v>2503</v>
      </c>
      <c r="C107" s="191" t="s">
        <v>2504</v>
      </c>
      <c r="D107" s="175" t="s">
        <v>340</v>
      </c>
      <c r="E107" s="176">
        <v>4.2220000000000004</v>
      </c>
      <c r="F107" s="177"/>
      <c r="G107" s="178">
        <f>ROUND(E107*F107,2)</f>
        <v>0</v>
      </c>
      <c r="H107" s="177">
        <v>0</v>
      </c>
      <c r="I107" s="178">
        <f>ROUND(E107*H107,2)</f>
        <v>0</v>
      </c>
      <c r="J107" s="177">
        <v>3250</v>
      </c>
      <c r="K107" s="178">
        <f>ROUND(E107*J107,2)</f>
        <v>13721.5</v>
      </c>
      <c r="L107" s="178">
        <v>21</v>
      </c>
      <c r="M107" s="178">
        <f>G107*(1+L107/100)</f>
        <v>0</v>
      </c>
      <c r="N107" s="178">
        <v>0</v>
      </c>
      <c r="O107" s="178">
        <f>ROUND(E107*N107,2)</f>
        <v>0</v>
      </c>
      <c r="P107" s="178">
        <v>0</v>
      </c>
      <c r="Q107" s="178">
        <f>ROUND(E107*P107,2)</f>
        <v>0</v>
      </c>
      <c r="R107" s="178"/>
      <c r="S107" s="178" t="s">
        <v>2384</v>
      </c>
      <c r="T107" s="179" t="s">
        <v>2385</v>
      </c>
      <c r="U107" s="162">
        <v>0</v>
      </c>
      <c r="V107" s="162">
        <f>ROUND(E107*U107,2)</f>
        <v>0</v>
      </c>
      <c r="W107" s="162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 t="s">
        <v>341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 x14ac:dyDescent="0.2">
      <c r="A108" s="158"/>
      <c r="B108" s="159"/>
      <c r="C108" s="364" t="s">
        <v>2505</v>
      </c>
      <c r="D108" s="365"/>
      <c r="E108" s="365"/>
      <c r="F108" s="365"/>
      <c r="G108" s="365"/>
      <c r="H108" s="162"/>
      <c r="I108" s="162"/>
      <c r="J108" s="162"/>
      <c r="K108" s="162"/>
      <c r="L108" s="162"/>
      <c r="M108" s="162"/>
      <c r="N108" s="162"/>
      <c r="O108" s="162"/>
      <c r="P108" s="162"/>
      <c r="Q108" s="162"/>
      <c r="R108" s="162"/>
      <c r="S108" s="162"/>
      <c r="T108" s="162"/>
      <c r="U108" s="162"/>
      <c r="V108" s="162"/>
      <c r="W108" s="162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236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73">
        <v>38</v>
      </c>
      <c r="B109" s="174" t="s">
        <v>2506</v>
      </c>
      <c r="C109" s="191" t="s">
        <v>2507</v>
      </c>
      <c r="D109" s="175" t="s">
        <v>375</v>
      </c>
      <c r="E109" s="176">
        <v>18.850000000000001</v>
      </c>
      <c r="F109" s="177"/>
      <c r="G109" s="178">
        <f>ROUND(E109*F109,2)</f>
        <v>0</v>
      </c>
      <c r="H109" s="177">
        <v>0</v>
      </c>
      <c r="I109" s="178">
        <f>ROUND(E109*H109,2)</f>
        <v>0</v>
      </c>
      <c r="J109" s="177">
        <v>310</v>
      </c>
      <c r="K109" s="178">
        <f>ROUND(E109*J109,2)</f>
        <v>5843.5</v>
      </c>
      <c r="L109" s="178">
        <v>21</v>
      </c>
      <c r="M109" s="178">
        <f>G109*(1+L109/100)</f>
        <v>0</v>
      </c>
      <c r="N109" s="178">
        <v>4.0200000000000001E-3</v>
      </c>
      <c r="O109" s="178">
        <f>ROUND(E109*N109,2)</f>
        <v>0.08</v>
      </c>
      <c r="P109" s="178">
        <v>0</v>
      </c>
      <c r="Q109" s="178">
        <f>ROUND(E109*P109,2)</f>
        <v>0</v>
      </c>
      <c r="R109" s="178"/>
      <c r="S109" s="178" t="s">
        <v>2384</v>
      </c>
      <c r="T109" s="179" t="s">
        <v>2385</v>
      </c>
      <c r="U109" s="162">
        <v>0</v>
      </c>
      <c r="V109" s="162">
        <f>ROUND(E109*U109,2)</f>
        <v>0</v>
      </c>
      <c r="W109" s="162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341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58"/>
      <c r="B110" s="159"/>
      <c r="C110" s="364" t="s">
        <v>2508</v>
      </c>
      <c r="D110" s="365"/>
      <c r="E110" s="365"/>
      <c r="F110" s="365"/>
      <c r="G110" s="365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236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x14ac:dyDescent="0.2">
      <c r="A111" s="167" t="s">
        <v>223</v>
      </c>
      <c r="B111" s="168" t="s">
        <v>117</v>
      </c>
      <c r="C111" s="189" t="s">
        <v>118</v>
      </c>
      <c r="D111" s="169"/>
      <c r="E111" s="170"/>
      <c r="F111" s="171"/>
      <c r="G111" s="171">
        <f>SUMIF(AG112:AG170,"&lt;&gt;NOR",G112:G170)</f>
        <v>0</v>
      </c>
      <c r="H111" s="171"/>
      <c r="I111" s="171">
        <f>SUM(I112:I170)</f>
        <v>56328.1</v>
      </c>
      <c r="J111" s="171"/>
      <c r="K111" s="171">
        <f>SUM(K112:K170)</f>
        <v>91960.76999999999</v>
      </c>
      <c r="L111" s="171"/>
      <c r="M111" s="171">
        <f>SUM(M112:M170)</f>
        <v>0</v>
      </c>
      <c r="N111" s="171"/>
      <c r="O111" s="171">
        <f>SUM(O112:O170)</f>
        <v>28.130000000000003</v>
      </c>
      <c r="P111" s="171"/>
      <c r="Q111" s="171">
        <f>SUM(Q112:Q170)</f>
        <v>0</v>
      </c>
      <c r="R111" s="171"/>
      <c r="S111" s="171"/>
      <c r="T111" s="172"/>
      <c r="U111" s="166"/>
      <c r="V111" s="166">
        <f>SUM(V112:V170)</f>
        <v>0</v>
      </c>
      <c r="W111" s="166"/>
      <c r="AG111" t="s">
        <v>224</v>
      </c>
    </row>
    <row r="112" spans="1:60" outlineLevel="1" x14ac:dyDescent="0.2">
      <c r="A112" s="173">
        <v>39</v>
      </c>
      <c r="B112" s="174" t="s">
        <v>2509</v>
      </c>
      <c r="C112" s="191" t="s">
        <v>2510</v>
      </c>
      <c r="D112" s="175" t="s">
        <v>427</v>
      </c>
      <c r="E112" s="176">
        <v>5</v>
      </c>
      <c r="F112" s="177"/>
      <c r="G112" s="178">
        <f>ROUND(E112*F112,2)</f>
        <v>0</v>
      </c>
      <c r="H112" s="177">
        <v>0</v>
      </c>
      <c r="I112" s="178">
        <f>ROUND(E112*H112,2)</f>
        <v>0</v>
      </c>
      <c r="J112" s="177">
        <v>151</v>
      </c>
      <c r="K112" s="178">
        <f>ROUND(E112*J112,2)</f>
        <v>755</v>
      </c>
      <c r="L112" s="178">
        <v>21</v>
      </c>
      <c r="M112" s="178">
        <f>G112*(1+L112/100)</f>
        <v>0</v>
      </c>
      <c r="N112" s="178">
        <v>1.2700000000000001E-3</v>
      </c>
      <c r="O112" s="178">
        <f>ROUND(E112*N112,2)</f>
        <v>0.01</v>
      </c>
      <c r="P112" s="178">
        <v>0</v>
      </c>
      <c r="Q112" s="178">
        <f>ROUND(E112*P112,2)</f>
        <v>0</v>
      </c>
      <c r="R112" s="178"/>
      <c r="S112" s="178" t="s">
        <v>2384</v>
      </c>
      <c r="T112" s="179" t="s">
        <v>2385</v>
      </c>
      <c r="U112" s="162">
        <v>0</v>
      </c>
      <c r="V112" s="162">
        <f>ROUND(E112*U112,2)</f>
        <v>0</v>
      </c>
      <c r="W112" s="162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341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 x14ac:dyDescent="0.2">
      <c r="A113" s="158"/>
      <c r="B113" s="159"/>
      <c r="C113" s="364" t="s">
        <v>2511</v>
      </c>
      <c r="D113" s="365"/>
      <c r="E113" s="365"/>
      <c r="F113" s="365"/>
      <c r="G113" s="365"/>
      <c r="H113" s="162"/>
      <c r="I113" s="162"/>
      <c r="J113" s="162"/>
      <c r="K113" s="162"/>
      <c r="L113" s="162"/>
      <c r="M113" s="162"/>
      <c r="N113" s="162"/>
      <c r="O113" s="162"/>
      <c r="P113" s="162"/>
      <c r="Q113" s="162"/>
      <c r="R113" s="162"/>
      <c r="S113" s="162"/>
      <c r="T113" s="162"/>
      <c r="U113" s="162"/>
      <c r="V113" s="162"/>
      <c r="W113" s="162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 t="s">
        <v>236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2">
      <c r="A114" s="158"/>
      <c r="B114" s="159"/>
      <c r="C114" s="366" t="s">
        <v>2512</v>
      </c>
      <c r="D114" s="367"/>
      <c r="E114" s="367"/>
      <c r="F114" s="367"/>
      <c r="G114" s="367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  <c r="S114" s="162"/>
      <c r="T114" s="162"/>
      <c r="U114" s="162"/>
      <c r="V114" s="162"/>
      <c r="W114" s="162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236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73">
        <v>40</v>
      </c>
      <c r="B115" s="174" t="s">
        <v>2513</v>
      </c>
      <c r="C115" s="191" t="s">
        <v>2514</v>
      </c>
      <c r="D115" s="175" t="s">
        <v>427</v>
      </c>
      <c r="E115" s="176">
        <v>29</v>
      </c>
      <c r="F115" s="177"/>
      <c r="G115" s="178">
        <f>ROUND(E115*F115,2)</f>
        <v>0</v>
      </c>
      <c r="H115" s="177">
        <v>0</v>
      </c>
      <c r="I115" s="178">
        <f>ROUND(E115*H115,2)</f>
        <v>0</v>
      </c>
      <c r="J115" s="177">
        <v>440</v>
      </c>
      <c r="K115" s="178">
        <f>ROUND(E115*J115,2)</f>
        <v>12760</v>
      </c>
      <c r="L115" s="178">
        <v>21</v>
      </c>
      <c r="M115" s="178">
        <f>G115*(1+L115/100)</f>
        <v>0</v>
      </c>
      <c r="N115" s="178">
        <v>3.3E-3</v>
      </c>
      <c r="O115" s="178">
        <f>ROUND(E115*N115,2)</f>
        <v>0.1</v>
      </c>
      <c r="P115" s="178">
        <v>0</v>
      </c>
      <c r="Q115" s="178">
        <f>ROUND(E115*P115,2)</f>
        <v>0</v>
      </c>
      <c r="R115" s="178"/>
      <c r="S115" s="178" t="s">
        <v>2384</v>
      </c>
      <c r="T115" s="179" t="s">
        <v>2385</v>
      </c>
      <c r="U115" s="162">
        <v>0</v>
      </c>
      <c r="V115" s="162">
        <f>ROUND(E115*U115,2)</f>
        <v>0</v>
      </c>
      <c r="W115" s="162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341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58"/>
      <c r="B116" s="159"/>
      <c r="C116" s="364" t="s">
        <v>2515</v>
      </c>
      <c r="D116" s="365"/>
      <c r="E116" s="365"/>
      <c r="F116" s="365"/>
      <c r="G116" s="365"/>
      <c r="H116" s="162"/>
      <c r="I116" s="162"/>
      <c r="J116" s="162"/>
      <c r="K116" s="162"/>
      <c r="L116" s="162"/>
      <c r="M116" s="162"/>
      <c r="N116" s="162"/>
      <c r="O116" s="162"/>
      <c r="P116" s="162"/>
      <c r="Q116" s="162"/>
      <c r="R116" s="162"/>
      <c r="S116" s="162"/>
      <c r="T116" s="162"/>
      <c r="U116" s="162"/>
      <c r="V116" s="162"/>
      <c r="W116" s="162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236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73">
        <v>41</v>
      </c>
      <c r="B117" s="174" t="s">
        <v>2516</v>
      </c>
      <c r="C117" s="191" t="s">
        <v>2517</v>
      </c>
      <c r="D117" s="175" t="s">
        <v>227</v>
      </c>
      <c r="E117" s="176">
        <v>4</v>
      </c>
      <c r="F117" s="177"/>
      <c r="G117" s="178">
        <f>ROUND(E117*F117,2)</f>
        <v>0</v>
      </c>
      <c r="H117" s="177">
        <v>0</v>
      </c>
      <c r="I117" s="178">
        <f>ROUND(E117*H117,2)</f>
        <v>0</v>
      </c>
      <c r="J117" s="177">
        <v>146</v>
      </c>
      <c r="K117" s="178">
        <f>ROUND(E117*J117,2)</f>
        <v>584</v>
      </c>
      <c r="L117" s="178">
        <v>21</v>
      </c>
      <c r="M117" s="178">
        <f>G117*(1+L117/100)</f>
        <v>0</v>
      </c>
      <c r="N117" s="178">
        <v>0</v>
      </c>
      <c r="O117" s="178">
        <f>ROUND(E117*N117,2)</f>
        <v>0</v>
      </c>
      <c r="P117" s="178">
        <v>0</v>
      </c>
      <c r="Q117" s="178">
        <f>ROUND(E117*P117,2)</f>
        <v>0</v>
      </c>
      <c r="R117" s="178"/>
      <c r="S117" s="178" t="s">
        <v>2384</v>
      </c>
      <c r="T117" s="179" t="s">
        <v>2385</v>
      </c>
      <c r="U117" s="162">
        <v>0</v>
      </c>
      <c r="V117" s="162">
        <f>ROUND(E117*U117,2)</f>
        <v>0</v>
      </c>
      <c r="W117" s="162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341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58"/>
      <c r="B118" s="159"/>
      <c r="C118" s="364" t="s">
        <v>2518</v>
      </c>
      <c r="D118" s="365"/>
      <c r="E118" s="365"/>
      <c r="F118" s="365"/>
      <c r="G118" s="365"/>
      <c r="H118" s="162"/>
      <c r="I118" s="162"/>
      <c r="J118" s="162"/>
      <c r="K118" s="162"/>
      <c r="L118" s="162"/>
      <c r="M118" s="162"/>
      <c r="N118" s="162"/>
      <c r="O118" s="162"/>
      <c r="P118" s="162"/>
      <c r="Q118" s="162"/>
      <c r="R118" s="162"/>
      <c r="S118" s="162"/>
      <c r="T118" s="162"/>
      <c r="U118" s="162"/>
      <c r="V118" s="162"/>
      <c r="W118" s="162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236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73">
        <v>42</v>
      </c>
      <c r="B119" s="174" t="s">
        <v>2519</v>
      </c>
      <c r="C119" s="191" t="s">
        <v>2520</v>
      </c>
      <c r="D119" s="175" t="s">
        <v>227</v>
      </c>
      <c r="E119" s="176">
        <v>3</v>
      </c>
      <c r="F119" s="177"/>
      <c r="G119" s="178">
        <f>ROUND(E119*F119,2)</f>
        <v>0</v>
      </c>
      <c r="H119" s="177">
        <v>53.4</v>
      </c>
      <c r="I119" s="178">
        <f>ROUND(E119*H119,2)</f>
        <v>160.19999999999999</v>
      </c>
      <c r="J119" s="177">
        <v>0</v>
      </c>
      <c r="K119" s="178">
        <f>ROUND(E119*J119,2)</f>
        <v>0</v>
      </c>
      <c r="L119" s="178">
        <v>21</v>
      </c>
      <c r="M119" s="178">
        <f>G119*(1+L119/100)</f>
        <v>0</v>
      </c>
      <c r="N119" s="178">
        <v>3.4000000000000002E-4</v>
      </c>
      <c r="O119" s="178">
        <f>ROUND(E119*N119,2)</f>
        <v>0</v>
      </c>
      <c r="P119" s="178">
        <v>0</v>
      </c>
      <c r="Q119" s="178">
        <f>ROUND(E119*P119,2)</f>
        <v>0</v>
      </c>
      <c r="R119" s="178"/>
      <c r="S119" s="178" t="s">
        <v>2384</v>
      </c>
      <c r="T119" s="179" t="s">
        <v>2385</v>
      </c>
      <c r="U119" s="162">
        <v>0</v>
      </c>
      <c r="V119" s="162">
        <f>ROUND(E119*U119,2)</f>
        <v>0</v>
      </c>
      <c r="W119" s="162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2452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 x14ac:dyDescent="0.2">
      <c r="A120" s="158"/>
      <c r="B120" s="159"/>
      <c r="C120" s="364" t="s">
        <v>2521</v>
      </c>
      <c r="D120" s="365"/>
      <c r="E120" s="365"/>
      <c r="F120" s="365"/>
      <c r="G120" s="365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  <c r="S120" s="162"/>
      <c r="T120" s="162"/>
      <c r="U120" s="162"/>
      <c r="V120" s="162"/>
      <c r="W120" s="162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 t="s">
        <v>236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 x14ac:dyDescent="0.2">
      <c r="A121" s="173">
        <v>43</v>
      </c>
      <c r="B121" s="174" t="s">
        <v>2522</v>
      </c>
      <c r="C121" s="191" t="s">
        <v>2523</v>
      </c>
      <c r="D121" s="175" t="s">
        <v>227</v>
      </c>
      <c r="E121" s="176">
        <v>1</v>
      </c>
      <c r="F121" s="177"/>
      <c r="G121" s="178">
        <f>ROUND(E121*F121,2)</f>
        <v>0</v>
      </c>
      <c r="H121" s="177">
        <v>46.2</v>
      </c>
      <c r="I121" s="178">
        <f>ROUND(E121*H121,2)</f>
        <v>46.2</v>
      </c>
      <c r="J121" s="177">
        <v>0</v>
      </c>
      <c r="K121" s="178">
        <f>ROUND(E121*J121,2)</f>
        <v>0</v>
      </c>
      <c r="L121" s="178">
        <v>21</v>
      </c>
      <c r="M121" s="178">
        <f>G121*(1+L121/100)</f>
        <v>0</v>
      </c>
      <c r="N121" s="178">
        <v>2.7999999999999998E-4</v>
      </c>
      <c r="O121" s="178">
        <f>ROUND(E121*N121,2)</f>
        <v>0</v>
      </c>
      <c r="P121" s="178">
        <v>0</v>
      </c>
      <c r="Q121" s="178">
        <f>ROUND(E121*P121,2)</f>
        <v>0</v>
      </c>
      <c r="R121" s="178"/>
      <c r="S121" s="178" t="s">
        <v>2384</v>
      </c>
      <c r="T121" s="179" t="s">
        <v>2385</v>
      </c>
      <c r="U121" s="162">
        <v>0</v>
      </c>
      <c r="V121" s="162">
        <f>ROUND(E121*U121,2)</f>
        <v>0</v>
      </c>
      <c r="W121" s="162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2452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58"/>
      <c r="B122" s="159"/>
      <c r="C122" s="364" t="s">
        <v>2524</v>
      </c>
      <c r="D122" s="365"/>
      <c r="E122" s="365"/>
      <c r="F122" s="365"/>
      <c r="G122" s="365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236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73">
        <v>44</v>
      </c>
      <c r="B123" s="174" t="s">
        <v>2525</v>
      </c>
      <c r="C123" s="191" t="s">
        <v>2526</v>
      </c>
      <c r="D123" s="175" t="s">
        <v>227</v>
      </c>
      <c r="E123" s="176">
        <v>3</v>
      </c>
      <c r="F123" s="177"/>
      <c r="G123" s="178">
        <f>ROUND(E123*F123,2)</f>
        <v>0</v>
      </c>
      <c r="H123" s="177">
        <v>0</v>
      </c>
      <c r="I123" s="178">
        <f>ROUND(E123*H123,2)</f>
        <v>0</v>
      </c>
      <c r="J123" s="177">
        <v>146</v>
      </c>
      <c r="K123" s="178">
        <f>ROUND(E123*J123,2)</f>
        <v>438</v>
      </c>
      <c r="L123" s="178">
        <v>21</v>
      </c>
      <c r="M123" s="178">
        <f>G123*(1+L123/100)</f>
        <v>0</v>
      </c>
      <c r="N123" s="178">
        <v>0</v>
      </c>
      <c r="O123" s="178">
        <f>ROUND(E123*N123,2)</f>
        <v>0</v>
      </c>
      <c r="P123" s="178">
        <v>0</v>
      </c>
      <c r="Q123" s="178">
        <f>ROUND(E123*P123,2)</f>
        <v>0</v>
      </c>
      <c r="R123" s="178"/>
      <c r="S123" s="178" t="s">
        <v>2384</v>
      </c>
      <c r="T123" s="179" t="s">
        <v>2385</v>
      </c>
      <c r="U123" s="162">
        <v>0</v>
      </c>
      <c r="V123" s="162">
        <f>ROUND(E123*U123,2)</f>
        <v>0</v>
      </c>
      <c r="W123" s="162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341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 x14ac:dyDescent="0.2">
      <c r="A124" s="158"/>
      <c r="B124" s="159"/>
      <c r="C124" s="364" t="s">
        <v>2527</v>
      </c>
      <c r="D124" s="365"/>
      <c r="E124" s="365"/>
      <c r="F124" s="365"/>
      <c r="G124" s="365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51"/>
      <c r="Y124" s="151"/>
      <c r="Z124" s="151"/>
      <c r="AA124" s="151"/>
      <c r="AB124" s="151"/>
      <c r="AC124" s="151"/>
      <c r="AD124" s="151"/>
      <c r="AE124" s="151"/>
      <c r="AF124" s="151"/>
      <c r="AG124" s="151" t="s">
        <v>236</v>
      </c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1" x14ac:dyDescent="0.2">
      <c r="A125" s="173">
        <v>45</v>
      </c>
      <c r="B125" s="174" t="s">
        <v>2528</v>
      </c>
      <c r="C125" s="191" t="s">
        <v>2529</v>
      </c>
      <c r="D125" s="175" t="s">
        <v>227</v>
      </c>
      <c r="E125" s="176">
        <v>3</v>
      </c>
      <c r="F125" s="177"/>
      <c r="G125" s="178">
        <f>ROUND(E125*F125,2)</f>
        <v>0</v>
      </c>
      <c r="H125" s="177">
        <v>48.9</v>
      </c>
      <c r="I125" s="178">
        <f>ROUND(E125*H125,2)</f>
        <v>146.69999999999999</v>
      </c>
      <c r="J125" s="177">
        <v>0</v>
      </c>
      <c r="K125" s="178">
        <f>ROUND(E125*J125,2)</f>
        <v>0</v>
      </c>
      <c r="L125" s="178">
        <v>21</v>
      </c>
      <c r="M125" s="178">
        <f>G125*(1+L125/100)</f>
        <v>0</v>
      </c>
      <c r="N125" s="178">
        <v>2.2000000000000001E-4</v>
      </c>
      <c r="O125" s="178">
        <f>ROUND(E125*N125,2)</f>
        <v>0</v>
      </c>
      <c r="P125" s="178">
        <v>0</v>
      </c>
      <c r="Q125" s="178">
        <f>ROUND(E125*P125,2)</f>
        <v>0</v>
      </c>
      <c r="R125" s="178"/>
      <c r="S125" s="178" t="s">
        <v>2384</v>
      </c>
      <c r="T125" s="179" t="s">
        <v>2385</v>
      </c>
      <c r="U125" s="162">
        <v>0</v>
      </c>
      <c r="V125" s="162">
        <f>ROUND(E125*U125,2)</f>
        <v>0</v>
      </c>
      <c r="W125" s="162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 t="s">
        <v>2452</v>
      </c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1" x14ac:dyDescent="0.2">
      <c r="A126" s="158"/>
      <c r="B126" s="159"/>
      <c r="C126" s="364" t="s">
        <v>2530</v>
      </c>
      <c r="D126" s="365"/>
      <c r="E126" s="365"/>
      <c r="F126" s="365"/>
      <c r="G126" s="365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 t="s">
        <v>236</v>
      </c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1" x14ac:dyDescent="0.2">
      <c r="A127" s="173">
        <v>46</v>
      </c>
      <c r="B127" s="174" t="s">
        <v>2531</v>
      </c>
      <c r="C127" s="191" t="s">
        <v>2532</v>
      </c>
      <c r="D127" s="175" t="s">
        <v>227</v>
      </c>
      <c r="E127" s="176">
        <v>2</v>
      </c>
      <c r="F127" s="177"/>
      <c r="G127" s="178">
        <f>ROUND(E127*F127,2)</f>
        <v>0</v>
      </c>
      <c r="H127" s="177">
        <v>0</v>
      </c>
      <c r="I127" s="178">
        <f>ROUND(E127*H127,2)</f>
        <v>0</v>
      </c>
      <c r="J127" s="177">
        <v>174</v>
      </c>
      <c r="K127" s="178">
        <f>ROUND(E127*J127,2)</f>
        <v>348</v>
      </c>
      <c r="L127" s="178">
        <v>21</v>
      </c>
      <c r="M127" s="178">
        <f>G127*(1+L127/100)</f>
        <v>0</v>
      </c>
      <c r="N127" s="178">
        <v>0</v>
      </c>
      <c r="O127" s="178">
        <f>ROUND(E127*N127,2)</f>
        <v>0</v>
      </c>
      <c r="P127" s="178">
        <v>0</v>
      </c>
      <c r="Q127" s="178">
        <f>ROUND(E127*P127,2)</f>
        <v>0</v>
      </c>
      <c r="R127" s="178"/>
      <c r="S127" s="178" t="s">
        <v>2384</v>
      </c>
      <c r="T127" s="179" t="s">
        <v>2385</v>
      </c>
      <c r="U127" s="162">
        <v>0</v>
      </c>
      <c r="V127" s="162">
        <f>ROUND(E127*U127,2)</f>
        <v>0</v>
      </c>
      <c r="W127" s="162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 t="s">
        <v>341</v>
      </c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1" x14ac:dyDescent="0.2">
      <c r="A128" s="158"/>
      <c r="B128" s="159"/>
      <c r="C128" s="364" t="s">
        <v>2533</v>
      </c>
      <c r="D128" s="365"/>
      <c r="E128" s="365"/>
      <c r="F128" s="365"/>
      <c r="G128" s="365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 t="s">
        <v>236</v>
      </c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1" x14ac:dyDescent="0.2">
      <c r="A129" s="173">
        <v>47</v>
      </c>
      <c r="B129" s="174" t="s">
        <v>2534</v>
      </c>
      <c r="C129" s="191" t="s">
        <v>2535</v>
      </c>
      <c r="D129" s="175" t="s">
        <v>227</v>
      </c>
      <c r="E129" s="176">
        <v>2</v>
      </c>
      <c r="F129" s="177"/>
      <c r="G129" s="178">
        <f>ROUND(E129*F129,2)</f>
        <v>0</v>
      </c>
      <c r="H129" s="177">
        <v>112</v>
      </c>
      <c r="I129" s="178">
        <f>ROUND(E129*H129,2)</f>
        <v>224</v>
      </c>
      <c r="J129" s="177">
        <v>0</v>
      </c>
      <c r="K129" s="178">
        <f>ROUND(E129*J129,2)</f>
        <v>0</v>
      </c>
      <c r="L129" s="178">
        <v>21</v>
      </c>
      <c r="M129" s="178">
        <f>G129*(1+L129/100)</f>
        <v>0</v>
      </c>
      <c r="N129" s="178">
        <v>6.4999999999999997E-4</v>
      </c>
      <c r="O129" s="178">
        <f>ROUND(E129*N129,2)</f>
        <v>0</v>
      </c>
      <c r="P129" s="178">
        <v>0</v>
      </c>
      <c r="Q129" s="178">
        <f>ROUND(E129*P129,2)</f>
        <v>0</v>
      </c>
      <c r="R129" s="178"/>
      <c r="S129" s="178" t="s">
        <v>2384</v>
      </c>
      <c r="T129" s="179" t="s">
        <v>2385</v>
      </c>
      <c r="U129" s="162">
        <v>0</v>
      </c>
      <c r="V129" s="162">
        <f>ROUND(E129*U129,2)</f>
        <v>0</v>
      </c>
      <c r="W129" s="162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 t="s">
        <v>2452</v>
      </c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1" x14ac:dyDescent="0.2">
      <c r="A130" s="158"/>
      <c r="B130" s="159"/>
      <c r="C130" s="364" t="s">
        <v>2536</v>
      </c>
      <c r="D130" s="365"/>
      <c r="E130" s="365"/>
      <c r="F130" s="365"/>
      <c r="G130" s="365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 t="s">
        <v>236</v>
      </c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outlineLevel="1" x14ac:dyDescent="0.2">
      <c r="A131" s="173">
        <v>48</v>
      </c>
      <c r="B131" s="174" t="s">
        <v>2537</v>
      </c>
      <c r="C131" s="191" t="s">
        <v>2538</v>
      </c>
      <c r="D131" s="175" t="s">
        <v>227</v>
      </c>
      <c r="E131" s="176">
        <v>9</v>
      </c>
      <c r="F131" s="177"/>
      <c r="G131" s="178">
        <f>ROUND(E131*F131,2)</f>
        <v>0</v>
      </c>
      <c r="H131" s="177">
        <v>0</v>
      </c>
      <c r="I131" s="178">
        <f>ROUND(E131*H131,2)</f>
        <v>0</v>
      </c>
      <c r="J131" s="177">
        <v>174</v>
      </c>
      <c r="K131" s="178">
        <f>ROUND(E131*J131,2)</f>
        <v>1566</v>
      </c>
      <c r="L131" s="178">
        <v>21</v>
      </c>
      <c r="M131" s="178">
        <f>G131*(1+L131/100)</f>
        <v>0</v>
      </c>
      <c r="N131" s="178">
        <v>0</v>
      </c>
      <c r="O131" s="178">
        <f>ROUND(E131*N131,2)</f>
        <v>0</v>
      </c>
      <c r="P131" s="178">
        <v>0</v>
      </c>
      <c r="Q131" s="178">
        <f>ROUND(E131*P131,2)</f>
        <v>0</v>
      </c>
      <c r="R131" s="178"/>
      <c r="S131" s="178" t="s">
        <v>2384</v>
      </c>
      <c r="T131" s="179" t="s">
        <v>2385</v>
      </c>
      <c r="U131" s="162">
        <v>0</v>
      </c>
      <c r="V131" s="162">
        <f>ROUND(E131*U131,2)</f>
        <v>0</v>
      </c>
      <c r="W131" s="162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 t="s">
        <v>341</v>
      </c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1" x14ac:dyDescent="0.2">
      <c r="A132" s="158"/>
      <c r="B132" s="159"/>
      <c r="C132" s="364" t="s">
        <v>2539</v>
      </c>
      <c r="D132" s="365"/>
      <c r="E132" s="365"/>
      <c r="F132" s="365"/>
      <c r="G132" s="365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 t="s">
        <v>236</v>
      </c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1" x14ac:dyDescent="0.2">
      <c r="A133" s="173">
        <v>49</v>
      </c>
      <c r="B133" s="174" t="s">
        <v>2540</v>
      </c>
      <c r="C133" s="191" t="s">
        <v>2541</v>
      </c>
      <c r="D133" s="175" t="s">
        <v>227</v>
      </c>
      <c r="E133" s="176">
        <v>8</v>
      </c>
      <c r="F133" s="177"/>
      <c r="G133" s="178">
        <f>ROUND(E133*F133,2)</f>
        <v>0</v>
      </c>
      <c r="H133" s="177">
        <v>114</v>
      </c>
      <c r="I133" s="178">
        <f>ROUND(E133*H133,2)</f>
        <v>912</v>
      </c>
      <c r="J133" s="177">
        <v>0</v>
      </c>
      <c r="K133" s="178">
        <f>ROUND(E133*J133,2)</f>
        <v>0</v>
      </c>
      <c r="L133" s="178">
        <v>21</v>
      </c>
      <c r="M133" s="178">
        <f>G133*(1+L133/100)</f>
        <v>0</v>
      </c>
      <c r="N133" s="178">
        <v>4.8000000000000001E-4</v>
      </c>
      <c r="O133" s="178">
        <f>ROUND(E133*N133,2)</f>
        <v>0</v>
      </c>
      <c r="P133" s="178">
        <v>0</v>
      </c>
      <c r="Q133" s="178">
        <f>ROUND(E133*P133,2)</f>
        <v>0</v>
      </c>
      <c r="R133" s="178"/>
      <c r="S133" s="178" t="s">
        <v>2384</v>
      </c>
      <c r="T133" s="179" t="s">
        <v>2385</v>
      </c>
      <c r="U133" s="162">
        <v>0</v>
      </c>
      <c r="V133" s="162">
        <f>ROUND(E133*U133,2)</f>
        <v>0</v>
      </c>
      <c r="W133" s="162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 t="s">
        <v>2452</v>
      </c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1" x14ac:dyDescent="0.2">
      <c r="A134" s="158"/>
      <c r="B134" s="159"/>
      <c r="C134" s="364" t="s">
        <v>2542</v>
      </c>
      <c r="D134" s="365"/>
      <c r="E134" s="365"/>
      <c r="F134" s="365"/>
      <c r="G134" s="365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 t="s">
        <v>236</v>
      </c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1" x14ac:dyDescent="0.2">
      <c r="A135" s="180">
        <v>50</v>
      </c>
      <c r="B135" s="181" t="s">
        <v>2543</v>
      </c>
      <c r="C135" s="190" t="s">
        <v>2544</v>
      </c>
      <c r="D135" s="182" t="s">
        <v>227</v>
      </c>
      <c r="E135" s="183">
        <v>1</v>
      </c>
      <c r="F135" s="184"/>
      <c r="G135" s="185">
        <f>ROUND(E135*F135,2)</f>
        <v>0</v>
      </c>
      <c r="H135" s="184">
        <v>11100</v>
      </c>
      <c r="I135" s="185">
        <f>ROUND(E135*H135,2)</f>
        <v>11100</v>
      </c>
      <c r="J135" s="184">
        <v>0</v>
      </c>
      <c r="K135" s="185">
        <f>ROUND(E135*J135,2)</f>
        <v>0</v>
      </c>
      <c r="L135" s="185">
        <v>21</v>
      </c>
      <c r="M135" s="185">
        <f>G135*(1+L135/100)</f>
        <v>0</v>
      </c>
      <c r="N135" s="185">
        <v>3.3800000000000002E-3</v>
      </c>
      <c r="O135" s="185">
        <f>ROUND(E135*N135,2)</f>
        <v>0</v>
      </c>
      <c r="P135" s="185">
        <v>0</v>
      </c>
      <c r="Q135" s="185">
        <f>ROUND(E135*P135,2)</f>
        <v>0</v>
      </c>
      <c r="R135" s="185"/>
      <c r="S135" s="185" t="s">
        <v>2384</v>
      </c>
      <c r="T135" s="186" t="s">
        <v>2385</v>
      </c>
      <c r="U135" s="162">
        <v>0</v>
      </c>
      <c r="V135" s="162">
        <f>ROUND(E135*U135,2)</f>
        <v>0</v>
      </c>
      <c r="W135" s="162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 t="s">
        <v>2452</v>
      </c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1" x14ac:dyDescent="0.2">
      <c r="A136" s="173">
        <v>51</v>
      </c>
      <c r="B136" s="174" t="s">
        <v>2545</v>
      </c>
      <c r="C136" s="191" t="s">
        <v>2546</v>
      </c>
      <c r="D136" s="175" t="s">
        <v>227</v>
      </c>
      <c r="E136" s="176">
        <v>3</v>
      </c>
      <c r="F136" s="177"/>
      <c r="G136" s="178">
        <f>ROUND(E136*F136,2)</f>
        <v>0</v>
      </c>
      <c r="H136" s="177">
        <v>0</v>
      </c>
      <c r="I136" s="178">
        <f>ROUND(E136*H136,2)</f>
        <v>0</v>
      </c>
      <c r="J136" s="177">
        <v>186</v>
      </c>
      <c r="K136" s="178">
        <f>ROUND(E136*J136,2)</f>
        <v>558</v>
      </c>
      <c r="L136" s="178">
        <v>21</v>
      </c>
      <c r="M136" s="178">
        <f>G136*(1+L136/100)</f>
        <v>0</v>
      </c>
      <c r="N136" s="178">
        <v>8.0000000000000007E-5</v>
      </c>
      <c r="O136" s="178">
        <f>ROUND(E136*N136,2)</f>
        <v>0</v>
      </c>
      <c r="P136" s="178">
        <v>0</v>
      </c>
      <c r="Q136" s="178">
        <f>ROUND(E136*P136,2)</f>
        <v>0</v>
      </c>
      <c r="R136" s="178"/>
      <c r="S136" s="178" t="s">
        <v>2384</v>
      </c>
      <c r="T136" s="179" t="s">
        <v>2385</v>
      </c>
      <c r="U136" s="162">
        <v>0</v>
      </c>
      <c r="V136" s="162">
        <f>ROUND(E136*U136,2)</f>
        <v>0</v>
      </c>
      <c r="W136" s="162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 t="s">
        <v>341</v>
      </c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1" x14ac:dyDescent="0.2">
      <c r="A137" s="158"/>
      <c r="B137" s="159"/>
      <c r="C137" s="364" t="s">
        <v>2547</v>
      </c>
      <c r="D137" s="365"/>
      <c r="E137" s="365"/>
      <c r="F137" s="365"/>
      <c r="G137" s="365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 t="s">
        <v>236</v>
      </c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1" x14ac:dyDescent="0.2">
      <c r="A138" s="180">
        <v>52</v>
      </c>
      <c r="B138" s="181" t="s">
        <v>2548</v>
      </c>
      <c r="C138" s="190" t="s">
        <v>2549</v>
      </c>
      <c r="D138" s="182" t="s">
        <v>227</v>
      </c>
      <c r="E138" s="183">
        <v>3</v>
      </c>
      <c r="F138" s="184"/>
      <c r="G138" s="185">
        <f>ROUND(E138*F138,2)</f>
        <v>0</v>
      </c>
      <c r="H138" s="184">
        <v>494</v>
      </c>
      <c r="I138" s="185">
        <f>ROUND(E138*H138,2)</f>
        <v>1482</v>
      </c>
      <c r="J138" s="184">
        <v>0</v>
      </c>
      <c r="K138" s="185">
        <f>ROUND(E138*J138,2)</f>
        <v>0</v>
      </c>
      <c r="L138" s="185">
        <v>21</v>
      </c>
      <c r="M138" s="185">
        <f>G138*(1+L138/100)</f>
        <v>0</v>
      </c>
      <c r="N138" s="185">
        <v>8.9999999999999998E-4</v>
      </c>
      <c r="O138" s="185">
        <f>ROUND(E138*N138,2)</f>
        <v>0</v>
      </c>
      <c r="P138" s="185">
        <v>0</v>
      </c>
      <c r="Q138" s="185">
        <f>ROUND(E138*P138,2)</f>
        <v>0</v>
      </c>
      <c r="R138" s="185"/>
      <c r="S138" s="185" t="s">
        <v>2384</v>
      </c>
      <c r="T138" s="186" t="s">
        <v>2385</v>
      </c>
      <c r="U138" s="162">
        <v>0</v>
      </c>
      <c r="V138" s="162">
        <f>ROUND(E138*U138,2)</f>
        <v>0</v>
      </c>
      <c r="W138" s="162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 t="s">
        <v>2452</v>
      </c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ht="22.5" outlineLevel="1" x14ac:dyDescent="0.2">
      <c r="A139" s="173">
        <v>53</v>
      </c>
      <c r="B139" s="174" t="s">
        <v>2550</v>
      </c>
      <c r="C139" s="191" t="s">
        <v>2551</v>
      </c>
      <c r="D139" s="175" t="s">
        <v>340</v>
      </c>
      <c r="E139" s="176">
        <v>0.42699999999999999</v>
      </c>
      <c r="F139" s="177"/>
      <c r="G139" s="178">
        <f>ROUND(E139*F139,2)</f>
        <v>0</v>
      </c>
      <c r="H139" s="177">
        <v>0</v>
      </c>
      <c r="I139" s="178">
        <f>ROUND(E139*H139,2)</f>
        <v>0</v>
      </c>
      <c r="J139" s="177">
        <v>3730</v>
      </c>
      <c r="K139" s="178">
        <f>ROUND(E139*J139,2)</f>
        <v>1592.71</v>
      </c>
      <c r="L139" s="178">
        <v>21</v>
      </c>
      <c r="M139" s="178">
        <f>G139*(1+L139/100)</f>
        <v>0</v>
      </c>
      <c r="N139" s="178">
        <v>0</v>
      </c>
      <c r="O139" s="178">
        <f>ROUND(E139*N139,2)</f>
        <v>0</v>
      </c>
      <c r="P139" s="178">
        <v>0</v>
      </c>
      <c r="Q139" s="178">
        <f>ROUND(E139*P139,2)</f>
        <v>0</v>
      </c>
      <c r="R139" s="178"/>
      <c r="S139" s="178" t="s">
        <v>2384</v>
      </c>
      <c r="T139" s="179" t="s">
        <v>2385</v>
      </c>
      <c r="U139" s="162">
        <v>0</v>
      </c>
      <c r="V139" s="162">
        <f>ROUND(E139*U139,2)</f>
        <v>0</v>
      </c>
      <c r="W139" s="162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 t="s">
        <v>341</v>
      </c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1" x14ac:dyDescent="0.2">
      <c r="A140" s="158"/>
      <c r="B140" s="159"/>
      <c r="C140" s="364" t="s">
        <v>2552</v>
      </c>
      <c r="D140" s="365"/>
      <c r="E140" s="365"/>
      <c r="F140" s="365"/>
      <c r="G140" s="365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 t="s">
        <v>236</v>
      </c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ht="22.5" outlineLevel="1" x14ac:dyDescent="0.2">
      <c r="A141" s="173">
        <v>54</v>
      </c>
      <c r="B141" s="174" t="s">
        <v>2553</v>
      </c>
      <c r="C141" s="191" t="s">
        <v>2554</v>
      </c>
      <c r="D141" s="175" t="s">
        <v>227</v>
      </c>
      <c r="E141" s="176">
        <v>2</v>
      </c>
      <c r="F141" s="177"/>
      <c r="G141" s="178">
        <f>ROUND(E141*F141,2)</f>
        <v>0</v>
      </c>
      <c r="H141" s="177">
        <v>0</v>
      </c>
      <c r="I141" s="178">
        <f>ROUND(E141*H141,2)</f>
        <v>0</v>
      </c>
      <c r="J141" s="177">
        <v>9520</v>
      </c>
      <c r="K141" s="178">
        <f>ROUND(E141*J141,2)</f>
        <v>19040</v>
      </c>
      <c r="L141" s="178">
        <v>21</v>
      </c>
      <c r="M141" s="178">
        <f>G141*(1+L141/100)</f>
        <v>0</v>
      </c>
      <c r="N141" s="178">
        <v>2.1167600000000002</v>
      </c>
      <c r="O141" s="178">
        <f>ROUND(E141*N141,2)</f>
        <v>4.2300000000000004</v>
      </c>
      <c r="P141" s="178">
        <v>0</v>
      </c>
      <c r="Q141" s="178">
        <f>ROUND(E141*P141,2)</f>
        <v>0</v>
      </c>
      <c r="R141" s="178"/>
      <c r="S141" s="178" t="s">
        <v>2384</v>
      </c>
      <c r="T141" s="179" t="s">
        <v>2385</v>
      </c>
      <c r="U141" s="162">
        <v>0</v>
      </c>
      <c r="V141" s="162">
        <f>ROUND(E141*U141,2)</f>
        <v>0</v>
      </c>
      <c r="W141" s="162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 t="s">
        <v>341</v>
      </c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outlineLevel="1" x14ac:dyDescent="0.2">
      <c r="A142" s="158"/>
      <c r="B142" s="159"/>
      <c r="C142" s="364" t="s">
        <v>2555</v>
      </c>
      <c r="D142" s="365"/>
      <c r="E142" s="365"/>
      <c r="F142" s="365"/>
      <c r="G142" s="365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 t="s">
        <v>236</v>
      </c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1" x14ac:dyDescent="0.2">
      <c r="A143" s="173">
        <v>55</v>
      </c>
      <c r="B143" s="174" t="s">
        <v>2556</v>
      </c>
      <c r="C143" s="191" t="s">
        <v>2557</v>
      </c>
      <c r="D143" s="175" t="s">
        <v>375</v>
      </c>
      <c r="E143" s="176">
        <v>1.327</v>
      </c>
      <c r="F143" s="177"/>
      <c r="G143" s="178">
        <f>ROUND(E143*F143,2)</f>
        <v>0</v>
      </c>
      <c r="H143" s="177">
        <v>0</v>
      </c>
      <c r="I143" s="178">
        <f>ROUND(E143*H143,2)</f>
        <v>0</v>
      </c>
      <c r="J143" s="177">
        <v>465</v>
      </c>
      <c r="K143" s="178">
        <f>ROUND(E143*J143,2)</f>
        <v>617.05999999999995</v>
      </c>
      <c r="L143" s="178">
        <v>21</v>
      </c>
      <c r="M143" s="178">
        <f>G143*(1+L143/100)</f>
        <v>0</v>
      </c>
      <c r="N143" s="178">
        <v>2.9099999999999998E-3</v>
      </c>
      <c r="O143" s="178">
        <f>ROUND(E143*N143,2)</f>
        <v>0</v>
      </c>
      <c r="P143" s="178">
        <v>0</v>
      </c>
      <c r="Q143" s="178">
        <f>ROUND(E143*P143,2)</f>
        <v>0</v>
      </c>
      <c r="R143" s="178"/>
      <c r="S143" s="178" t="s">
        <v>2384</v>
      </c>
      <c r="T143" s="179" t="s">
        <v>2385</v>
      </c>
      <c r="U143" s="162">
        <v>0</v>
      </c>
      <c r="V143" s="162">
        <f>ROUND(E143*U143,2)</f>
        <v>0</v>
      </c>
      <c r="W143" s="162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 t="s">
        <v>341</v>
      </c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outlineLevel="1" x14ac:dyDescent="0.2">
      <c r="A144" s="158"/>
      <c r="B144" s="159"/>
      <c r="C144" s="364" t="s">
        <v>2558</v>
      </c>
      <c r="D144" s="365"/>
      <c r="E144" s="365"/>
      <c r="F144" s="365"/>
      <c r="G144" s="365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 t="s">
        <v>236</v>
      </c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1" x14ac:dyDescent="0.2">
      <c r="A145" s="173">
        <v>56</v>
      </c>
      <c r="B145" s="174" t="s">
        <v>2559</v>
      </c>
      <c r="C145" s="191" t="s">
        <v>2560</v>
      </c>
      <c r="D145" s="175" t="s">
        <v>227</v>
      </c>
      <c r="E145" s="176">
        <v>2</v>
      </c>
      <c r="F145" s="177"/>
      <c r="G145" s="178">
        <f>ROUND(E145*F145,2)</f>
        <v>0</v>
      </c>
      <c r="H145" s="177">
        <v>3430</v>
      </c>
      <c r="I145" s="178">
        <f>ROUND(E145*H145,2)</f>
        <v>6860</v>
      </c>
      <c r="J145" s="177">
        <v>0</v>
      </c>
      <c r="K145" s="178">
        <f>ROUND(E145*J145,2)</f>
        <v>0</v>
      </c>
      <c r="L145" s="178">
        <v>21</v>
      </c>
      <c r="M145" s="178">
        <f>G145*(1+L145/100)</f>
        <v>0</v>
      </c>
      <c r="N145" s="178">
        <v>0.39300000000000002</v>
      </c>
      <c r="O145" s="178">
        <f>ROUND(E145*N145,2)</f>
        <v>0.79</v>
      </c>
      <c r="P145" s="178">
        <v>0</v>
      </c>
      <c r="Q145" s="178">
        <f>ROUND(E145*P145,2)</f>
        <v>0</v>
      </c>
      <c r="R145" s="178"/>
      <c r="S145" s="178" t="s">
        <v>2384</v>
      </c>
      <c r="T145" s="179" t="s">
        <v>2385</v>
      </c>
      <c r="U145" s="162">
        <v>0</v>
      </c>
      <c r="V145" s="162">
        <f>ROUND(E145*U145,2)</f>
        <v>0</v>
      </c>
      <c r="W145" s="162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 t="s">
        <v>2452</v>
      </c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1" x14ac:dyDescent="0.2">
      <c r="A146" s="158"/>
      <c r="B146" s="159"/>
      <c r="C146" s="364" t="s">
        <v>2560</v>
      </c>
      <c r="D146" s="365"/>
      <c r="E146" s="365"/>
      <c r="F146" s="365"/>
      <c r="G146" s="365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 t="s">
        <v>236</v>
      </c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outlineLevel="1" x14ac:dyDescent="0.2">
      <c r="A147" s="173">
        <v>57</v>
      </c>
      <c r="B147" s="174" t="s">
        <v>2561</v>
      </c>
      <c r="C147" s="191" t="s">
        <v>2562</v>
      </c>
      <c r="D147" s="175" t="s">
        <v>227</v>
      </c>
      <c r="E147" s="176">
        <v>1</v>
      </c>
      <c r="F147" s="177"/>
      <c r="G147" s="178">
        <f>ROUND(E147*F147,2)</f>
        <v>0</v>
      </c>
      <c r="H147" s="177">
        <v>1440</v>
      </c>
      <c r="I147" s="178">
        <f>ROUND(E147*H147,2)</f>
        <v>1440</v>
      </c>
      <c r="J147" s="177">
        <v>0</v>
      </c>
      <c r="K147" s="178">
        <f>ROUND(E147*J147,2)</f>
        <v>0</v>
      </c>
      <c r="L147" s="178">
        <v>21</v>
      </c>
      <c r="M147" s="178">
        <f>G147*(1+L147/100)</f>
        <v>0</v>
      </c>
      <c r="N147" s="178">
        <v>0.5</v>
      </c>
      <c r="O147" s="178">
        <f>ROUND(E147*N147,2)</f>
        <v>0.5</v>
      </c>
      <c r="P147" s="178">
        <v>0</v>
      </c>
      <c r="Q147" s="178">
        <f>ROUND(E147*P147,2)</f>
        <v>0</v>
      </c>
      <c r="R147" s="178"/>
      <c r="S147" s="178" t="s">
        <v>2384</v>
      </c>
      <c r="T147" s="179" t="s">
        <v>2385</v>
      </c>
      <c r="U147" s="162">
        <v>0</v>
      </c>
      <c r="V147" s="162">
        <f>ROUND(E147*U147,2)</f>
        <v>0</v>
      </c>
      <c r="W147" s="162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 t="s">
        <v>2452</v>
      </c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outlineLevel="1" x14ac:dyDescent="0.2">
      <c r="A148" s="158"/>
      <c r="B148" s="159"/>
      <c r="C148" s="364" t="s">
        <v>2563</v>
      </c>
      <c r="D148" s="365"/>
      <c r="E148" s="365"/>
      <c r="F148" s="365"/>
      <c r="G148" s="365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 t="s">
        <v>236</v>
      </c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outlineLevel="1" x14ac:dyDescent="0.2">
      <c r="A149" s="180">
        <v>58</v>
      </c>
      <c r="B149" s="181" t="s">
        <v>2564</v>
      </c>
      <c r="C149" s="190" t="s">
        <v>2565</v>
      </c>
      <c r="D149" s="182" t="s">
        <v>227</v>
      </c>
      <c r="E149" s="183">
        <v>1</v>
      </c>
      <c r="F149" s="184"/>
      <c r="G149" s="185">
        <f>ROUND(E149*F149,2)</f>
        <v>0</v>
      </c>
      <c r="H149" s="184">
        <v>4270</v>
      </c>
      <c r="I149" s="185">
        <f>ROUND(E149*H149,2)</f>
        <v>4270</v>
      </c>
      <c r="J149" s="184">
        <v>0</v>
      </c>
      <c r="K149" s="185">
        <f>ROUND(E149*J149,2)</f>
        <v>0</v>
      </c>
      <c r="L149" s="185">
        <v>21</v>
      </c>
      <c r="M149" s="185">
        <f>G149*(1+L149/100)</f>
        <v>0</v>
      </c>
      <c r="N149" s="185">
        <v>0.92</v>
      </c>
      <c r="O149" s="185">
        <f>ROUND(E149*N149,2)</f>
        <v>0.92</v>
      </c>
      <c r="P149" s="185">
        <v>0</v>
      </c>
      <c r="Q149" s="185">
        <f>ROUND(E149*P149,2)</f>
        <v>0</v>
      </c>
      <c r="R149" s="185"/>
      <c r="S149" s="185" t="s">
        <v>228</v>
      </c>
      <c r="T149" s="186" t="s">
        <v>229</v>
      </c>
      <c r="U149" s="162">
        <v>0</v>
      </c>
      <c r="V149" s="162">
        <f>ROUND(E149*U149,2)</f>
        <v>0</v>
      </c>
      <c r="W149" s="162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 t="s">
        <v>2452</v>
      </c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outlineLevel="1" x14ac:dyDescent="0.2">
      <c r="A150" s="180">
        <v>59</v>
      </c>
      <c r="B150" s="181" t="s">
        <v>2566</v>
      </c>
      <c r="C150" s="190" t="s">
        <v>2567</v>
      </c>
      <c r="D150" s="182" t="s">
        <v>227</v>
      </c>
      <c r="E150" s="183">
        <v>1</v>
      </c>
      <c r="F150" s="184"/>
      <c r="G150" s="185">
        <f>ROUND(E150*F150,2)</f>
        <v>0</v>
      </c>
      <c r="H150" s="184">
        <v>21460</v>
      </c>
      <c r="I150" s="185">
        <f>ROUND(E150*H150,2)</f>
        <v>21460</v>
      </c>
      <c r="J150" s="184">
        <v>0</v>
      </c>
      <c r="K150" s="185">
        <f>ROUND(E150*J150,2)</f>
        <v>0</v>
      </c>
      <c r="L150" s="185">
        <v>21</v>
      </c>
      <c r="M150" s="185">
        <f>G150*(1+L150/100)</f>
        <v>0</v>
      </c>
      <c r="N150" s="185">
        <v>5.75</v>
      </c>
      <c r="O150" s="185">
        <f>ROUND(E150*N150,2)</f>
        <v>5.75</v>
      </c>
      <c r="P150" s="185">
        <v>0</v>
      </c>
      <c r="Q150" s="185">
        <f>ROUND(E150*P150,2)</f>
        <v>0</v>
      </c>
      <c r="R150" s="185"/>
      <c r="S150" s="185" t="s">
        <v>228</v>
      </c>
      <c r="T150" s="186" t="s">
        <v>229</v>
      </c>
      <c r="U150" s="162">
        <v>0</v>
      </c>
      <c r="V150" s="162">
        <f>ROUND(E150*U150,2)</f>
        <v>0</v>
      </c>
      <c r="W150" s="162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 t="s">
        <v>2452</v>
      </c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outlineLevel="1" x14ac:dyDescent="0.2">
      <c r="A151" s="173">
        <v>60</v>
      </c>
      <c r="B151" s="174" t="s">
        <v>2568</v>
      </c>
      <c r="C151" s="191" t="s">
        <v>2569</v>
      </c>
      <c r="D151" s="175" t="s">
        <v>227</v>
      </c>
      <c r="E151" s="176">
        <v>1</v>
      </c>
      <c r="F151" s="177"/>
      <c r="G151" s="178">
        <f>ROUND(E151*F151,2)</f>
        <v>0</v>
      </c>
      <c r="H151" s="177">
        <v>316</v>
      </c>
      <c r="I151" s="178">
        <f>ROUND(E151*H151,2)</f>
        <v>316</v>
      </c>
      <c r="J151" s="177">
        <v>0</v>
      </c>
      <c r="K151" s="178">
        <f>ROUND(E151*J151,2)</f>
        <v>0</v>
      </c>
      <c r="L151" s="178">
        <v>21</v>
      </c>
      <c r="M151" s="178">
        <f>G151*(1+L151/100)</f>
        <v>0</v>
      </c>
      <c r="N151" s="178">
        <v>6.8000000000000005E-2</v>
      </c>
      <c r="O151" s="178">
        <f>ROUND(E151*N151,2)</f>
        <v>7.0000000000000007E-2</v>
      </c>
      <c r="P151" s="178">
        <v>0</v>
      </c>
      <c r="Q151" s="178">
        <f>ROUND(E151*P151,2)</f>
        <v>0</v>
      </c>
      <c r="R151" s="178"/>
      <c r="S151" s="178" t="s">
        <v>228</v>
      </c>
      <c r="T151" s="179" t="s">
        <v>229</v>
      </c>
      <c r="U151" s="162">
        <v>0</v>
      </c>
      <c r="V151" s="162">
        <f>ROUND(E151*U151,2)</f>
        <v>0</v>
      </c>
      <c r="W151" s="162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 t="s">
        <v>2452</v>
      </c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outlineLevel="1" x14ac:dyDescent="0.2">
      <c r="A152" s="158"/>
      <c r="B152" s="159"/>
      <c r="C152" s="364" t="s">
        <v>2570</v>
      </c>
      <c r="D152" s="365"/>
      <c r="E152" s="365"/>
      <c r="F152" s="365"/>
      <c r="G152" s="365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 t="s">
        <v>236</v>
      </c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outlineLevel="1" x14ac:dyDescent="0.2">
      <c r="A153" s="173">
        <v>61</v>
      </c>
      <c r="B153" s="174" t="s">
        <v>2571</v>
      </c>
      <c r="C153" s="191" t="s">
        <v>2572</v>
      </c>
      <c r="D153" s="175" t="s">
        <v>227</v>
      </c>
      <c r="E153" s="176">
        <v>1</v>
      </c>
      <c r="F153" s="177"/>
      <c r="G153" s="178">
        <f>ROUND(E153*F153,2)</f>
        <v>0</v>
      </c>
      <c r="H153" s="177">
        <v>286</v>
      </c>
      <c r="I153" s="178">
        <f>ROUND(E153*H153,2)</f>
        <v>286</v>
      </c>
      <c r="J153" s="177">
        <v>0</v>
      </c>
      <c r="K153" s="178">
        <f>ROUND(E153*J153,2)</f>
        <v>0</v>
      </c>
      <c r="L153" s="178">
        <v>21</v>
      </c>
      <c r="M153" s="178">
        <f>G153*(1+L153/100)</f>
        <v>0</v>
      </c>
      <c r="N153" s="178">
        <v>6.8000000000000005E-2</v>
      </c>
      <c r="O153" s="178">
        <f>ROUND(E153*N153,2)</f>
        <v>7.0000000000000007E-2</v>
      </c>
      <c r="P153" s="178">
        <v>0</v>
      </c>
      <c r="Q153" s="178">
        <f>ROUND(E153*P153,2)</f>
        <v>0</v>
      </c>
      <c r="R153" s="178"/>
      <c r="S153" s="178" t="s">
        <v>2384</v>
      </c>
      <c r="T153" s="179" t="s">
        <v>2385</v>
      </c>
      <c r="U153" s="162">
        <v>0</v>
      </c>
      <c r="V153" s="162">
        <f>ROUND(E153*U153,2)</f>
        <v>0</v>
      </c>
      <c r="W153" s="162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 t="s">
        <v>2452</v>
      </c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outlineLevel="1" x14ac:dyDescent="0.2">
      <c r="A154" s="158"/>
      <c r="B154" s="159"/>
      <c r="C154" s="364" t="s">
        <v>2573</v>
      </c>
      <c r="D154" s="365"/>
      <c r="E154" s="365"/>
      <c r="F154" s="365"/>
      <c r="G154" s="365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 t="s">
        <v>236</v>
      </c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outlineLevel="1" x14ac:dyDescent="0.2">
      <c r="A155" s="173">
        <v>62</v>
      </c>
      <c r="B155" s="174" t="s">
        <v>2574</v>
      </c>
      <c r="C155" s="191" t="s">
        <v>2575</v>
      </c>
      <c r="D155" s="175" t="s">
        <v>227</v>
      </c>
      <c r="E155" s="176">
        <v>1</v>
      </c>
      <c r="F155" s="177"/>
      <c r="G155" s="178">
        <f>ROUND(E155*F155,2)</f>
        <v>0</v>
      </c>
      <c r="H155" s="177">
        <v>252</v>
      </c>
      <c r="I155" s="178">
        <f>ROUND(E155*H155,2)</f>
        <v>252</v>
      </c>
      <c r="J155" s="177">
        <v>0</v>
      </c>
      <c r="K155" s="178">
        <f>ROUND(E155*J155,2)</f>
        <v>0</v>
      </c>
      <c r="L155" s="178">
        <v>21</v>
      </c>
      <c r="M155" s="178">
        <f>G155*(1+L155/100)</f>
        <v>0</v>
      </c>
      <c r="N155" s="178">
        <v>5.3999999999999999E-2</v>
      </c>
      <c r="O155" s="178">
        <f>ROUND(E155*N155,2)</f>
        <v>0.05</v>
      </c>
      <c r="P155" s="178">
        <v>0</v>
      </c>
      <c r="Q155" s="178">
        <f>ROUND(E155*P155,2)</f>
        <v>0</v>
      </c>
      <c r="R155" s="178"/>
      <c r="S155" s="178" t="s">
        <v>2384</v>
      </c>
      <c r="T155" s="179" t="s">
        <v>2385</v>
      </c>
      <c r="U155" s="162">
        <v>0</v>
      </c>
      <c r="V155" s="162">
        <f>ROUND(E155*U155,2)</f>
        <v>0</v>
      </c>
      <c r="W155" s="162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 t="s">
        <v>2452</v>
      </c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outlineLevel="1" x14ac:dyDescent="0.2">
      <c r="A156" s="158"/>
      <c r="B156" s="159"/>
      <c r="C156" s="364" t="s">
        <v>2576</v>
      </c>
      <c r="D156" s="365"/>
      <c r="E156" s="365"/>
      <c r="F156" s="365"/>
      <c r="G156" s="365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 t="s">
        <v>236</v>
      </c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outlineLevel="1" x14ac:dyDescent="0.2">
      <c r="A157" s="173">
        <v>63</v>
      </c>
      <c r="B157" s="174" t="s">
        <v>2577</v>
      </c>
      <c r="C157" s="191" t="s">
        <v>2578</v>
      </c>
      <c r="D157" s="175" t="s">
        <v>227</v>
      </c>
      <c r="E157" s="176">
        <v>3</v>
      </c>
      <c r="F157" s="177"/>
      <c r="G157" s="178">
        <f>ROUND(E157*F157,2)</f>
        <v>0</v>
      </c>
      <c r="H157" s="177">
        <v>171</v>
      </c>
      <c r="I157" s="178">
        <f>ROUND(E157*H157,2)</f>
        <v>513</v>
      </c>
      <c r="J157" s="177">
        <v>0</v>
      </c>
      <c r="K157" s="178">
        <f>ROUND(E157*J157,2)</f>
        <v>0</v>
      </c>
      <c r="L157" s="178">
        <v>21</v>
      </c>
      <c r="M157" s="178">
        <f>G157*(1+L157/100)</f>
        <v>0</v>
      </c>
      <c r="N157" s="178">
        <v>2E-3</v>
      </c>
      <c r="O157" s="178">
        <f>ROUND(E157*N157,2)</f>
        <v>0.01</v>
      </c>
      <c r="P157" s="178">
        <v>0</v>
      </c>
      <c r="Q157" s="178">
        <f>ROUND(E157*P157,2)</f>
        <v>0</v>
      </c>
      <c r="R157" s="178"/>
      <c r="S157" s="178" t="s">
        <v>2384</v>
      </c>
      <c r="T157" s="179" t="s">
        <v>2385</v>
      </c>
      <c r="U157" s="162">
        <v>0</v>
      </c>
      <c r="V157" s="162">
        <f>ROUND(E157*U157,2)</f>
        <v>0</v>
      </c>
      <c r="W157" s="162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 t="s">
        <v>2452</v>
      </c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outlineLevel="1" x14ac:dyDescent="0.2">
      <c r="A158" s="158"/>
      <c r="B158" s="159"/>
      <c r="C158" s="364" t="s">
        <v>2579</v>
      </c>
      <c r="D158" s="365"/>
      <c r="E158" s="365"/>
      <c r="F158" s="365"/>
      <c r="G158" s="365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 t="s">
        <v>236</v>
      </c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ht="22.5" outlineLevel="1" x14ac:dyDescent="0.2">
      <c r="A159" s="173">
        <v>64</v>
      </c>
      <c r="B159" s="174" t="s">
        <v>2580</v>
      </c>
      <c r="C159" s="191" t="s">
        <v>2581</v>
      </c>
      <c r="D159" s="175" t="s">
        <v>255</v>
      </c>
      <c r="E159" s="176">
        <v>1</v>
      </c>
      <c r="F159" s="177"/>
      <c r="G159" s="178">
        <f>ROUND(E159*F159,2)</f>
        <v>0</v>
      </c>
      <c r="H159" s="177">
        <v>0</v>
      </c>
      <c r="I159" s="178">
        <f>ROUND(E159*H159,2)</f>
        <v>0</v>
      </c>
      <c r="J159" s="177">
        <v>52500</v>
      </c>
      <c r="K159" s="178">
        <f>ROUND(E159*J159,2)</f>
        <v>52500</v>
      </c>
      <c r="L159" s="178">
        <v>21</v>
      </c>
      <c r="M159" s="178">
        <f>G159*(1+L159/100)</f>
        <v>0</v>
      </c>
      <c r="N159" s="178">
        <v>15.509119999999999</v>
      </c>
      <c r="O159" s="178">
        <f>ROUND(E159*N159,2)</f>
        <v>15.51</v>
      </c>
      <c r="P159" s="178">
        <v>0</v>
      </c>
      <c r="Q159" s="178">
        <f>ROUND(E159*P159,2)</f>
        <v>0</v>
      </c>
      <c r="R159" s="178"/>
      <c r="S159" s="178" t="s">
        <v>2384</v>
      </c>
      <c r="T159" s="179" t="s">
        <v>2385</v>
      </c>
      <c r="U159" s="162">
        <v>0</v>
      </c>
      <c r="V159" s="162">
        <f>ROUND(E159*U159,2)</f>
        <v>0</v>
      </c>
      <c r="W159" s="162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 t="s">
        <v>341</v>
      </c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</row>
    <row r="160" spans="1:60" ht="22.5" outlineLevel="1" x14ac:dyDescent="0.2">
      <c r="A160" s="158"/>
      <c r="B160" s="159"/>
      <c r="C160" s="364" t="s">
        <v>2582</v>
      </c>
      <c r="D160" s="365"/>
      <c r="E160" s="365"/>
      <c r="F160" s="365"/>
      <c r="G160" s="365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 t="s">
        <v>236</v>
      </c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87" t="str">
        <f>C160</f>
        <v>Zasakovací boxy z polypropylenu PP s možností revize a čištění pro vsakování deštových vod v dvouřadové galerii o celkovém objemu přes 10 m3 do 50 m3</v>
      </c>
      <c r="BB160" s="151"/>
      <c r="BC160" s="151"/>
      <c r="BD160" s="151"/>
      <c r="BE160" s="151"/>
      <c r="BF160" s="151"/>
      <c r="BG160" s="151"/>
      <c r="BH160" s="151"/>
    </row>
    <row r="161" spans="1:60" outlineLevel="1" x14ac:dyDescent="0.2">
      <c r="A161" s="158"/>
      <c r="B161" s="159"/>
      <c r="C161" s="202" t="s">
        <v>1138</v>
      </c>
      <c r="D161" s="163"/>
      <c r="E161" s="164"/>
      <c r="F161" s="165"/>
      <c r="G161" s="165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 t="s">
        <v>236</v>
      </c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</row>
    <row r="162" spans="1:60" outlineLevel="1" x14ac:dyDescent="0.2">
      <c r="A162" s="158"/>
      <c r="B162" s="159"/>
      <c r="C162" s="366" t="s">
        <v>2583</v>
      </c>
      <c r="D162" s="367"/>
      <c r="E162" s="367"/>
      <c r="F162" s="367"/>
      <c r="G162" s="367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 t="s">
        <v>236</v>
      </c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</row>
    <row r="163" spans="1:60" outlineLevel="1" x14ac:dyDescent="0.2">
      <c r="A163" s="158"/>
      <c r="B163" s="159"/>
      <c r="C163" s="366" t="s">
        <v>2584</v>
      </c>
      <c r="D163" s="367"/>
      <c r="E163" s="367"/>
      <c r="F163" s="367"/>
      <c r="G163" s="367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 t="s">
        <v>236</v>
      </c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</row>
    <row r="164" spans="1:60" outlineLevel="1" x14ac:dyDescent="0.2">
      <c r="A164" s="158"/>
      <c r="B164" s="159"/>
      <c r="C164" s="202" t="s">
        <v>1138</v>
      </c>
      <c r="D164" s="163"/>
      <c r="E164" s="164"/>
      <c r="F164" s="165"/>
      <c r="G164" s="165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 t="s">
        <v>236</v>
      </c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</row>
    <row r="165" spans="1:60" outlineLevel="1" x14ac:dyDescent="0.2">
      <c r="A165" s="158"/>
      <c r="B165" s="159"/>
      <c r="C165" s="366" t="s">
        <v>2585</v>
      </c>
      <c r="D165" s="367"/>
      <c r="E165" s="367"/>
      <c r="F165" s="367"/>
      <c r="G165" s="367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 t="s">
        <v>236</v>
      </c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</row>
    <row r="166" spans="1:60" outlineLevel="1" x14ac:dyDescent="0.2">
      <c r="A166" s="173">
        <v>65</v>
      </c>
      <c r="B166" s="174" t="s">
        <v>2586</v>
      </c>
      <c r="C166" s="191" t="s">
        <v>2587</v>
      </c>
      <c r="D166" s="175" t="s">
        <v>227</v>
      </c>
      <c r="E166" s="176">
        <v>2</v>
      </c>
      <c r="F166" s="177"/>
      <c r="G166" s="178">
        <f>ROUND(E166*F166,2)</f>
        <v>0</v>
      </c>
      <c r="H166" s="177">
        <v>0</v>
      </c>
      <c r="I166" s="178">
        <f>ROUND(E166*H166,2)</f>
        <v>0</v>
      </c>
      <c r="J166" s="177">
        <v>601</v>
      </c>
      <c r="K166" s="178">
        <f>ROUND(E166*J166,2)</f>
        <v>1202</v>
      </c>
      <c r="L166" s="178">
        <v>21</v>
      </c>
      <c r="M166" s="178">
        <f>G166*(1+L166/100)</f>
        <v>0</v>
      </c>
      <c r="N166" s="178">
        <v>7.0200000000000002E-3</v>
      </c>
      <c r="O166" s="178">
        <f>ROUND(E166*N166,2)</f>
        <v>0.01</v>
      </c>
      <c r="P166" s="178">
        <v>0</v>
      </c>
      <c r="Q166" s="178">
        <f>ROUND(E166*P166,2)</f>
        <v>0</v>
      </c>
      <c r="R166" s="178"/>
      <c r="S166" s="178" t="s">
        <v>2384</v>
      </c>
      <c r="T166" s="179" t="s">
        <v>2385</v>
      </c>
      <c r="U166" s="162">
        <v>0</v>
      </c>
      <c r="V166" s="162">
        <f>ROUND(E166*U166,2)</f>
        <v>0</v>
      </c>
      <c r="W166" s="162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 t="s">
        <v>341</v>
      </c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</row>
    <row r="167" spans="1:60" outlineLevel="1" x14ac:dyDescent="0.2">
      <c r="A167" s="158"/>
      <c r="B167" s="159"/>
      <c r="C167" s="364" t="s">
        <v>2588</v>
      </c>
      <c r="D167" s="365"/>
      <c r="E167" s="365"/>
      <c r="F167" s="365"/>
      <c r="G167" s="365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 t="s">
        <v>236</v>
      </c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51"/>
      <c r="BB167" s="151"/>
      <c r="BC167" s="151"/>
      <c r="BD167" s="151"/>
      <c r="BE167" s="151"/>
      <c r="BF167" s="151"/>
      <c r="BG167" s="151"/>
      <c r="BH167" s="151"/>
    </row>
    <row r="168" spans="1:60" outlineLevel="1" x14ac:dyDescent="0.2">
      <c r="A168" s="173">
        <v>66</v>
      </c>
      <c r="B168" s="174" t="s">
        <v>2589</v>
      </c>
      <c r="C168" s="191" t="s">
        <v>2590</v>
      </c>
      <c r="D168" s="175" t="s">
        <v>227</v>
      </c>
      <c r="E168" s="176">
        <v>2</v>
      </c>
      <c r="F168" s="177"/>
      <c r="G168" s="178">
        <f>ROUND(E168*F168,2)</f>
        <v>0</v>
      </c>
      <c r="H168" s="177">
        <v>3430</v>
      </c>
      <c r="I168" s="178">
        <f>ROUND(E168*H168,2)</f>
        <v>6860</v>
      </c>
      <c r="J168" s="177">
        <v>0</v>
      </c>
      <c r="K168" s="178">
        <f>ROUND(E168*J168,2)</f>
        <v>0</v>
      </c>
      <c r="L168" s="178">
        <v>21</v>
      </c>
      <c r="M168" s="178">
        <f>G168*(1+L168/100)</f>
        <v>0</v>
      </c>
      <c r="N168" s="178">
        <v>5.4600000000000003E-2</v>
      </c>
      <c r="O168" s="178">
        <f>ROUND(E168*N168,2)</f>
        <v>0.11</v>
      </c>
      <c r="P168" s="178">
        <v>0</v>
      </c>
      <c r="Q168" s="178">
        <f>ROUND(E168*P168,2)</f>
        <v>0</v>
      </c>
      <c r="R168" s="178"/>
      <c r="S168" s="178" t="s">
        <v>2384</v>
      </c>
      <c r="T168" s="179" t="s">
        <v>2385</v>
      </c>
      <c r="U168" s="162">
        <v>0</v>
      </c>
      <c r="V168" s="162">
        <f>ROUND(E168*U168,2)</f>
        <v>0</v>
      </c>
      <c r="W168" s="162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 t="s">
        <v>2452</v>
      </c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</row>
    <row r="169" spans="1:60" outlineLevel="1" x14ac:dyDescent="0.2">
      <c r="A169" s="158"/>
      <c r="B169" s="159"/>
      <c r="C169" s="364" t="s">
        <v>2590</v>
      </c>
      <c r="D169" s="365"/>
      <c r="E169" s="365"/>
      <c r="F169" s="365"/>
      <c r="G169" s="365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 t="s">
        <v>236</v>
      </c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51"/>
      <c r="BB169" s="151"/>
      <c r="BC169" s="151"/>
      <c r="BD169" s="151"/>
      <c r="BE169" s="151"/>
      <c r="BF169" s="151"/>
      <c r="BG169" s="151"/>
      <c r="BH169" s="151"/>
    </row>
    <row r="170" spans="1:60" outlineLevel="1" x14ac:dyDescent="0.2">
      <c r="A170" s="180">
        <v>67</v>
      </c>
      <c r="B170" s="181" t="s">
        <v>2591</v>
      </c>
      <c r="C170" s="190" t="s">
        <v>2592</v>
      </c>
      <c r="D170" s="182" t="s">
        <v>227</v>
      </c>
      <c r="E170" s="183">
        <v>0</v>
      </c>
      <c r="F170" s="184"/>
      <c r="G170" s="185">
        <f>ROUND(E170*F170,2)</f>
        <v>0</v>
      </c>
      <c r="H170" s="184">
        <v>0</v>
      </c>
      <c r="I170" s="185">
        <f>ROUND(E170*H170,2)</f>
        <v>0</v>
      </c>
      <c r="J170" s="184">
        <v>0</v>
      </c>
      <c r="K170" s="185">
        <f>ROUND(E170*J170,2)</f>
        <v>0</v>
      </c>
      <c r="L170" s="185">
        <v>21</v>
      </c>
      <c r="M170" s="185">
        <f>G170*(1+L170/100)</f>
        <v>0</v>
      </c>
      <c r="N170" s="185">
        <v>0</v>
      </c>
      <c r="O170" s="185">
        <f>ROUND(E170*N170,2)</f>
        <v>0</v>
      </c>
      <c r="P170" s="185">
        <v>0</v>
      </c>
      <c r="Q170" s="185">
        <f>ROUND(E170*P170,2)</f>
        <v>0</v>
      </c>
      <c r="R170" s="185"/>
      <c r="S170" s="185" t="s">
        <v>228</v>
      </c>
      <c r="T170" s="186" t="s">
        <v>229</v>
      </c>
      <c r="U170" s="162">
        <v>0</v>
      </c>
      <c r="V170" s="162">
        <f>ROUND(E170*U170,2)</f>
        <v>0</v>
      </c>
      <c r="W170" s="162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 t="s">
        <v>2452</v>
      </c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</row>
    <row r="171" spans="1:60" x14ac:dyDescent="0.2">
      <c r="A171" s="167" t="s">
        <v>223</v>
      </c>
      <c r="B171" s="168" t="s">
        <v>121</v>
      </c>
      <c r="C171" s="189" t="s">
        <v>122</v>
      </c>
      <c r="D171" s="169"/>
      <c r="E171" s="170"/>
      <c r="F171" s="171"/>
      <c r="G171" s="171">
        <f>SUMIF(AG172:AG175,"&lt;&gt;NOR",G172:G175)</f>
        <v>0</v>
      </c>
      <c r="H171" s="171"/>
      <c r="I171" s="171">
        <f>SUM(I172:I175)</f>
        <v>0</v>
      </c>
      <c r="J171" s="171"/>
      <c r="K171" s="171">
        <f>SUM(K172:K175)</f>
        <v>1935.3600000000001</v>
      </c>
      <c r="L171" s="171"/>
      <c r="M171" s="171">
        <f>SUM(M172:M175)</f>
        <v>0</v>
      </c>
      <c r="N171" s="171"/>
      <c r="O171" s="171">
        <f>SUM(O172:O175)</f>
        <v>0</v>
      </c>
      <c r="P171" s="171"/>
      <c r="Q171" s="171">
        <f>SUM(Q172:Q175)</f>
        <v>0.04</v>
      </c>
      <c r="R171" s="171"/>
      <c r="S171" s="171"/>
      <c r="T171" s="172"/>
      <c r="U171" s="166"/>
      <c r="V171" s="166">
        <f>SUM(V172:V175)</f>
        <v>0</v>
      </c>
      <c r="W171" s="166"/>
      <c r="AG171" t="s">
        <v>224</v>
      </c>
    </row>
    <row r="172" spans="1:60" outlineLevel="1" x14ac:dyDescent="0.2">
      <c r="A172" s="173">
        <v>68</v>
      </c>
      <c r="B172" s="174" t="s">
        <v>2593</v>
      </c>
      <c r="C172" s="191" t="s">
        <v>2594</v>
      </c>
      <c r="D172" s="175" t="s">
        <v>427</v>
      </c>
      <c r="E172" s="176">
        <v>0.42</v>
      </c>
      <c r="F172" s="177"/>
      <c r="G172" s="178">
        <f>ROUND(E172*F172,2)</f>
        <v>0</v>
      </c>
      <c r="H172" s="177">
        <v>0</v>
      </c>
      <c r="I172" s="178">
        <f>ROUND(E172*H172,2)</f>
        <v>0</v>
      </c>
      <c r="J172" s="177">
        <v>4270</v>
      </c>
      <c r="K172" s="178">
        <f>ROUND(E172*J172,2)</f>
        <v>1793.4</v>
      </c>
      <c r="L172" s="178">
        <v>21</v>
      </c>
      <c r="M172" s="178">
        <f>G172*(1+L172/100)</f>
        <v>0</v>
      </c>
      <c r="N172" s="178">
        <v>2.82E-3</v>
      </c>
      <c r="O172" s="178">
        <f>ROUND(E172*N172,2)</f>
        <v>0</v>
      </c>
      <c r="P172" s="178">
        <v>0.10100000000000001</v>
      </c>
      <c r="Q172" s="178">
        <f>ROUND(E172*P172,2)</f>
        <v>0.04</v>
      </c>
      <c r="R172" s="178"/>
      <c r="S172" s="178" t="s">
        <v>2384</v>
      </c>
      <c r="T172" s="179" t="s">
        <v>2385</v>
      </c>
      <c r="U172" s="162">
        <v>0</v>
      </c>
      <c r="V172" s="162">
        <f>ROUND(E172*U172,2)</f>
        <v>0</v>
      </c>
      <c r="W172" s="162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 t="s">
        <v>341</v>
      </c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51"/>
      <c r="BD172" s="151"/>
      <c r="BE172" s="151"/>
      <c r="BF172" s="151"/>
      <c r="BG172" s="151"/>
      <c r="BH172" s="151"/>
    </row>
    <row r="173" spans="1:60" ht="22.5" outlineLevel="1" x14ac:dyDescent="0.2">
      <c r="A173" s="158"/>
      <c r="B173" s="159"/>
      <c r="C173" s="364" t="s">
        <v>2595</v>
      </c>
      <c r="D173" s="365"/>
      <c r="E173" s="365"/>
      <c r="F173" s="365"/>
      <c r="G173" s="365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 t="s">
        <v>236</v>
      </c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87" t="str">
        <f>C173</f>
        <v>Jádrové vrty diamantovými korunkami do stavebních materiálů (železobetonu, betonu, cihel, obkladů, dlažeb, kamene) průměru přes 150 do 180 mm</v>
      </c>
      <c r="BB173" s="151"/>
      <c r="BC173" s="151"/>
      <c r="BD173" s="151"/>
      <c r="BE173" s="151"/>
      <c r="BF173" s="151"/>
      <c r="BG173" s="151"/>
      <c r="BH173" s="151"/>
    </row>
    <row r="174" spans="1:60" outlineLevel="1" x14ac:dyDescent="0.2">
      <c r="A174" s="173">
        <v>69</v>
      </c>
      <c r="B174" s="174" t="s">
        <v>2596</v>
      </c>
      <c r="C174" s="191" t="s">
        <v>2597</v>
      </c>
      <c r="D174" s="175" t="s">
        <v>427</v>
      </c>
      <c r="E174" s="176">
        <v>0.42</v>
      </c>
      <c r="F174" s="177"/>
      <c r="G174" s="178">
        <f>ROUND(E174*F174,2)</f>
        <v>0</v>
      </c>
      <c r="H174" s="177">
        <v>0</v>
      </c>
      <c r="I174" s="178">
        <f>ROUND(E174*H174,2)</f>
        <v>0</v>
      </c>
      <c r="J174" s="177">
        <v>338</v>
      </c>
      <c r="K174" s="178">
        <f>ROUND(E174*J174,2)</f>
        <v>141.96</v>
      </c>
      <c r="L174" s="178">
        <v>21</v>
      </c>
      <c r="M174" s="178">
        <f>G174*(1+L174/100)</f>
        <v>0</v>
      </c>
      <c r="N174" s="178">
        <v>0</v>
      </c>
      <c r="O174" s="178">
        <f>ROUND(E174*N174,2)</f>
        <v>0</v>
      </c>
      <c r="P174" s="178">
        <v>0</v>
      </c>
      <c r="Q174" s="178">
        <f>ROUND(E174*P174,2)</f>
        <v>0</v>
      </c>
      <c r="R174" s="178"/>
      <c r="S174" s="178" t="s">
        <v>2384</v>
      </c>
      <c r="T174" s="179" t="s">
        <v>2385</v>
      </c>
      <c r="U174" s="162">
        <v>0</v>
      </c>
      <c r="V174" s="162">
        <f>ROUND(E174*U174,2)</f>
        <v>0</v>
      </c>
      <c r="W174" s="162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 t="s">
        <v>341</v>
      </c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</row>
    <row r="175" spans="1:60" ht="22.5" outlineLevel="1" x14ac:dyDescent="0.2">
      <c r="A175" s="158"/>
      <c r="B175" s="159"/>
      <c r="C175" s="364" t="s">
        <v>2598</v>
      </c>
      <c r="D175" s="365"/>
      <c r="E175" s="365"/>
      <c r="F175" s="365"/>
      <c r="G175" s="365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 t="s">
        <v>236</v>
      </c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87" t="str">
        <f>C175</f>
        <v>Jádrové vrty diamantovými korunkami do stavebních materiálů (železobetonu, betonu, cihel, obkladů, dlažeb, kamene) Příplatek k cenám za práci ve stísněném prostoru</v>
      </c>
      <c r="BB175" s="151"/>
      <c r="BC175" s="151"/>
      <c r="BD175" s="151"/>
      <c r="BE175" s="151"/>
      <c r="BF175" s="151"/>
      <c r="BG175" s="151"/>
      <c r="BH175" s="151"/>
    </row>
    <row r="176" spans="1:60" x14ac:dyDescent="0.2">
      <c r="A176" s="167" t="s">
        <v>223</v>
      </c>
      <c r="B176" s="168" t="s">
        <v>132</v>
      </c>
      <c r="C176" s="189" t="s">
        <v>133</v>
      </c>
      <c r="D176" s="169"/>
      <c r="E176" s="170"/>
      <c r="F176" s="171"/>
      <c r="G176" s="171">
        <f>SUMIF(AG177:AG178,"&lt;&gt;NOR",G177:G178)</f>
        <v>0</v>
      </c>
      <c r="H176" s="171"/>
      <c r="I176" s="171">
        <f>SUM(I177:I178)</f>
        <v>0</v>
      </c>
      <c r="J176" s="171"/>
      <c r="K176" s="171">
        <f>SUM(K177:K178)</f>
        <v>111467.82</v>
      </c>
      <c r="L176" s="171"/>
      <c r="M176" s="171">
        <f>SUM(M177:M178)</f>
        <v>0</v>
      </c>
      <c r="N176" s="171"/>
      <c r="O176" s="171">
        <f>SUM(O177:O178)</f>
        <v>0</v>
      </c>
      <c r="P176" s="171"/>
      <c r="Q176" s="171">
        <f>SUM(Q177:Q178)</f>
        <v>0</v>
      </c>
      <c r="R176" s="171"/>
      <c r="S176" s="171"/>
      <c r="T176" s="172"/>
      <c r="U176" s="166"/>
      <c r="V176" s="166">
        <f>SUM(V177:V178)</f>
        <v>0</v>
      </c>
      <c r="W176" s="166"/>
      <c r="AG176" t="s">
        <v>224</v>
      </c>
    </row>
    <row r="177" spans="1:60" outlineLevel="1" x14ac:dyDescent="0.2">
      <c r="A177" s="173">
        <v>70</v>
      </c>
      <c r="B177" s="174" t="s">
        <v>2599</v>
      </c>
      <c r="C177" s="191" t="s">
        <v>2600</v>
      </c>
      <c r="D177" s="175" t="s">
        <v>473</v>
      </c>
      <c r="E177" s="176">
        <v>132.542</v>
      </c>
      <c r="F177" s="177"/>
      <c r="G177" s="178">
        <f>ROUND(E177*F177,2)</f>
        <v>0</v>
      </c>
      <c r="H177" s="177">
        <v>0</v>
      </c>
      <c r="I177" s="178">
        <f>ROUND(E177*H177,2)</f>
        <v>0</v>
      </c>
      <c r="J177" s="177">
        <v>841</v>
      </c>
      <c r="K177" s="178">
        <f>ROUND(E177*J177,2)</f>
        <v>111467.82</v>
      </c>
      <c r="L177" s="178">
        <v>21</v>
      </c>
      <c r="M177" s="178">
        <f>G177*(1+L177/100)</f>
        <v>0</v>
      </c>
      <c r="N177" s="178">
        <v>0</v>
      </c>
      <c r="O177" s="178">
        <f>ROUND(E177*N177,2)</f>
        <v>0</v>
      </c>
      <c r="P177" s="178">
        <v>0</v>
      </c>
      <c r="Q177" s="178">
        <f>ROUND(E177*P177,2)</f>
        <v>0</v>
      </c>
      <c r="R177" s="178"/>
      <c r="S177" s="178" t="s">
        <v>2384</v>
      </c>
      <c r="T177" s="179" t="s">
        <v>2385</v>
      </c>
      <c r="U177" s="162">
        <v>0</v>
      </c>
      <c r="V177" s="162">
        <f>ROUND(E177*U177,2)</f>
        <v>0</v>
      </c>
      <c r="W177" s="162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 t="s">
        <v>341</v>
      </c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  <c r="AX177" s="151"/>
      <c r="AY177" s="151"/>
      <c r="AZ177" s="151"/>
      <c r="BA177" s="151"/>
      <c r="BB177" s="151"/>
      <c r="BC177" s="151"/>
      <c r="BD177" s="151"/>
      <c r="BE177" s="151"/>
      <c r="BF177" s="151"/>
      <c r="BG177" s="151"/>
      <c r="BH177" s="151"/>
    </row>
    <row r="178" spans="1:60" ht="22.5" outlineLevel="1" x14ac:dyDescent="0.2">
      <c r="A178" s="158"/>
      <c r="B178" s="159"/>
      <c r="C178" s="364" t="s">
        <v>2601</v>
      </c>
      <c r="D178" s="365"/>
      <c r="E178" s="365"/>
      <c r="F178" s="365"/>
      <c r="G178" s="365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 t="s">
        <v>236</v>
      </c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  <c r="AY178" s="151"/>
      <c r="AZ178" s="151"/>
      <c r="BA178" s="187" t="str">
        <f>C178</f>
        <v>Přesun hmot pro trubní vedení hloubené ztrub z plastických hmot nebo sklolaminátových pro vodovody nebo kanalizace v otevřeném výkopu dopravní vzdálenost do 15 m</v>
      </c>
      <c r="BB178" s="151"/>
      <c r="BC178" s="151"/>
      <c r="BD178" s="151"/>
      <c r="BE178" s="151"/>
      <c r="BF178" s="151"/>
      <c r="BG178" s="151"/>
      <c r="BH178" s="151"/>
    </row>
    <row r="179" spans="1:60" x14ac:dyDescent="0.2">
      <c r="A179" s="167" t="s">
        <v>223</v>
      </c>
      <c r="B179" s="168" t="s">
        <v>105</v>
      </c>
      <c r="C179" s="189" t="s">
        <v>106</v>
      </c>
      <c r="D179" s="169"/>
      <c r="E179" s="170"/>
      <c r="F179" s="171"/>
      <c r="G179" s="171">
        <f>SUMIF(AG180:AG181,"&lt;&gt;NOR",G180:G181)</f>
        <v>0</v>
      </c>
      <c r="H179" s="171"/>
      <c r="I179" s="171">
        <f>SUM(I180:I181)</f>
        <v>0</v>
      </c>
      <c r="J179" s="171"/>
      <c r="K179" s="171">
        <f>SUM(K180:K181)</f>
        <v>1098.83</v>
      </c>
      <c r="L179" s="171"/>
      <c r="M179" s="171">
        <f>SUM(M180:M181)</f>
        <v>0</v>
      </c>
      <c r="N179" s="171"/>
      <c r="O179" s="171">
        <f>SUM(O180:O181)</f>
        <v>0</v>
      </c>
      <c r="P179" s="171"/>
      <c r="Q179" s="171">
        <f>SUM(Q180:Q181)</f>
        <v>0</v>
      </c>
      <c r="R179" s="171"/>
      <c r="S179" s="171"/>
      <c r="T179" s="172"/>
      <c r="U179" s="166"/>
      <c r="V179" s="166">
        <f>SUM(V180:V181)</f>
        <v>0</v>
      </c>
      <c r="W179" s="166"/>
      <c r="AG179" t="s">
        <v>224</v>
      </c>
    </row>
    <row r="180" spans="1:60" outlineLevel="1" x14ac:dyDescent="0.2">
      <c r="A180" s="173">
        <v>71</v>
      </c>
      <c r="B180" s="174" t="s">
        <v>2602</v>
      </c>
      <c r="C180" s="191" t="s">
        <v>2603</v>
      </c>
      <c r="D180" s="175" t="s">
        <v>375</v>
      </c>
      <c r="E180" s="176">
        <v>95.55</v>
      </c>
      <c r="F180" s="177"/>
      <c r="G180" s="178">
        <f>ROUND(E180*F180,2)</f>
        <v>0</v>
      </c>
      <c r="H180" s="177">
        <v>0</v>
      </c>
      <c r="I180" s="178">
        <f>ROUND(E180*H180,2)</f>
        <v>0</v>
      </c>
      <c r="J180" s="177">
        <v>11.5</v>
      </c>
      <c r="K180" s="178">
        <f>ROUND(E180*J180,2)</f>
        <v>1098.83</v>
      </c>
      <c r="L180" s="178">
        <v>21</v>
      </c>
      <c r="M180" s="178">
        <f>G180*(1+L180/100)</f>
        <v>0</v>
      </c>
      <c r="N180" s="178">
        <v>3.0000000000000001E-5</v>
      </c>
      <c r="O180" s="178">
        <f>ROUND(E180*N180,2)</f>
        <v>0</v>
      </c>
      <c r="P180" s="178">
        <v>0</v>
      </c>
      <c r="Q180" s="178">
        <f>ROUND(E180*P180,2)</f>
        <v>0</v>
      </c>
      <c r="R180" s="178"/>
      <c r="S180" s="178" t="s">
        <v>2384</v>
      </c>
      <c r="T180" s="179" t="s">
        <v>2385</v>
      </c>
      <c r="U180" s="162">
        <v>0</v>
      </c>
      <c r="V180" s="162">
        <f>ROUND(E180*U180,2)</f>
        <v>0</v>
      </c>
      <c r="W180" s="162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 t="s">
        <v>341</v>
      </c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</row>
    <row r="181" spans="1:60" outlineLevel="1" x14ac:dyDescent="0.2">
      <c r="A181" s="158"/>
      <c r="B181" s="159"/>
      <c r="C181" s="364" t="s">
        <v>2604</v>
      </c>
      <c r="D181" s="365"/>
      <c r="E181" s="365"/>
      <c r="F181" s="365"/>
      <c r="G181" s="365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 t="s">
        <v>236</v>
      </c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  <c r="AY181" s="151"/>
      <c r="AZ181" s="151"/>
      <c r="BA181" s="151"/>
      <c r="BB181" s="151"/>
      <c r="BC181" s="151"/>
      <c r="BD181" s="151"/>
      <c r="BE181" s="151"/>
      <c r="BF181" s="151"/>
      <c r="BG181" s="151"/>
      <c r="BH181" s="151"/>
    </row>
    <row r="182" spans="1:60" x14ac:dyDescent="0.2">
      <c r="A182" s="5"/>
      <c r="B182" s="6"/>
      <c r="C182" s="192"/>
      <c r="D182" s="8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AE182">
        <v>15</v>
      </c>
      <c r="AF182">
        <v>21</v>
      </c>
    </row>
    <row r="183" spans="1:60" x14ac:dyDescent="0.2">
      <c r="A183" s="154"/>
      <c r="B183" s="155" t="s">
        <v>30</v>
      </c>
      <c r="C183" s="193"/>
      <c r="D183" s="156"/>
      <c r="E183" s="157"/>
      <c r="F183" s="157"/>
      <c r="G183" s="188">
        <f>G8+G62+G69+G88+G111+G171+G176+G179</f>
        <v>0</v>
      </c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AE183">
        <f>SUMIF(L7:L181,AE182,G7:G181)</f>
        <v>0</v>
      </c>
      <c r="AF183">
        <f>SUMIF(L7:L181,AF182,G7:G181)</f>
        <v>0</v>
      </c>
      <c r="AG183" t="s">
        <v>323</v>
      </c>
    </row>
    <row r="184" spans="1:60" x14ac:dyDescent="0.2">
      <c r="A184" s="379" t="s">
        <v>1698</v>
      </c>
      <c r="B184" s="379"/>
      <c r="C184" s="192"/>
      <c r="D184" s="8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spans="1:60" x14ac:dyDescent="0.2">
      <c r="A185" s="5"/>
      <c r="B185" s="6" t="s">
        <v>2605</v>
      </c>
      <c r="C185" s="192" t="s">
        <v>2606</v>
      </c>
      <c r="D185" s="8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AG185" t="s">
        <v>1701</v>
      </c>
    </row>
    <row r="186" spans="1:60" x14ac:dyDescent="0.2">
      <c r="A186" s="5"/>
      <c r="B186" s="6" t="s">
        <v>1702</v>
      </c>
      <c r="C186" s="192" t="s">
        <v>2607</v>
      </c>
      <c r="D186" s="8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AG186" t="s">
        <v>1704</v>
      </c>
    </row>
    <row r="187" spans="1:60" x14ac:dyDescent="0.2">
      <c r="A187" s="5"/>
      <c r="B187" s="6"/>
      <c r="C187" s="192" t="s">
        <v>2608</v>
      </c>
      <c r="D187" s="8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AG187" t="s">
        <v>1705</v>
      </c>
    </row>
    <row r="188" spans="1:60" x14ac:dyDescent="0.2">
      <c r="A188" s="5"/>
      <c r="B188" s="6"/>
      <c r="C188" s="192"/>
      <c r="D188" s="8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spans="1:60" x14ac:dyDescent="0.2">
      <c r="C189" s="194"/>
      <c r="D189" s="142"/>
      <c r="AG189" t="s">
        <v>324</v>
      </c>
    </row>
    <row r="190" spans="1:60" x14ac:dyDescent="0.2">
      <c r="D190" s="142"/>
    </row>
    <row r="191" spans="1:60" x14ac:dyDescent="0.2">
      <c r="D191" s="142"/>
    </row>
    <row r="192" spans="1:60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sheetProtection password="C613" sheet="1"/>
  <mergeCells count="96">
    <mergeCell ref="A184:B184"/>
    <mergeCell ref="C10:G10"/>
    <mergeCell ref="C12:G12"/>
    <mergeCell ref="C13:G13"/>
    <mergeCell ref="C14:G14"/>
    <mergeCell ref="C15:G15"/>
    <mergeCell ref="C27:G27"/>
    <mergeCell ref="C19:G19"/>
    <mergeCell ref="C21:G21"/>
    <mergeCell ref="C23:G23"/>
    <mergeCell ref="C25:G25"/>
    <mergeCell ref="C47:G47"/>
    <mergeCell ref="C29:G29"/>
    <mergeCell ref="C31:G31"/>
    <mergeCell ref="C33:G33"/>
    <mergeCell ref="C35:G35"/>
    <mergeCell ref="A1:G1"/>
    <mergeCell ref="C2:G2"/>
    <mergeCell ref="C3:G3"/>
    <mergeCell ref="C4:G4"/>
    <mergeCell ref="C17:G17"/>
    <mergeCell ref="C37:G37"/>
    <mergeCell ref="C39:G39"/>
    <mergeCell ref="C41:G41"/>
    <mergeCell ref="C43:G43"/>
    <mergeCell ref="C44:G44"/>
    <mergeCell ref="C45:G45"/>
    <mergeCell ref="C46:G46"/>
    <mergeCell ref="C71:G71"/>
    <mergeCell ref="C49:G49"/>
    <mergeCell ref="C50:G50"/>
    <mergeCell ref="C52:G52"/>
    <mergeCell ref="C54:G54"/>
    <mergeCell ref="C55:G55"/>
    <mergeCell ref="C56:G56"/>
    <mergeCell ref="C58:G58"/>
    <mergeCell ref="C61:G61"/>
    <mergeCell ref="C64:G64"/>
    <mergeCell ref="C66:G66"/>
    <mergeCell ref="C68:G68"/>
    <mergeCell ref="C87:G87"/>
    <mergeCell ref="C73:G73"/>
    <mergeCell ref="C75:G75"/>
    <mergeCell ref="C77:G77"/>
    <mergeCell ref="C79:G79"/>
    <mergeCell ref="C80:G80"/>
    <mergeCell ref="C81:G81"/>
    <mergeCell ref="C82:G82"/>
    <mergeCell ref="C83:G83"/>
    <mergeCell ref="C84:G84"/>
    <mergeCell ref="C85:G85"/>
    <mergeCell ref="C86:G86"/>
    <mergeCell ref="C110:G110"/>
    <mergeCell ref="C90:G90"/>
    <mergeCell ref="C91:G91"/>
    <mergeCell ref="C92:G92"/>
    <mergeCell ref="C93:G93"/>
    <mergeCell ref="C95:G95"/>
    <mergeCell ref="C99:G99"/>
    <mergeCell ref="C101:G101"/>
    <mergeCell ref="C103:G103"/>
    <mergeCell ref="C105:G105"/>
    <mergeCell ref="C106:G106"/>
    <mergeCell ref="C108:G108"/>
    <mergeCell ref="C134:G134"/>
    <mergeCell ref="C113:G113"/>
    <mergeCell ref="C114:G114"/>
    <mergeCell ref="C116:G116"/>
    <mergeCell ref="C118:G118"/>
    <mergeCell ref="C120:G120"/>
    <mergeCell ref="C122:G122"/>
    <mergeCell ref="C124:G124"/>
    <mergeCell ref="C126:G126"/>
    <mergeCell ref="C128:G128"/>
    <mergeCell ref="C130:G130"/>
    <mergeCell ref="C132:G132"/>
    <mergeCell ref="C162:G162"/>
    <mergeCell ref="C137:G137"/>
    <mergeCell ref="C140:G140"/>
    <mergeCell ref="C142:G142"/>
    <mergeCell ref="C144:G144"/>
    <mergeCell ref="C146:G146"/>
    <mergeCell ref="C148:G148"/>
    <mergeCell ref="C152:G152"/>
    <mergeCell ref="C154:G154"/>
    <mergeCell ref="C156:G156"/>
    <mergeCell ref="C158:G158"/>
    <mergeCell ref="C160:G160"/>
    <mergeCell ref="C178:G178"/>
    <mergeCell ref="C181:G181"/>
    <mergeCell ref="C163:G163"/>
    <mergeCell ref="C165:G165"/>
    <mergeCell ref="C167:G167"/>
    <mergeCell ref="C169:G169"/>
    <mergeCell ref="C173:G173"/>
    <mergeCell ref="C175:G175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125" activePane="bottomLeft" state="frozen"/>
      <selection pane="bottomLeft" activeCell="F140" sqref="F140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63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368" t="s">
        <v>325</v>
      </c>
      <c r="B1" s="368"/>
      <c r="C1" s="368"/>
      <c r="D1" s="368"/>
      <c r="E1" s="368"/>
      <c r="F1" s="368"/>
      <c r="G1" s="368"/>
      <c r="AG1" t="s">
        <v>198</v>
      </c>
    </row>
    <row r="2" spans="1:60" ht="24.95" customHeight="1" x14ac:dyDescent="0.2">
      <c r="A2" s="143" t="s">
        <v>7</v>
      </c>
      <c r="B2" s="72" t="s">
        <v>42</v>
      </c>
      <c r="C2" s="369" t="s">
        <v>43</v>
      </c>
      <c r="D2" s="370"/>
      <c r="E2" s="370"/>
      <c r="F2" s="370"/>
      <c r="G2" s="371"/>
      <c r="AG2" t="s">
        <v>199</v>
      </c>
    </row>
    <row r="3" spans="1:60" ht="24.95" customHeight="1" x14ac:dyDescent="0.2">
      <c r="A3" s="143" t="s">
        <v>8</v>
      </c>
      <c r="B3" s="72" t="s">
        <v>71</v>
      </c>
      <c r="C3" s="369" t="s">
        <v>72</v>
      </c>
      <c r="D3" s="370"/>
      <c r="E3" s="370"/>
      <c r="F3" s="370"/>
      <c r="G3" s="371"/>
      <c r="AC3" s="90" t="s">
        <v>199</v>
      </c>
      <c r="AG3" t="s">
        <v>201</v>
      </c>
    </row>
    <row r="4" spans="1:60" ht="24.95" customHeight="1" x14ac:dyDescent="0.2">
      <c r="A4" s="144" t="s">
        <v>9</v>
      </c>
      <c r="B4" s="145" t="s">
        <v>63</v>
      </c>
      <c r="C4" s="372" t="s">
        <v>74</v>
      </c>
      <c r="D4" s="373"/>
      <c r="E4" s="373"/>
      <c r="F4" s="373"/>
      <c r="G4" s="374"/>
      <c r="AG4" t="s">
        <v>202</v>
      </c>
    </row>
    <row r="5" spans="1:60" x14ac:dyDescent="0.2">
      <c r="D5" s="142"/>
    </row>
    <row r="6" spans="1:60" ht="38.25" x14ac:dyDescent="0.2">
      <c r="A6" s="147" t="s">
        <v>203</v>
      </c>
      <c r="B6" s="149" t="s">
        <v>204</v>
      </c>
      <c r="C6" s="149" t="s">
        <v>205</v>
      </c>
      <c r="D6" s="148" t="s">
        <v>206</v>
      </c>
      <c r="E6" s="147" t="s">
        <v>207</v>
      </c>
      <c r="F6" s="146" t="s">
        <v>208</v>
      </c>
      <c r="G6" s="147" t="s">
        <v>30</v>
      </c>
      <c r="H6" s="150" t="s">
        <v>31</v>
      </c>
      <c r="I6" s="150" t="s">
        <v>209</v>
      </c>
      <c r="J6" s="150" t="s">
        <v>32</v>
      </c>
      <c r="K6" s="150" t="s">
        <v>210</v>
      </c>
      <c r="L6" s="150" t="s">
        <v>211</v>
      </c>
      <c r="M6" s="150" t="s">
        <v>212</v>
      </c>
      <c r="N6" s="150" t="s">
        <v>213</v>
      </c>
      <c r="O6" s="150" t="s">
        <v>214</v>
      </c>
      <c r="P6" s="150" t="s">
        <v>215</v>
      </c>
      <c r="Q6" s="150" t="s">
        <v>216</v>
      </c>
      <c r="R6" s="150" t="s">
        <v>217</v>
      </c>
      <c r="S6" s="150" t="s">
        <v>218</v>
      </c>
      <c r="T6" s="150" t="s">
        <v>219</v>
      </c>
      <c r="U6" s="150" t="s">
        <v>220</v>
      </c>
      <c r="V6" s="150" t="s">
        <v>221</v>
      </c>
      <c r="W6" s="150" t="s">
        <v>222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7" t="s">
        <v>223</v>
      </c>
      <c r="B8" s="168" t="s">
        <v>79</v>
      </c>
      <c r="C8" s="189" t="s">
        <v>80</v>
      </c>
      <c r="D8" s="169"/>
      <c r="E8" s="170"/>
      <c r="F8" s="171"/>
      <c r="G8" s="171">
        <f>SUMIF(AG9:AG56,"&lt;&gt;NOR",G9:G56)</f>
        <v>0</v>
      </c>
      <c r="H8" s="171"/>
      <c r="I8" s="171">
        <f>SUM(I9:I56)</f>
        <v>6834.62</v>
      </c>
      <c r="J8" s="171"/>
      <c r="K8" s="171">
        <f>SUM(K9:K56)</f>
        <v>64766.51999999999</v>
      </c>
      <c r="L8" s="171"/>
      <c r="M8" s="171">
        <f>SUM(M9:M56)</f>
        <v>0</v>
      </c>
      <c r="N8" s="171"/>
      <c r="O8" s="171">
        <f>SUM(O9:O56)</f>
        <v>27.85</v>
      </c>
      <c r="P8" s="171"/>
      <c r="Q8" s="171">
        <f>SUM(Q9:Q56)</f>
        <v>3.49</v>
      </c>
      <c r="R8" s="171"/>
      <c r="S8" s="171"/>
      <c r="T8" s="172"/>
      <c r="U8" s="166"/>
      <c r="V8" s="166">
        <f>SUM(V9:V56)</f>
        <v>0</v>
      </c>
      <c r="W8" s="166"/>
      <c r="AG8" t="s">
        <v>224</v>
      </c>
    </row>
    <row r="9" spans="1:60" ht="22.5" outlineLevel="1" x14ac:dyDescent="0.2">
      <c r="A9" s="173">
        <v>1</v>
      </c>
      <c r="B9" s="174" t="s">
        <v>2610</v>
      </c>
      <c r="C9" s="191" t="s">
        <v>2611</v>
      </c>
      <c r="D9" s="175" t="s">
        <v>375</v>
      </c>
      <c r="E9" s="176">
        <v>6</v>
      </c>
      <c r="F9" s="177"/>
      <c r="G9" s="178">
        <f>ROUND(E9*F9,2)</f>
        <v>0</v>
      </c>
      <c r="H9" s="177">
        <v>0</v>
      </c>
      <c r="I9" s="178">
        <f>ROUND(E9*H9,2)</f>
        <v>0</v>
      </c>
      <c r="J9" s="177">
        <v>673</v>
      </c>
      <c r="K9" s="178">
        <f>ROUND(E9*J9,2)</f>
        <v>4038</v>
      </c>
      <c r="L9" s="178">
        <v>21</v>
      </c>
      <c r="M9" s="178">
        <f>G9*(1+L9/100)</f>
        <v>0</v>
      </c>
      <c r="N9" s="178">
        <v>0</v>
      </c>
      <c r="O9" s="178">
        <f>ROUND(E9*N9,2)</f>
        <v>0</v>
      </c>
      <c r="P9" s="178">
        <v>0.4</v>
      </c>
      <c r="Q9" s="178">
        <f>ROUND(E9*P9,2)</f>
        <v>2.4</v>
      </c>
      <c r="R9" s="178"/>
      <c r="S9" s="178" t="s">
        <v>2384</v>
      </c>
      <c r="T9" s="179" t="s">
        <v>2385</v>
      </c>
      <c r="U9" s="162">
        <v>0</v>
      </c>
      <c r="V9" s="162">
        <f>ROUND(E9*U9,2)</f>
        <v>0</v>
      </c>
      <c r="W9" s="162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341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22.5" outlineLevel="1" x14ac:dyDescent="0.2">
      <c r="A10" s="158"/>
      <c r="B10" s="159"/>
      <c r="C10" s="364" t="s">
        <v>2612</v>
      </c>
      <c r="D10" s="365"/>
      <c r="E10" s="365"/>
      <c r="F10" s="365"/>
      <c r="G10" s="365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236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87" t="str">
        <f>C10</f>
        <v>Odstranění podkladů nebo krytů při překopech inženýrských sítí v ploše jednotlivě do 15 m2 s přemístěním hmot na skládku ve vzdálenosti do 3 m nebo s naložením na dopravní prostředek z kameniva hrubého drceného, o tl. vrstvy přes 200 do 300 mm</v>
      </c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73">
        <v>2</v>
      </c>
      <c r="B11" s="174" t="s">
        <v>2613</v>
      </c>
      <c r="C11" s="191" t="s">
        <v>2614</v>
      </c>
      <c r="D11" s="175" t="s">
        <v>375</v>
      </c>
      <c r="E11" s="176">
        <v>6</v>
      </c>
      <c r="F11" s="177"/>
      <c r="G11" s="178">
        <f>ROUND(E11*F11,2)</f>
        <v>0</v>
      </c>
      <c r="H11" s="177">
        <v>0</v>
      </c>
      <c r="I11" s="178">
        <f>ROUND(E11*H11,2)</f>
        <v>0</v>
      </c>
      <c r="J11" s="177">
        <v>239</v>
      </c>
      <c r="K11" s="178">
        <f>ROUND(E11*J11,2)</f>
        <v>1434</v>
      </c>
      <c r="L11" s="178">
        <v>21</v>
      </c>
      <c r="M11" s="178">
        <f>G11*(1+L11/100)</f>
        <v>0</v>
      </c>
      <c r="N11" s="178">
        <v>0</v>
      </c>
      <c r="O11" s="178">
        <f>ROUND(E11*N11,2)</f>
        <v>0</v>
      </c>
      <c r="P11" s="178">
        <v>0.18099999999999999</v>
      </c>
      <c r="Q11" s="178">
        <f>ROUND(E11*P11,2)</f>
        <v>1.0900000000000001</v>
      </c>
      <c r="R11" s="178"/>
      <c r="S11" s="178" t="s">
        <v>2384</v>
      </c>
      <c r="T11" s="179" t="s">
        <v>2385</v>
      </c>
      <c r="U11" s="162">
        <v>0</v>
      </c>
      <c r="V11" s="162">
        <f>ROUND(E11*U11,2)</f>
        <v>0</v>
      </c>
      <c r="W11" s="162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341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58"/>
      <c r="B12" s="159"/>
      <c r="C12" s="364" t="s">
        <v>2615</v>
      </c>
      <c r="D12" s="365"/>
      <c r="E12" s="365"/>
      <c r="F12" s="365"/>
      <c r="G12" s="365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236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87" t="str">
        <f>C12</f>
        <v>Odstranění podkladů nebo krytů při překopech inženýrských sítí v ploše jednotlivě do 15 m2 s přemístěním hmot na skládku ve vzdálenosti do 3 m nebo s naložením na dopravní prostředek živičných, o tl. vrstvy přes 50 do 100 mm</v>
      </c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73">
        <v>3</v>
      </c>
      <c r="B13" s="174" t="s">
        <v>2616</v>
      </c>
      <c r="C13" s="191" t="s">
        <v>2617</v>
      </c>
      <c r="D13" s="175" t="s">
        <v>427</v>
      </c>
      <c r="E13" s="176">
        <v>2</v>
      </c>
      <c r="F13" s="177"/>
      <c r="G13" s="178">
        <f>ROUND(E13*F13,2)</f>
        <v>0</v>
      </c>
      <c r="H13" s="177">
        <v>0</v>
      </c>
      <c r="I13" s="178">
        <f>ROUND(E13*H13,2)</f>
        <v>0</v>
      </c>
      <c r="J13" s="177">
        <v>102</v>
      </c>
      <c r="K13" s="178">
        <f>ROUND(E13*J13,2)</f>
        <v>204</v>
      </c>
      <c r="L13" s="178">
        <v>21</v>
      </c>
      <c r="M13" s="178">
        <f>G13*(1+L13/100)</f>
        <v>0</v>
      </c>
      <c r="N13" s="178">
        <v>0</v>
      </c>
      <c r="O13" s="178">
        <f>ROUND(E13*N13,2)</f>
        <v>0</v>
      </c>
      <c r="P13" s="178">
        <v>0</v>
      </c>
      <c r="Q13" s="178">
        <f>ROUND(E13*P13,2)</f>
        <v>0</v>
      </c>
      <c r="R13" s="178"/>
      <c r="S13" s="178" t="s">
        <v>2384</v>
      </c>
      <c r="T13" s="179" t="s">
        <v>2385</v>
      </c>
      <c r="U13" s="162">
        <v>0</v>
      </c>
      <c r="V13" s="162">
        <f>ROUND(E13*U13,2)</f>
        <v>0</v>
      </c>
      <c r="W13" s="162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341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ht="22.5" outlineLevel="1" x14ac:dyDescent="0.2">
      <c r="A14" s="158"/>
      <c r="B14" s="159"/>
      <c r="C14" s="364" t="s">
        <v>2618</v>
      </c>
      <c r="D14" s="365"/>
      <c r="E14" s="365"/>
      <c r="F14" s="365"/>
      <c r="G14" s="365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236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87" t="str">
        <f>C14</f>
        <v>Vytrhání obrub svybouráním lože, s přemístěním hmot na skládku na vzdálenost do 3 m nebo s naložením na dopravní prostředek silničních ležatých</v>
      </c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73">
        <v>4</v>
      </c>
      <c r="B15" s="174" t="s">
        <v>2619</v>
      </c>
      <c r="C15" s="191" t="s">
        <v>2620</v>
      </c>
      <c r="D15" s="175" t="s">
        <v>427</v>
      </c>
      <c r="E15" s="176">
        <v>2</v>
      </c>
      <c r="F15" s="177"/>
      <c r="G15" s="178">
        <f>ROUND(E15*F15,2)</f>
        <v>0</v>
      </c>
      <c r="H15" s="177">
        <v>0</v>
      </c>
      <c r="I15" s="178">
        <f>ROUND(E15*H15,2)</f>
        <v>0</v>
      </c>
      <c r="J15" s="177">
        <v>193</v>
      </c>
      <c r="K15" s="178">
        <f>ROUND(E15*J15,2)</f>
        <v>386</v>
      </c>
      <c r="L15" s="178">
        <v>21</v>
      </c>
      <c r="M15" s="178">
        <f>G15*(1+L15/100)</f>
        <v>0</v>
      </c>
      <c r="N15" s="178">
        <v>3.6900000000000002E-2</v>
      </c>
      <c r="O15" s="178">
        <f>ROUND(E15*N15,2)</f>
        <v>7.0000000000000007E-2</v>
      </c>
      <c r="P15" s="178">
        <v>0</v>
      </c>
      <c r="Q15" s="178">
        <f>ROUND(E15*P15,2)</f>
        <v>0</v>
      </c>
      <c r="R15" s="178"/>
      <c r="S15" s="178" t="s">
        <v>2384</v>
      </c>
      <c r="T15" s="179" t="s">
        <v>2385</v>
      </c>
      <c r="U15" s="162">
        <v>0</v>
      </c>
      <c r="V15" s="162">
        <f>ROUND(E15*U15,2)</f>
        <v>0</v>
      </c>
      <c r="W15" s="162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341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ht="33.75" outlineLevel="1" x14ac:dyDescent="0.2">
      <c r="A16" s="158"/>
      <c r="B16" s="159"/>
      <c r="C16" s="364" t="s">
        <v>2621</v>
      </c>
      <c r="D16" s="365"/>
      <c r="E16" s="365"/>
      <c r="F16" s="365"/>
      <c r="G16" s="365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236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87" t="str">
        <f>C16</f>
        <v>Dočasné zajištění podzemního potrubí nebo vedení ve výkopišti ve stavu i poloze , ve kterých byla na začátku zemních prací a to s podepřením, vzepřením nebo vyvěšením, příp. s ochranným bedněním, se zřízením a odstraněním za jišťovací konstrukce, s opotřebením hmot kabelů a kabelových tratí z volně ložených kabelů a to do 3 kabelů</v>
      </c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3">
        <v>5</v>
      </c>
      <c r="B17" s="174" t="s">
        <v>2383</v>
      </c>
      <c r="C17" s="191" t="s">
        <v>339</v>
      </c>
      <c r="D17" s="175" t="s">
        <v>340</v>
      </c>
      <c r="E17" s="176">
        <v>5.4</v>
      </c>
      <c r="F17" s="177"/>
      <c r="G17" s="178">
        <f>ROUND(E17*F17,2)</f>
        <v>0</v>
      </c>
      <c r="H17" s="177">
        <v>0</v>
      </c>
      <c r="I17" s="178">
        <f>ROUND(E17*H17,2)</f>
        <v>0</v>
      </c>
      <c r="J17" s="177">
        <v>29.4</v>
      </c>
      <c r="K17" s="178">
        <f>ROUND(E17*J17,2)</f>
        <v>158.76</v>
      </c>
      <c r="L17" s="178">
        <v>21</v>
      </c>
      <c r="M17" s="178">
        <f>G17*(1+L17/100)</f>
        <v>0</v>
      </c>
      <c r="N17" s="178">
        <v>0</v>
      </c>
      <c r="O17" s="178">
        <f>ROUND(E17*N17,2)</f>
        <v>0</v>
      </c>
      <c r="P17" s="178">
        <v>0</v>
      </c>
      <c r="Q17" s="178">
        <f>ROUND(E17*P17,2)</f>
        <v>0</v>
      </c>
      <c r="R17" s="178"/>
      <c r="S17" s="178" t="s">
        <v>2384</v>
      </c>
      <c r="T17" s="179" t="s">
        <v>2385</v>
      </c>
      <c r="U17" s="162">
        <v>0</v>
      </c>
      <c r="V17" s="162">
        <f>ROUND(E17*U17,2)</f>
        <v>0</v>
      </c>
      <c r="W17" s="162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341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ht="22.5" outlineLevel="1" x14ac:dyDescent="0.2">
      <c r="A18" s="158"/>
      <c r="B18" s="159"/>
      <c r="C18" s="364" t="s">
        <v>2386</v>
      </c>
      <c r="D18" s="365"/>
      <c r="E18" s="365"/>
      <c r="F18" s="365"/>
      <c r="G18" s="365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236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87" t="str">
        <f>C18</f>
        <v>Sejmutí ornice nebo lesní půdy s vodorovným přemístěním na hromady v místě upotřebení nebo na dočasné či trvalé skládky se složením, na vzdálenost do 50 m</v>
      </c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73">
        <v>6</v>
      </c>
      <c r="B19" s="174" t="s">
        <v>2622</v>
      </c>
      <c r="C19" s="191" t="s">
        <v>2623</v>
      </c>
      <c r="D19" s="175" t="s">
        <v>340</v>
      </c>
      <c r="E19" s="176">
        <v>50.938000000000002</v>
      </c>
      <c r="F19" s="177"/>
      <c r="G19" s="178">
        <f>ROUND(E19*F19,2)</f>
        <v>0</v>
      </c>
      <c r="H19" s="177">
        <v>0</v>
      </c>
      <c r="I19" s="178">
        <f>ROUND(E19*H19,2)</f>
        <v>0</v>
      </c>
      <c r="J19" s="177">
        <v>287</v>
      </c>
      <c r="K19" s="178">
        <f>ROUND(E19*J19,2)</f>
        <v>14619.21</v>
      </c>
      <c r="L19" s="178">
        <v>21</v>
      </c>
      <c r="M19" s="178">
        <f>G19*(1+L19/100)</f>
        <v>0</v>
      </c>
      <c r="N19" s="178">
        <v>0</v>
      </c>
      <c r="O19" s="178">
        <f>ROUND(E19*N19,2)</f>
        <v>0</v>
      </c>
      <c r="P19" s="178">
        <v>0</v>
      </c>
      <c r="Q19" s="178">
        <f>ROUND(E19*P19,2)</f>
        <v>0</v>
      </c>
      <c r="R19" s="178"/>
      <c r="S19" s="178" t="s">
        <v>2384</v>
      </c>
      <c r="T19" s="179" t="s">
        <v>2385</v>
      </c>
      <c r="U19" s="162">
        <v>0</v>
      </c>
      <c r="V19" s="162">
        <f>ROUND(E19*U19,2)</f>
        <v>0</v>
      </c>
      <c r="W19" s="162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341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58"/>
      <c r="B20" s="159"/>
      <c r="C20" s="364" t="s">
        <v>2624</v>
      </c>
      <c r="D20" s="365"/>
      <c r="E20" s="365"/>
      <c r="F20" s="365"/>
      <c r="G20" s="365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236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58"/>
      <c r="B21" s="159"/>
      <c r="C21" s="366" t="s">
        <v>2625</v>
      </c>
      <c r="D21" s="367"/>
      <c r="E21" s="367"/>
      <c r="F21" s="367"/>
      <c r="G21" s="367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236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73">
        <v>7</v>
      </c>
      <c r="B22" s="174" t="s">
        <v>2626</v>
      </c>
      <c r="C22" s="191" t="s">
        <v>2627</v>
      </c>
      <c r="D22" s="175" t="s">
        <v>340</v>
      </c>
      <c r="E22" s="176">
        <v>2.6930000000000001</v>
      </c>
      <c r="F22" s="177"/>
      <c r="G22" s="178">
        <f>ROUND(E22*F22,2)</f>
        <v>0</v>
      </c>
      <c r="H22" s="177">
        <v>0</v>
      </c>
      <c r="I22" s="178">
        <f>ROUND(E22*H22,2)</f>
        <v>0</v>
      </c>
      <c r="J22" s="177">
        <v>317</v>
      </c>
      <c r="K22" s="178">
        <f>ROUND(E22*J22,2)</f>
        <v>853.68</v>
      </c>
      <c r="L22" s="178">
        <v>21</v>
      </c>
      <c r="M22" s="178">
        <f>G22*(1+L22/100)</f>
        <v>0</v>
      </c>
      <c r="N22" s="178">
        <v>0</v>
      </c>
      <c r="O22" s="178">
        <f>ROUND(E22*N22,2)</f>
        <v>0</v>
      </c>
      <c r="P22" s="178">
        <v>0</v>
      </c>
      <c r="Q22" s="178">
        <f>ROUND(E22*P22,2)</f>
        <v>0</v>
      </c>
      <c r="R22" s="178"/>
      <c r="S22" s="178" t="s">
        <v>2384</v>
      </c>
      <c r="T22" s="179" t="s">
        <v>2385</v>
      </c>
      <c r="U22" s="162">
        <v>0</v>
      </c>
      <c r="V22" s="162">
        <f>ROUND(E22*U22,2)</f>
        <v>0</v>
      </c>
      <c r="W22" s="162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341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ht="22.5" outlineLevel="1" x14ac:dyDescent="0.2">
      <c r="A23" s="158"/>
      <c r="B23" s="159"/>
      <c r="C23" s="364" t="s">
        <v>2628</v>
      </c>
      <c r="D23" s="365"/>
      <c r="E23" s="365"/>
      <c r="F23" s="365"/>
      <c r="G23" s="365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236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87" t="str">
        <f>C23</f>
        <v>Hloubení zapažených i nezapažených rýh šířky do 600 mm ručním nebo pneumatickým nářadím s urovnáním dna do předepsaného profilu a spádu v horninách tř. 1 a 2 soudržných</v>
      </c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58"/>
      <c r="B24" s="159"/>
      <c r="C24" s="366" t="s">
        <v>2625</v>
      </c>
      <c r="D24" s="367"/>
      <c r="E24" s="367"/>
      <c r="F24" s="367"/>
      <c r="G24" s="367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236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73">
        <v>8</v>
      </c>
      <c r="B25" s="174" t="s">
        <v>2629</v>
      </c>
      <c r="C25" s="191" t="s">
        <v>2630</v>
      </c>
      <c r="D25" s="175" t="s">
        <v>340</v>
      </c>
      <c r="E25" s="176">
        <v>19.102</v>
      </c>
      <c r="F25" s="177"/>
      <c r="G25" s="178">
        <f>ROUND(E25*F25,2)</f>
        <v>0</v>
      </c>
      <c r="H25" s="177">
        <v>0</v>
      </c>
      <c r="I25" s="178">
        <f>ROUND(E25*H25,2)</f>
        <v>0</v>
      </c>
      <c r="J25" s="177">
        <v>559</v>
      </c>
      <c r="K25" s="178">
        <f>ROUND(E25*J25,2)</f>
        <v>10678.02</v>
      </c>
      <c r="L25" s="178">
        <v>21</v>
      </c>
      <c r="M25" s="178">
        <f>G25*(1+L25/100)</f>
        <v>0</v>
      </c>
      <c r="N25" s="178">
        <v>0</v>
      </c>
      <c r="O25" s="178">
        <f>ROUND(E25*N25,2)</f>
        <v>0</v>
      </c>
      <c r="P25" s="178">
        <v>0</v>
      </c>
      <c r="Q25" s="178">
        <f>ROUND(E25*P25,2)</f>
        <v>0</v>
      </c>
      <c r="R25" s="178"/>
      <c r="S25" s="178" t="s">
        <v>2384</v>
      </c>
      <c r="T25" s="179" t="s">
        <v>2385</v>
      </c>
      <c r="U25" s="162">
        <v>0</v>
      </c>
      <c r="V25" s="162">
        <f>ROUND(E25*U25,2)</f>
        <v>0</v>
      </c>
      <c r="W25" s="162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341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58"/>
      <c r="B26" s="159"/>
      <c r="C26" s="364" t="s">
        <v>2631</v>
      </c>
      <c r="D26" s="365"/>
      <c r="E26" s="365"/>
      <c r="F26" s="365"/>
      <c r="G26" s="365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236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73">
        <v>9</v>
      </c>
      <c r="B27" s="174" t="s">
        <v>2632</v>
      </c>
      <c r="C27" s="191" t="s">
        <v>2633</v>
      </c>
      <c r="D27" s="175" t="s">
        <v>340</v>
      </c>
      <c r="E27" s="176">
        <v>5.7309999999999999</v>
      </c>
      <c r="F27" s="177"/>
      <c r="G27" s="178">
        <f>ROUND(E27*F27,2)</f>
        <v>0</v>
      </c>
      <c r="H27" s="177">
        <v>0</v>
      </c>
      <c r="I27" s="178">
        <f>ROUND(E27*H27,2)</f>
        <v>0</v>
      </c>
      <c r="J27" s="177">
        <v>159</v>
      </c>
      <c r="K27" s="178">
        <f>ROUND(E27*J27,2)</f>
        <v>911.23</v>
      </c>
      <c r="L27" s="178">
        <v>21</v>
      </c>
      <c r="M27" s="178">
        <f>G27*(1+L27/100)</f>
        <v>0</v>
      </c>
      <c r="N27" s="178">
        <v>0</v>
      </c>
      <c r="O27" s="178">
        <f>ROUND(E27*N27,2)</f>
        <v>0</v>
      </c>
      <c r="P27" s="178">
        <v>0</v>
      </c>
      <c r="Q27" s="178">
        <f>ROUND(E27*P27,2)</f>
        <v>0</v>
      </c>
      <c r="R27" s="178"/>
      <c r="S27" s="178" t="s">
        <v>2384</v>
      </c>
      <c r="T27" s="179" t="s">
        <v>2385</v>
      </c>
      <c r="U27" s="162">
        <v>0</v>
      </c>
      <c r="V27" s="162">
        <f>ROUND(E27*U27,2)</f>
        <v>0</v>
      </c>
      <c r="W27" s="162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341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ht="22.5" outlineLevel="1" x14ac:dyDescent="0.2">
      <c r="A28" s="158"/>
      <c r="B28" s="159"/>
      <c r="C28" s="364" t="s">
        <v>2634</v>
      </c>
      <c r="D28" s="365"/>
      <c r="E28" s="365"/>
      <c r="F28" s="365"/>
      <c r="G28" s="365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236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87" t="str">
        <f>C28</f>
        <v>Hloubení zapažených i nezapažených rýh šířky do 600 mm s urovnáním dna do předepsaného profilu a spádu v hornině tř. 3 Příplatek k cenám za lepivost horniny tř. 3</v>
      </c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73">
        <v>10</v>
      </c>
      <c r="B29" s="174" t="s">
        <v>2635</v>
      </c>
      <c r="C29" s="191" t="s">
        <v>2636</v>
      </c>
      <c r="D29" s="175" t="s">
        <v>340</v>
      </c>
      <c r="E29" s="176">
        <v>1.01</v>
      </c>
      <c r="F29" s="177"/>
      <c r="G29" s="178">
        <f>ROUND(E29*F29,2)</f>
        <v>0</v>
      </c>
      <c r="H29" s="177">
        <v>0</v>
      </c>
      <c r="I29" s="178">
        <f>ROUND(E29*H29,2)</f>
        <v>0</v>
      </c>
      <c r="J29" s="177">
        <v>621</v>
      </c>
      <c r="K29" s="178">
        <f>ROUND(E29*J29,2)</f>
        <v>627.21</v>
      </c>
      <c r="L29" s="178">
        <v>21</v>
      </c>
      <c r="M29" s="178">
        <f>G29*(1+L29/100)</f>
        <v>0</v>
      </c>
      <c r="N29" s="178">
        <v>0</v>
      </c>
      <c r="O29" s="178">
        <f>ROUND(E29*N29,2)</f>
        <v>0</v>
      </c>
      <c r="P29" s="178">
        <v>0</v>
      </c>
      <c r="Q29" s="178">
        <f>ROUND(E29*P29,2)</f>
        <v>0</v>
      </c>
      <c r="R29" s="178"/>
      <c r="S29" s="178" t="s">
        <v>2384</v>
      </c>
      <c r="T29" s="179" t="s">
        <v>2385</v>
      </c>
      <c r="U29" s="162">
        <v>0</v>
      </c>
      <c r="V29" s="162">
        <f>ROUND(E29*U29,2)</f>
        <v>0</v>
      </c>
      <c r="W29" s="162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341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ht="22.5" outlineLevel="1" x14ac:dyDescent="0.2">
      <c r="A30" s="158"/>
      <c r="B30" s="159"/>
      <c r="C30" s="364" t="s">
        <v>2637</v>
      </c>
      <c r="D30" s="365"/>
      <c r="E30" s="365"/>
      <c r="F30" s="365"/>
      <c r="G30" s="365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236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87" t="str">
        <f>C30</f>
        <v>Hloubení zapažených i nezapažených rýh šířky do 600 mm ručním nebo pneumatickým nářadím s urovnáním dna do předepsaného profilu a spádu v horninách tř. 3 soudržných</v>
      </c>
      <c r="BB30" s="151"/>
      <c r="BC30" s="151"/>
      <c r="BD30" s="151"/>
      <c r="BE30" s="151"/>
      <c r="BF30" s="151"/>
      <c r="BG30" s="151"/>
      <c r="BH30" s="151"/>
    </row>
    <row r="31" spans="1:60" ht="22.5" outlineLevel="1" x14ac:dyDescent="0.2">
      <c r="A31" s="173">
        <v>11</v>
      </c>
      <c r="B31" s="174" t="s">
        <v>2638</v>
      </c>
      <c r="C31" s="191" t="s">
        <v>2639</v>
      </c>
      <c r="D31" s="175" t="s">
        <v>340</v>
      </c>
      <c r="E31" s="176">
        <v>0.30299999999999999</v>
      </c>
      <c r="F31" s="177"/>
      <c r="G31" s="178">
        <f>ROUND(E31*F31,2)</f>
        <v>0</v>
      </c>
      <c r="H31" s="177">
        <v>0</v>
      </c>
      <c r="I31" s="178">
        <f>ROUND(E31*H31,2)</f>
        <v>0</v>
      </c>
      <c r="J31" s="177">
        <v>169</v>
      </c>
      <c r="K31" s="178">
        <f>ROUND(E31*J31,2)</f>
        <v>51.21</v>
      </c>
      <c r="L31" s="178">
        <v>21</v>
      </c>
      <c r="M31" s="178">
        <f>G31*(1+L31/100)</f>
        <v>0</v>
      </c>
      <c r="N31" s="178">
        <v>0</v>
      </c>
      <c r="O31" s="178">
        <f>ROUND(E31*N31,2)</f>
        <v>0</v>
      </c>
      <c r="P31" s="178">
        <v>0</v>
      </c>
      <c r="Q31" s="178">
        <f>ROUND(E31*P31,2)</f>
        <v>0</v>
      </c>
      <c r="R31" s="178"/>
      <c r="S31" s="178" t="s">
        <v>2384</v>
      </c>
      <c r="T31" s="179" t="s">
        <v>2385</v>
      </c>
      <c r="U31" s="162">
        <v>0</v>
      </c>
      <c r="V31" s="162">
        <f>ROUND(E31*U31,2)</f>
        <v>0</v>
      </c>
      <c r="W31" s="162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341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ht="22.5" outlineLevel="1" x14ac:dyDescent="0.2">
      <c r="A32" s="158"/>
      <c r="B32" s="159"/>
      <c r="C32" s="364" t="s">
        <v>2640</v>
      </c>
      <c r="D32" s="365"/>
      <c r="E32" s="365"/>
      <c r="F32" s="365"/>
      <c r="G32" s="365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236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87" t="str">
        <f>C32</f>
        <v>Hloubení zapažených i nezapažených rýh šířky do 600 mm ručním nebo pneumatickým nářadím s urovnáním dna do předepsaného profilu a spádu v horninách tř. 3 Příplatek kcenám za lepivost horniny tř. 3</v>
      </c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73">
        <v>12</v>
      </c>
      <c r="B33" s="174" t="s">
        <v>2641</v>
      </c>
      <c r="C33" s="191" t="s">
        <v>2642</v>
      </c>
      <c r="D33" s="175" t="s">
        <v>340</v>
      </c>
      <c r="E33" s="176">
        <v>0.70699999999999996</v>
      </c>
      <c r="F33" s="177"/>
      <c r="G33" s="178">
        <f>ROUND(E33*F33,2)</f>
        <v>0</v>
      </c>
      <c r="H33" s="177">
        <v>0</v>
      </c>
      <c r="I33" s="178">
        <f>ROUND(E33*H33,2)</f>
        <v>0</v>
      </c>
      <c r="J33" s="177">
        <v>1240</v>
      </c>
      <c r="K33" s="178">
        <f>ROUND(E33*J33,2)</f>
        <v>876.68</v>
      </c>
      <c r="L33" s="178">
        <v>21</v>
      </c>
      <c r="M33" s="178">
        <f>G33*(1+L33/100)</f>
        <v>0</v>
      </c>
      <c r="N33" s="178">
        <v>0</v>
      </c>
      <c r="O33" s="178">
        <f>ROUND(E33*N33,2)</f>
        <v>0</v>
      </c>
      <c r="P33" s="178">
        <v>0</v>
      </c>
      <c r="Q33" s="178">
        <f>ROUND(E33*P33,2)</f>
        <v>0</v>
      </c>
      <c r="R33" s="178"/>
      <c r="S33" s="178" t="s">
        <v>2384</v>
      </c>
      <c r="T33" s="179" t="s">
        <v>2385</v>
      </c>
      <c r="U33" s="162">
        <v>0</v>
      </c>
      <c r="V33" s="162">
        <f>ROUND(E33*U33,2)</f>
        <v>0</v>
      </c>
      <c r="W33" s="162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341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58"/>
      <c r="B34" s="159"/>
      <c r="C34" s="364" t="s">
        <v>2643</v>
      </c>
      <c r="D34" s="365"/>
      <c r="E34" s="365"/>
      <c r="F34" s="365"/>
      <c r="G34" s="365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236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73">
        <v>13</v>
      </c>
      <c r="B35" s="174" t="s">
        <v>2644</v>
      </c>
      <c r="C35" s="191" t="s">
        <v>2645</v>
      </c>
      <c r="D35" s="175" t="s">
        <v>340</v>
      </c>
      <c r="E35" s="176">
        <v>0.21199999999999999</v>
      </c>
      <c r="F35" s="177"/>
      <c r="G35" s="178">
        <f>ROUND(E35*F35,2)</f>
        <v>0</v>
      </c>
      <c r="H35" s="177">
        <v>0</v>
      </c>
      <c r="I35" s="178">
        <f>ROUND(E35*H35,2)</f>
        <v>0</v>
      </c>
      <c r="J35" s="177">
        <v>243</v>
      </c>
      <c r="K35" s="178">
        <f>ROUND(E35*J35,2)</f>
        <v>51.52</v>
      </c>
      <c r="L35" s="178">
        <v>21</v>
      </c>
      <c r="M35" s="178">
        <f>G35*(1+L35/100)</f>
        <v>0</v>
      </c>
      <c r="N35" s="178">
        <v>0</v>
      </c>
      <c r="O35" s="178">
        <f>ROUND(E35*N35,2)</f>
        <v>0</v>
      </c>
      <c r="P35" s="178">
        <v>0</v>
      </c>
      <c r="Q35" s="178">
        <f>ROUND(E35*P35,2)</f>
        <v>0</v>
      </c>
      <c r="R35" s="178"/>
      <c r="S35" s="178" t="s">
        <v>2384</v>
      </c>
      <c r="T35" s="179" t="s">
        <v>2385</v>
      </c>
      <c r="U35" s="162">
        <v>0</v>
      </c>
      <c r="V35" s="162">
        <f>ROUND(E35*U35,2)</f>
        <v>0</v>
      </c>
      <c r="W35" s="162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341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22.5" outlineLevel="1" x14ac:dyDescent="0.2">
      <c r="A36" s="158"/>
      <c r="B36" s="159"/>
      <c r="C36" s="364" t="s">
        <v>2646</v>
      </c>
      <c r="D36" s="365"/>
      <c r="E36" s="365"/>
      <c r="F36" s="365"/>
      <c r="G36" s="365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236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87" t="str">
        <f>C36</f>
        <v>Hloubení zapažených i nezapažených rýh šířky do 600 mm s urovnáním dna do předepsaného profilu a spádu v hornině tř. 4 Příplatek k cenám za lepivost horniny tř. 4</v>
      </c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73">
        <v>14</v>
      </c>
      <c r="B37" s="174" t="s">
        <v>2647</v>
      </c>
      <c r="C37" s="191" t="s">
        <v>2648</v>
      </c>
      <c r="D37" s="175" t="s">
        <v>340</v>
      </c>
      <c r="E37" s="176">
        <v>3.6999999999999998E-2</v>
      </c>
      <c r="F37" s="177"/>
      <c r="G37" s="178">
        <f>ROUND(E37*F37,2)</f>
        <v>0</v>
      </c>
      <c r="H37" s="177">
        <v>0</v>
      </c>
      <c r="I37" s="178">
        <f>ROUND(E37*H37,2)</f>
        <v>0</v>
      </c>
      <c r="J37" s="177">
        <v>1150</v>
      </c>
      <c r="K37" s="178">
        <f>ROUND(E37*J37,2)</f>
        <v>42.55</v>
      </c>
      <c r="L37" s="178">
        <v>21</v>
      </c>
      <c r="M37" s="178">
        <f>G37*(1+L37/100)</f>
        <v>0</v>
      </c>
      <c r="N37" s="178">
        <v>0</v>
      </c>
      <c r="O37" s="178">
        <f>ROUND(E37*N37,2)</f>
        <v>0</v>
      </c>
      <c r="P37" s="178">
        <v>0</v>
      </c>
      <c r="Q37" s="178">
        <f>ROUND(E37*P37,2)</f>
        <v>0</v>
      </c>
      <c r="R37" s="178"/>
      <c r="S37" s="178" t="s">
        <v>2384</v>
      </c>
      <c r="T37" s="179" t="s">
        <v>2385</v>
      </c>
      <c r="U37" s="162">
        <v>0</v>
      </c>
      <c r="V37" s="162">
        <f>ROUND(E37*U37,2)</f>
        <v>0</v>
      </c>
      <c r="W37" s="162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341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ht="22.5" outlineLevel="1" x14ac:dyDescent="0.2">
      <c r="A38" s="158"/>
      <c r="B38" s="159"/>
      <c r="C38" s="364" t="s">
        <v>2649</v>
      </c>
      <c r="D38" s="365"/>
      <c r="E38" s="365"/>
      <c r="F38" s="365"/>
      <c r="G38" s="365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236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87" t="str">
        <f>C38</f>
        <v>Hloubení zapažených i nezapažených rýh šířky do 600 mm ručním nebo pneumatickým nářadím s urovnáním dna do předepsaného profilu a spádu v horninách tř. 4 soudržných</v>
      </c>
      <c r="BB38" s="151"/>
      <c r="BC38" s="151"/>
      <c r="BD38" s="151"/>
      <c r="BE38" s="151"/>
      <c r="BF38" s="151"/>
      <c r="BG38" s="151"/>
      <c r="BH38" s="151"/>
    </row>
    <row r="39" spans="1:60" ht="22.5" outlineLevel="1" x14ac:dyDescent="0.2">
      <c r="A39" s="173">
        <v>15</v>
      </c>
      <c r="B39" s="174" t="s">
        <v>2650</v>
      </c>
      <c r="C39" s="191" t="s">
        <v>2651</v>
      </c>
      <c r="D39" s="175" t="s">
        <v>340</v>
      </c>
      <c r="E39" s="176">
        <v>1.0999999999999999E-2</v>
      </c>
      <c r="F39" s="177"/>
      <c r="G39" s="178">
        <f>ROUND(E39*F39,2)</f>
        <v>0</v>
      </c>
      <c r="H39" s="177">
        <v>0</v>
      </c>
      <c r="I39" s="178">
        <f>ROUND(E39*H39,2)</f>
        <v>0</v>
      </c>
      <c r="J39" s="177">
        <v>247</v>
      </c>
      <c r="K39" s="178">
        <f>ROUND(E39*J39,2)</f>
        <v>2.72</v>
      </c>
      <c r="L39" s="178">
        <v>21</v>
      </c>
      <c r="M39" s="178">
        <f>G39*(1+L39/100)</f>
        <v>0</v>
      </c>
      <c r="N39" s="178">
        <v>0</v>
      </c>
      <c r="O39" s="178">
        <f>ROUND(E39*N39,2)</f>
        <v>0</v>
      </c>
      <c r="P39" s="178">
        <v>0</v>
      </c>
      <c r="Q39" s="178">
        <f>ROUND(E39*P39,2)</f>
        <v>0</v>
      </c>
      <c r="R39" s="178"/>
      <c r="S39" s="178" t="s">
        <v>2384</v>
      </c>
      <c r="T39" s="179" t="s">
        <v>2385</v>
      </c>
      <c r="U39" s="162">
        <v>0</v>
      </c>
      <c r="V39" s="162">
        <f>ROUND(E39*U39,2)</f>
        <v>0</v>
      </c>
      <c r="W39" s="162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341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ht="22.5" outlineLevel="1" x14ac:dyDescent="0.2">
      <c r="A40" s="158"/>
      <c r="B40" s="159"/>
      <c r="C40" s="364" t="s">
        <v>2652</v>
      </c>
      <c r="D40" s="365"/>
      <c r="E40" s="365"/>
      <c r="F40" s="365"/>
      <c r="G40" s="365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236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87" t="str">
        <f>C40</f>
        <v>Hloubení zapažených i nezapažených rýh šířky do 600 mm ručním nebo pneumatickým nářadím s urovnáním dna do předepsaného profilu a spádu v horninách tř. 4 Příplatek kcenám za lepivost horniny tř. 4</v>
      </c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173">
        <v>16</v>
      </c>
      <c r="B41" s="174" t="s">
        <v>2420</v>
      </c>
      <c r="C41" s="191" t="s">
        <v>2421</v>
      </c>
      <c r="D41" s="175" t="s">
        <v>340</v>
      </c>
      <c r="E41" s="176">
        <v>74.486999999999995</v>
      </c>
      <c r="F41" s="177"/>
      <c r="G41" s="178">
        <f>ROUND(E41*F41,2)</f>
        <v>0</v>
      </c>
      <c r="H41" s="177">
        <v>0</v>
      </c>
      <c r="I41" s="178">
        <f>ROUND(E41*H41,2)</f>
        <v>0</v>
      </c>
      <c r="J41" s="177">
        <v>72.900000000000006</v>
      </c>
      <c r="K41" s="178">
        <f>ROUND(E41*J41,2)</f>
        <v>5430.1</v>
      </c>
      <c r="L41" s="178">
        <v>21</v>
      </c>
      <c r="M41" s="178">
        <f>G41*(1+L41/100)</f>
        <v>0</v>
      </c>
      <c r="N41" s="178">
        <v>0</v>
      </c>
      <c r="O41" s="178">
        <f>ROUND(E41*N41,2)</f>
        <v>0</v>
      </c>
      <c r="P41" s="178">
        <v>0</v>
      </c>
      <c r="Q41" s="178">
        <f>ROUND(E41*P41,2)</f>
        <v>0</v>
      </c>
      <c r="R41" s="178"/>
      <c r="S41" s="178" t="s">
        <v>2384</v>
      </c>
      <c r="T41" s="179" t="s">
        <v>2385</v>
      </c>
      <c r="U41" s="162">
        <v>0</v>
      </c>
      <c r="V41" s="162">
        <f>ROUND(E41*U41,2)</f>
        <v>0</v>
      </c>
      <c r="W41" s="162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341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ht="22.5" outlineLevel="1" x14ac:dyDescent="0.2">
      <c r="A42" s="158"/>
      <c r="B42" s="159"/>
      <c r="C42" s="364" t="s">
        <v>2422</v>
      </c>
      <c r="D42" s="365"/>
      <c r="E42" s="365"/>
      <c r="F42" s="365"/>
      <c r="G42" s="365"/>
      <c r="H42" s="162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236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87" t="str">
        <f>C42</f>
        <v>Svislé přemístění výkopku bez naložení do dopravní nádoby avšak s vyprázdněním dopravní nádoby na hromadu nebo do dopravního prostředku z horniny tř. 1 až 4, při hloubce výkopu přes 1 do 2,5 m</v>
      </c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73">
        <v>17</v>
      </c>
      <c r="B43" s="174" t="s">
        <v>2423</v>
      </c>
      <c r="C43" s="191" t="s">
        <v>2424</v>
      </c>
      <c r="D43" s="175" t="s">
        <v>340</v>
      </c>
      <c r="E43" s="176">
        <v>18.899999999999999</v>
      </c>
      <c r="F43" s="177"/>
      <c r="G43" s="178">
        <f>ROUND(E43*F43,2)</f>
        <v>0</v>
      </c>
      <c r="H43" s="177">
        <v>0</v>
      </c>
      <c r="I43" s="178">
        <f>ROUND(E43*H43,2)</f>
        <v>0</v>
      </c>
      <c r="J43" s="177">
        <v>185</v>
      </c>
      <c r="K43" s="178">
        <f>ROUND(E43*J43,2)</f>
        <v>3496.5</v>
      </c>
      <c r="L43" s="178">
        <v>21</v>
      </c>
      <c r="M43" s="178">
        <f>G43*(1+L43/100)</f>
        <v>0</v>
      </c>
      <c r="N43" s="178">
        <v>0</v>
      </c>
      <c r="O43" s="178">
        <f>ROUND(E43*N43,2)</f>
        <v>0</v>
      </c>
      <c r="P43" s="178">
        <v>0</v>
      </c>
      <c r="Q43" s="178">
        <f>ROUND(E43*P43,2)</f>
        <v>0</v>
      </c>
      <c r="R43" s="178"/>
      <c r="S43" s="178" t="s">
        <v>2384</v>
      </c>
      <c r="T43" s="179" t="s">
        <v>2385</v>
      </c>
      <c r="U43" s="162">
        <v>0</v>
      </c>
      <c r="V43" s="162">
        <f>ROUND(E43*U43,2)</f>
        <v>0</v>
      </c>
      <c r="W43" s="162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341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ht="22.5" outlineLevel="1" x14ac:dyDescent="0.2">
      <c r="A44" s="158"/>
      <c r="B44" s="159"/>
      <c r="C44" s="364" t="s">
        <v>2425</v>
      </c>
      <c r="D44" s="365"/>
      <c r="E44" s="365"/>
      <c r="F44" s="365"/>
      <c r="G44" s="365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236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87" t="str">
        <f>C44</f>
        <v>Vodorovné přemístění výkopku nebo sypaniny po suchu na obvyklém dopravním prostředku, bez naložení výkopku, avšak se složením bez rozhrnutí z horniny tř. 1 až 4 na vzdálenost přes 6 000 do 7000 m</v>
      </c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173">
        <v>18</v>
      </c>
      <c r="B45" s="174" t="s">
        <v>2426</v>
      </c>
      <c r="C45" s="191" t="s">
        <v>2427</v>
      </c>
      <c r="D45" s="175" t="s">
        <v>340</v>
      </c>
      <c r="E45" s="176">
        <v>18.899999999999999</v>
      </c>
      <c r="F45" s="177"/>
      <c r="G45" s="178">
        <f>ROUND(E45*F45,2)</f>
        <v>0</v>
      </c>
      <c r="H45" s="177">
        <v>0</v>
      </c>
      <c r="I45" s="178">
        <f>ROUND(E45*H45,2)</f>
        <v>0</v>
      </c>
      <c r="J45" s="177">
        <v>158</v>
      </c>
      <c r="K45" s="178">
        <f>ROUND(E45*J45,2)</f>
        <v>2986.2</v>
      </c>
      <c r="L45" s="178">
        <v>21</v>
      </c>
      <c r="M45" s="178">
        <f>G45*(1+L45/100)</f>
        <v>0</v>
      </c>
      <c r="N45" s="178">
        <v>0</v>
      </c>
      <c r="O45" s="178">
        <f>ROUND(E45*N45,2)</f>
        <v>0</v>
      </c>
      <c r="P45" s="178">
        <v>0</v>
      </c>
      <c r="Q45" s="178">
        <f>ROUND(E45*P45,2)</f>
        <v>0</v>
      </c>
      <c r="R45" s="178"/>
      <c r="S45" s="178" t="s">
        <v>2384</v>
      </c>
      <c r="T45" s="179" t="s">
        <v>2385</v>
      </c>
      <c r="U45" s="162">
        <v>0</v>
      </c>
      <c r="V45" s="162">
        <f>ROUND(E45*U45,2)</f>
        <v>0</v>
      </c>
      <c r="W45" s="162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341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58"/>
      <c r="B46" s="159"/>
      <c r="C46" s="364" t="s">
        <v>2428</v>
      </c>
      <c r="D46" s="365"/>
      <c r="E46" s="365"/>
      <c r="F46" s="365"/>
      <c r="G46" s="365"/>
      <c r="H46" s="162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236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73">
        <v>19</v>
      </c>
      <c r="B47" s="174" t="s">
        <v>2429</v>
      </c>
      <c r="C47" s="191" t="s">
        <v>2430</v>
      </c>
      <c r="D47" s="175" t="s">
        <v>473</v>
      </c>
      <c r="E47" s="176">
        <v>39.69</v>
      </c>
      <c r="F47" s="177"/>
      <c r="G47" s="178">
        <f>ROUND(E47*F47,2)</f>
        <v>0</v>
      </c>
      <c r="H47" s="177">
        <v>0</v>
      </c>
      <c r="I47" s="178">
        <f>ROUND(E47*H47,2)</f>
        <v>0</v>
      </c>
      <c r="J47" s="177">
        <v>130</v>
      </c>
      <c r="K47" s="178">
        <f>ROUND(E47*J47,2)</f>
        <v>5159.7</v>
      </c>
      <c r="L47" s="178">
        <v>21</v>
      </c>
      <c r="M47" s="178">
        <f>G47*(1+L47/100)</f>
        <v>0</v>
      </c>
      <c r="N47" s="178">
        <v>0</v>
      </c>
      <c r="O47" s="178">
        <f>ROUND(E47*N47,2)</f>
        <v>0</v>
      </c>
      <c r="P47" s="178">
        <v>0</v>
      </c>
      <c r="Q47" s="178">
        <f>ROUND(E47*P47,2)</f>
        <v>0</v>
      </c>
      <c r="R47" s="178"/>
      <c r="S47" s="178" t="s">
        <v>2384</v>
      </c>
      <c r="T47" s="179" t="s">
        <v>2385</v>
      </c>
      <c r="U47" s="162">
        <v>0</v>
      </c>
      <c r="V47" s="162">
        <f>ROUND(E47*U47,2)</f>
        <v>0</v>
      </c>
      <c r="W47" s="162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341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58"/>
      <c r="B48" s="159"/>
      <c r="C48" s="364" t="s">
        <v>2431</v>
      </c>
      <c r="D48" s="365"/>
      <c r="E48" s="365"/>
      <c r="F48" s="365"/>
      <c r="G48" s="365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236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3">
        <v>20</v>
      </c>
      <c r="B49" s="174" t="s">
        <v>2432</v>
      </c>
      <c r="C49" s="191" t="s">
        <v>2433</v>
      </c>
      <c r="D49" s="175" t="s">
        <v>340</v>
      </c>
      <c r="E49" s="176">
        <v>55.587000000000003</v>
      </c>
      <c r="F49" s="177"/>
      <c r="G49" s="178">
        <f>ROUND(E49*F49,2)</f>
        <v>0</v>
      </c>
      <c r="H49" s="177">
        <v>0</v>
      </c>
      <c r="I49" s="178">
        <f>ROUND(E49*H49,2)</f>
        <v>0</v>
      </c>
      <c r="J49" s="177">
        <v>79.599999999999994</v>
      </c>
      <c r="K49" s="178">
        <f>ROUND(E49*J49,2)</f>
        <v>4424.7299999999996</v>
      </c>
      <c r="L49" s="178">
        <v>21</v>
      </c>
      <c r="M49" s="178">
        <f>G49*(1+L49/100)</f>
        <v>0</v>
      </c>
      <c r="N49" s="178">
        <v>0</v>
      </c>
      <c r="O49" s="178">
        <f>ROUND(E49*N49,2)</f>
        <v>0</v>
      </c>
      <c r="P49" s="178">
        <v>0</v>
      </c>
      <c r="Q49" s="178">
        <f>ROUND(E49*P49,2)</f>
        <v>0</v>
      </c>
      <c r="R49" s="178"/>
      <c r="S49" s="178" t="s">
        <v>2384</v>
      </c>
      <c r="T49" s="179" t="s">
        <v>2385</v>
      </c>
      <c r="U49" s="162">
        <v>0</v>
      </c>
      <c r="V49" s="162">
        <f>ROUND(E49*U49,2)</f>
        <v>0</v>
      </c>
      <c r="W49" s="162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341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58"/>
      <c r="B50" s="159"/>
      <c r="C50" s="364" t="s">
        <v>2434</v>
      </c>
      <c r="D50" s="365"/>
      <c r="E50" s="365"/>
      <c r="F50" s="365"/>
      <c r="G50" s="365"/>
      <c r="H50" s="162"/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236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ht="22.5" outlineLevel="1" x14ac:dyDescent="0.2">
      <c r="A51" s="173">
        <v>21</v>
      </c>
      <c r="B51" s="174" t="s">
        <v>2439</v>
      </c>
      <c r="C51" s="191" t="s">
        <v>2440</v>
      </c>
      <c r="D51" s="175" t="s">
        <v>340</v>
      </c>
      <c r="E51" s="176">
        <v>14.7</v>
      </c>
      <c r="F51" s="177"/>
      <c r="G51" s="178">
        <f>ROUND(E51*F51,2)</f>
        <v>0</v>
      </c>
      <c r="H51" s="177">
        <v>0</v>
      </c>
      <c r="I51" s="178">
        <f>ROUND(E51*H51,2)</f>
        <v>0</v>
      </c>
      <c r="J51" s="177">
        <v>511</v>
      </c>
      <c r="K51" s="178">
        <f>ROUND(E51*J51,2)</f>
        <v>7511.7</v>
      </c>
      <c r="L51" s="178">
        <v>21</v>
      </c>
      <c r="M51" s="178">
        <f>G51*(1+L51/100)</f>
        <v>0</v>
      </c>
      <c r="N51" s="178">
        <v>0</v>
      </c>
      <c r="O51" s="178">
        <f>ROUND(E51*N51,2)</f>
        <v>0</v>
      </c>
      <c r="P51" s="178">
        <v>0</v>
      </c>
      <c r="Q51" s="178">
        <f>ROUND(E51*P51,2)</f>
        <v>0</v>
      </c>
      <c r="R51" s="178"/>
      <c r="S51" s="178" t="s">
        <v>2384</v>
      </c>
      <c r="T51" s="179" t="s">
        <v>2385</v>
      </c>
      <c r="U51" s="162">
        <v>0</v>
      </c>
      <c r="V51" s="162">
        <f>ROUND(E51*U51,2)</f>
        <v>0</v>
      </c>
      <c r="W51" s="162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341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ht="22.5" outlineLevel="1" x14ac:dyDescent="0.2">
      <c r="A52" s="158"/>
      <c r="B52" s="159"/>
      <c r="C52" s="364" t="s">
        <v>2441</v>
      </c>
      <c r="D52" s="365"/>
      <c r="E52" s="365"/>
      <c r="F52" s="365"/>
      <c r="G52" s="365"/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236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87" t="str">
        <f>C52</f>
        <v>Obsypání objektů nad přilehlým původním terénem sypaninou z vhodných hornin 1 až 4 nebo materiálem uloženým ve vzdálenosti do 3 m od vnějšího kraje objektu pro jakoukoliv míru zhutnění bez prohození sypaniny</v>
      </c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73">
        <v>22</v>
      </c>
      <c r="B53" s="174" t="s">
        <v>2653</v>
      </c>
      <c r="C53" s="191" t="s">
        <v>2654</v>
      </c>
      <c r="D53" s="175" t="s">
        <v>473</v>
      </c>
      <c r="E53" s="176">
        <v>27.783000000000001</v>
      </c>
      <c r="F53" s="177"/>
      <c r="G53" s="178">
        <f>ROUND(E53*F53,2)</f>
        <v>0</v>
      </c>
      <c r="H53" s="177">
        <v>246</v>
      </c>
      <c r="I53" s="178">
        <f>ROUND(E53*H53,2)</f>
        <v>6834.62</v>
      </c>
      <c r="J53" s="177">
        <v>0</v>
      </c>
      <c r="K53" s="178">
        <f>ROUND(E53*J53,2)</f>
        <v>0</v>
      </c>
      <c r="L53" s="178">
        <v>21</v>
      </c>
      <c r="M53" s="178">
        <f>G53*(1+L53/100)</f>
        <v>0</v>
      </c>
      <c r="N53" s="178">
        <v>1</v>
      </c>
      <c r="O53" s="178">
        <f>ROUND(E53*N53,2)</f>
        <v>27.78</v>
      </c>
      <c r="P53" s="178">
        <v>0</v>
      </c>
      <c r="Q53" s="178">
        <f>ROUND(E53*P53,2)</f>
        <v>0</v>
      </c>
      <c r="R53" s="178"/>
      <c r="S53" s="178" t="s">
        <v>2384</v>
      </c>
      <c r="T53" s="179" t="s">
        <v>2385</v>
      </c>
      <c r="U53" s="162">
        <v>0</v>
      </c>
      <c r="V53" s="162">
        <f>ROUND(E53*U53,2)</f>
        <v>0</v>
      </c>
      <c r="W53" s="162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2452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58"/>
      <c r="B54" s="159"/>
      <c r="C54" s="364" t="s">
        <v>2655</v>
      </c>
      <c r="D54" s="365"/>
      <c r="E54" s="365"/>
      <c r="F54" s="365"/>
      <c r="G54" s="365"/>
      <c r="H54" s="162"/>
      <c r="I54" s="162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236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73">
        <v>23</v>
      </c>
      <c r="B55" s="174" t="s">
        <v>2455</v>
      </c>
      <c r="C55" s="191" t="s">
        <v>2456</v>
      </c>
      <c r="D55" s="175" t="s">
        <v>375</v>
      </c>
      <c r="E55" s="176">
        <v>22</v>
      </c>
      <c r="F55" s="177"/>
      <c r="G55" s="178">
        <f>ROUND(E55*F55,2)</f>
        <v>0</v>
      </c>
      <c r="H55" s="177">
        <v>0</v>
      </c>
      <c r="I55" s="178">
        <f>ROUND(E55*H55,2)</f>
        <v>0</v>
      </c>
      <c r="J55" s="177">
        <v>37.4</v>
      </c>
      <c r="K55" s="178">
        <f>ROUND(E55*J55,2)</f>
        <v>822.8</v>
      </c>
      <c r="L55" s="178">
        <v>21</v>
      </c>
      <c r="M55" s="178">
        <f>G55*(1+L55/100)</f>
        <v>0</v>
      </c>
      <c r="N55" s="178">
        <v>0</v>
      </c>
      <c r="O55" s="178">
        <f>ROUND(E55*N55,2)</f>
        <v>0</v>
      </c>
      <c r="P55" s="178">
        <v>0</v>
      </c>
      <c r="Q55" s="178">
        <f>ROUND(E55*P55,2)</f>
        <v>0</v>
      </c>
      <c r="R55" s="178"/>
      <c r="S55" s="178" t="s">
        <v>2384</v>
      </c>
      <c r="T55" s="179" t="s">
        <v>2385</v>
      </c>
      <c r="U55" s="162">
        <v>0</v>
      </c>
      <c r="V55" s="162">
        <f>ROUND(E55*U55,2)</f>
        <v>0</v>
      </c>
      <c r="W55" s="162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341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58"/>
      <c r="B56" s="159"/>
      <c r="C56" s="364" t="s">
        <v>2457</v>
      </c>
      <c r="D56" s="365"/>
      <c r="E56" s="365"/>
      <c r="F56" s="365"/>
      <c r="G56" s="365"/>
      <c r="H56" s="162"/>
      <c r="I56" s="162"/>
      <c r="J56" s="162"/>
      <c r="K56" s="162"/>
      <c r="L56" s="162"/>
      <c r="M56" s="162"/>
      <c r="N56" s="162"/>
      <c r="O56" s="162"/>
      <c r="P56" s="162"/>
      <c r="Q56" s="162"/>
      <c r="R56" s="162"/>
      <c r="S56" s="162"/>
      <c r="T56" s="162"/>
      <c r="U56" s="162"/>
      <c r="V56" s="162"/>
      <c r="W56" s="162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236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x14ac:dyDescent="0.2">
      <c r="A57" s="167" t="s">
        <v>223</v>
      </c>
      <c r="B57" s="168" t="s">
        <v>87</v>
      </c>
      <c r="C57" s="189" t="s">
        <v>88</v>
      </c>
      <c r="D57" s="169"/>
      <c r="E57" s="170"/>
      <c r="F57" s="171"/>
      <c r="G57" s="171">
        <f>SUMIF(AG58:AG59,"&lt;&gt;NOR",G58:G59)</f>
        <v>0</v>
      </c>
      <c r="H57" s="171"/>
      <c r="I57" s="171">
        <f>SUM(I58:I59)</f>
        <v>0</v>
      </c>
      <c r="J57" s="171"/>
      <c r="K57" s="171">
        <f>SUM(K58:K59)</f>
        <v>532</v>
      </c>
      <c r="L57" s="171"/>
      <c r="M57" s="171">
        <f>SUM(M58:M59)</f>
        <v>0</v>
      </c>
      <c r="N57" s="171"/>
      <c r="O57" s="171">
        <f>SUM(O58:O59)</f>
        <v>0.89</v>
      </c>
      <c r="P57" s="171"/>
      <c r="Q57" s="171">
        <f>SUM(Q58:Q59)</f>
        <v>0</v>
      </c>
      <c r="R57" s="171"/>
      <c r="S57" s="171"/>
      <c r="T57" s="172"/>
      <c r="U57" s="166"/>
      <c r="V57" s="166">
        <f>SUM(V58:V59)</f>
        <v>0</v>
      </c>
      <c r="W57" s="166"/>
      <c r="AG57" t="s">
        <v>224</v>
      </c>
    </row>
    <row r="58" spans="1:60" ht="22.5" outlineLevel="1" x14ac:dyDescent="0.2">
      <c r="A58" s="173">
        <v>24</v>
      </c>
      <c r="B58" s="174" t="s">
        <v>2656</v>
      </c>
      <c r="C58" s="191" t="s">
        <v>2657</v>
      </c>
      <c r="D58" s="175" t="s">
        <v>427</v>
      </c>
      <c r="E58" s="176">
        <v>4</v>
      </c>
      <c r="F58" s="177"/>
      <c r="G58" s="178">
        <f>ROUND(E58*F58,2)</f>
        <v>0</v>
      </c>
      <c r="H58" s="177">
        <v>0</v>
      </c>
      <c r="I58" s="178">
        <f>ROUND(E58*H58,2)</f>
        <v>0</v>
      </c>
      <c r="J58" s="177">
        <v>133</v>
      </c>
      <c r="K58" s="178">
        <f>ROUND(E58*J58,2)</f>
        <v>532</v>
      </c>
      <c r="L58" s="178">
        <v>21</v>
      </c>
      <c r="M58" s="178">
        <f>G58*(1+L58/100)</f>
        <v>0</v>
      </c>
      <c r="N58" s="178">
        <v>0.22128999999999999</v>
      </c>
      <c r="O58" s="178">
        <f>ROUND(E58*N58,2)</f>
        <v>0.89</v>
      </c>
      <c r="P58" s="178">
        <v>0</v>
      </c>
      <c r="Q58" s="178">
        <f>ROUND(E58*P58,2)</f>
        <v>0</v>
      </c>
      <c r="R58" s="178"/>
      <c r="S58" s="178" t="s">
        <v>2384</v>
      </c>
      <c r="T58" s="179" t="s">
        <v>2385</v>
      </c>
      <c r="U58" s="162">
        <v>0</v>
      </c>
      <c r="V58" s="162">
        <f>ROUND(E58*U58,2)</f>
        <v>0</v>
      </c>
      <c r="W58" s="162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341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ht="22.5" outlineLevel="1" x14ac:dyDescent="0.2">
      <c r="A59" s="158"/>
      <c r="B59" s="159"/>
      <c r="C59" s="364" t="s">
        <v>2658</v>
      </c>
      <c r="D59" s="365"/>
      <c r="E59" s="365"/>
      <c r="F59" s="365"/>
      <c r="G59" s="365"/>
      <c r="H59" s="162"/>
      <c r="I59" s="162"/>
      <c r="J59" s="162"/>
      <c r="K59" s="162"/>
      <c r="L59" s="162"/>
      <c r="M59" s="162"/>
      <c r="N59" s="162"/>
      <c r="O59" s="162"/>
      <c r="P59" s="162"/>
      <c r="Q59" s="162"/>
      <c r="R59" s="162"/>
      <c r="S59" s="162"/>
      <c r="T59" s="162"/>
      <c r="U59" s="162"/>
      <c r="V59" s="162"/>
      <c r="W59" s="162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236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87" t="str">
        <f>C59</f>
        <v>Trativody z drenážních trubek se zřízením štěrkopískového lože pod trubky a s jejich obsypem v průměrném celkovém množství do 0,15 m3/m v otevřeném výkopu z trubek plastových flexibilních D do 65 mm</v>
      </c>
      <c r="BB59" s="151"/>
      <c r="BC59" s="151"/>
      <c r="BD59" s="151"/>
      <c r="BE59" s="151"/>
      <c r="BF59" s="151"/>
      <c r="BG59" s="151"/>
      <c r="BH59" s="151"/>
    </row>
    <row r="60" spans="1:60" x14ac:dyDescent="0.2">
      <c r="A60" s="167" t="s">
        <v>223</v>
      </c>
      <c r="B60" s="168" t="s">
        <v>99</v>
      </c>
      <c r="C60" s="189" t="s">
        <v>100</v>
      </c>
      <c r="D60" s="169"/>
      <c r="E60" s="170"/>
      <c r="F60" s="171"/>
      <c r="G60" s="171">
        <f>SUMIF(AG61:AG64,"&lt;&gt;NOR",G61:G64)</f>
        <v>0</v>
      </c>
      <c r="H60" s="171"/>
      <c r="I60" s="171">
        <f>SUM(I61:I64)</f>
        <v>1952.75</v>
      </c>
      <c r="J60" s="171"/>
      <c r="K60" s="171">
        <f>SUM(K61:K64)</f>
        <v>3666.6</v>
      </c>
      <c r="L60" s="171"/>
      <c r="M60" s="171">
        <f>SUM(M61:M64)</f>
        <v>0</v>
      </c>
      <c r="N60" s="171"/>
      <c r="O60" s="171">
        <f>SUM(O61:O64)</f>
        <v>7.94</v>
      </c>
      <c r="P60" s="171"/>
      <c r="Q60" s="171">
        <f>SUM(Q61:Q64)</f>
        <v>0</v>
      </c>
      <c r="R60" s="171"/>
      <c r="S60" s="171"/>
      <c r="T60" s="172"/>
      <c r="U60" s="166"/>
      <c r="V60" s="166">
        <f>SUM(V61:V64)</f>
        <v>0</v>
      </c>
      <c r="W60" s="166"/>
      <c r="AG60" t="s">
        <v>224</v>
      </c>
    </row>
    <row r="61" spans="1:60" outlineLevel="1" x14ac:dyDescent="0.2">
      <c r="A61" s="173">
        <v>25</v>
      </c>
      <c r="B61" s="174" t="s">
        <v>2485</v>
      </c>
      <c r="C61" s="191" t="s">
        <v>2486</v>
      </c>
      <c r="D61" s="175" t="s">
        <v>340</v>
      </c>
      <c r="E61" s="176">
        <v>4.2</v>
      </c>
      <c r="F61" s="177"/>
      <c r="G61" s="178">
        <f>ROUND(E61*F61,2)</f>
        <v>0</v>
      </c>
      <c r="H61" s="177">
        <v>0</v>
      </c>
      <c r="I61" s="178">
        <f>ROUND(E61*H61,2)</f>
        <v>0</v>
      </c>
      <c r="J61" s="177">
        <v>873</v>
      </c>
      <c r="K61" s="178">
        <f>ROUND(E61*J61,2)</f>
        <v>3666.6</v>
      </c>
      <c r="L61" s="178">
        <v>21</v>
      </c>
      <c r="M61" s="178">
        <f>G61*(1+L61/100)</f>
        <v>0</v>
      </c>
      <c r="N61" s="178">
        <v>0</v>
      </c>
      <c r="O61" s="178">
        <f>ROUND(E61*N61,2)</f>
        <v>0</v>
      </c>
      <c r="P61" s="178">
        <v>0</v>
      </c>
      <c r="Q61" s="178">
        <f>ROUND(E61*P61,2)</f>
        <v>0</v>
      </c>
      <c r="R61" s="178"/>
      <c r="S61" s="178" t="s">
        <v>2384</v>
      </c>
      <c r="T61" s="179" t="s">
        <v>2385</v>
      </c>
      <c r="U61" s="162">
        <v>0</v>
      </c>
      <c r="V61" s="162">
        <f>ROUND(E61*U61,2)</f>
        <v>0</v>
      </c>
      <c r="W61" s="162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341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58"/>
      <c r="B62" s="159"/>
      <c r="C62" s="364" t="s">
        <v>2487</v>
      </c>
      <c r="D62" s="365"/>
      <c r="E62" s="365"/>
      <c r="F62" s="365"/>
      <c r="G62" s="365"/>
      <c r="H62" s="162"/>
      <c r="I62" s="162"/>
      <c r="J62" s="162"/>
      <c r="K62" s="162"/>
      <c r="L62" s="162"/>
      <c r="M62" s="162"/>
      <c r="N62" s="162"/>
      <c r="O62" s="162"/>
      <c r="P62" s="162"/>
      <c r="Q62" s="162"/>
      <c r="R62" s="162"/>
      <c r="S62" s="162"/>
      <c r="T62" s="162"/>
      <c r="U62" s="162"/>
      <c r="V62" s="162"/>
      <c r="W62" s="162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236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73">
        <v>26</v>
      </c>
      <c r="B63" s="174" t="s">
        <v>2653</v>
      </c>
      <c r="C63" s="191" t="s">
        <v>2654</v>
      </c>
      <c r="D63" s="175" t="s">
        <v>473</v>
      </c>
      <c r="E63" s="176">
        <v>7.9379999999999997</v>
      </c>
      <c r="F63" s="177"/>
      <c r="G63" s="178">
        <f>ROUND(E63*F63,2)</f>
        <v>0</v>
      </c>
      <c r="H63" s="177">
        <v>246</v>
      </c>
      <c r="I63" s="178">
        <f>ROUND(E63*H63,2)</f>
        <v>1952.75</v>
      </c>
      <c r="J63" s="177">
        <v>0</v>
      </c>
      <c r="K63" s="178">
        <f>ROUND(E63*J63,2)</f>
        <v>0</v>
      </c>
      <c r="L63" s="178">
        <v>21</v>
      </c>
      <c r="M63" s="178">
        <f>G63*(1+L63/100)</f>
        <v>0</v>
      </c>
      <c r="N63" s="178">
        <v>1</v>
      </c>
      <c r="O63" s="178">
        <f>ROUND(E63*N63,2)</f>
        <v>7.94</v>
      </c>
      <c r="P63" s="178">
        <v>0</v>
      </c>
      <c r="Q63" s="178">
        <f>ROUND(E63*P63,2)</f>
        <v>0</v>
      </c>
      <c r="R63" s="178"/>
      <c r="S63" s="178" t="s">
        <v>2384</v>
      </c>
      <c r="T63" s="179" t="s">
        <v>2385</v>
      </c>
      <c r="U63" s="162">
        <v>0</v>
      </c>
      <c r="V63" s="162">
        <f>ROUND(E63*U63,2)</f>
        <v>0</v>
      </c>
      <c r="W63" s="162"/>
      <c r="X63" s="151"/>
      <c r="Y63" s="151"/>
      <c r="Z63" s="151"/>
      <c r="AA63" s="151"/>
      <c r="AB63" s="151"/>
      <c r="AC63" s="151"/>
      <c r="AD63" s="151"/>
      <c r="AE63" s="151"/>
      <c r="AF63" s="151"/>
      <c r="AG63" s="151" t="s">
        <v>2452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">
      <c r="A64" s="158"/>
      <c r="B64" s="159"/>
      <c r="C64" s="364" t="s">
        <v>2655</v>
      </c>
      <c r="D64" s="365"/>
      <c r="E64" s="365"/>
      <c r="F64" s="365"/>
      <c r="G64" s="365"/>
      <c r="H64" s="162"/>
      <c r="I64" s="162"/>
      <c r="J64" s="162"/>
      <c r="K64" s="162"/>
      <c r="L64" s="162"/>
      <c r="M64" s="162"/>
      <c r="N64" s="162"/>
      <c r="O64" s="162"/>
      <c r="P64" s="162"/>
      <c r="Q64" s="162"/>
      <c r="R64" s="162"/>
      <c r="S64" s="162"/>
      <c r="T64" s="162"/>
      <c r="U64" s="162"/>
      <c r="V64" s="162"/>
      <c r="W64" s="162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236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x14ac:dyDescent="0.2">
      <c r="A65" s="167" t="s">
        <v>223</v>
      </c>
      <c r="B65" s="168" t="s">
        <v>107</v>
      </c>
      <c r="C65" s="189" t="s">
        <v>108</v>
      </c>
      <c r="D65" s="169"/>
      <c r="E65" s="170"/>
      <c r="F65" s="171"/>
      <c r="G65" s="171">
        <f>SUMIF(AG66:AG69,"&lt;&gt;NOR",G66:G69)</f>
        <v>0</v>
      </c>
      <c r="H65" s="171"/>
      <c r="I65" s="171">
        <f>SUM(I66:I69)</f>
        <v>0</v>
      </c>
      <c r="J65" s="171"/>
      <c r="K65" s="171">
        <f>SUM(K66:K69)</f>
        <v>4410</v>
      </c>
      <c r="L65" s="171"/>
      <c r="M65" s="171">
        <f>SUM(M66:M69)</f>
        <v>0</v>
      </c>
      <c r="N65" s="171"/>
      <c r="O65" s="171">
        <f>SUM(O66:O69)</f>
        <v>4.01</v>
      </c>
      <c r="P65" s="171"/>
      <c r="Q65" s="171">
        <f>SUM(Q66:Q69)</f>
        <v>0</v>
      </c>
      <c r="R65" s="171"/>
      <c r="S65" s="171"/>
      <c r="T65" s="172"/>
      <c r="U65" s="166"/>
      <c r="V65" s="166">
        <f>SUM(V66:V69)</f>
        <v>0</v>
      </c>
      <c r="W65" s="166"/>
      <c r="AG65" t="s">
        <v>224</v>
      </c>
    </row>
    <row r="66" spans="1:60" outlineLevel="1" x14ac:dyDescent="0.2">
      <c r="A66" s="173">
        <v>27</v>
      </c>
      <c r="B66" s="174" t="s">
        <v>2659</v>
      </c>
      <c r="C66" s="191" t="s">
        <v>2660</v>
      </c>
      <c r="D66" s="175" t="s">
        <v>375</v>
      </c>
      <c r="E66" s="176">
        <v>6</v>
      </c>
      <c r="F66" s="177"/>
      <c r="G66" s="178">
        <f>ROUND(E66*F66,2)</f>
        <v>0</v>
      </c>
      <c r="H66" s="177">
        <v>0</v>
      </c>
      <c r="I66" s="178">
        <f>ROUND(E66*H66,2)</f>
        <v>0</v>
      </c>
      <c r="J66" s="177">
        <v>180</v>
      </c>
      <c r="K66" s="178">
        <f>ROUND(E66*J66,2)</f>
        <v>1080</v>
      </c>
      <c r="L66" s="178">
        <v>21</v>
      </c>
      <c r="M66" s="178">
        <f>G66*(1+L66/100)</f>
        <v>0</v>
      </c>
      <c r="N66" s="178">
        <v>0.46166000000000001</v>
      </c>
      <c r="O66" s="178">
        <f>ROUND(E66*N66,2)</f>
        <v>2.77</v>
      </c>
      <c r="P66" s="178">
        <v>0</v>
      </c>
      <c r="Q66" s="178">
        <f>ROUND(E66*P66,2)</f>
        <v>0</v>
      </c>
      <c r="R66" s="178"/>
      <c r="S66" s="178" t="s">
        <v>2384</v>
      </c>
      <c r="T66" s="179" t="s">
        <v>2385</v>
      </c>
      <c r="U66" s="162">
        <v>0</v>
      </c>
      <c r="V66" s="162">
        <f>ROUND(E66*U66,2)</f>
        <v>0</v>
      </c>
      <c r="W66" s="162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341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58"/>
      <c r="B67" s="159"/>
      <c r="C67" s="364" t="s">
        <v>2661</v>
      </c>
      <c r="D67" s="365"/>
      <c r="E67" s="365"/>
      <c r="F67" s="365"/>
      <c r="G67" s="365"/>
      <c r="H67" s="162"/>
      <c r="I67" s="162"/>
      <c r="J67" s="162"/>
      <c r="K67" s="162"/>
      <c r="L67" s="162"/>
      <c r="M67" s="162"/>
      <c r="N67" s="162"/>
      <c r="O67" s="162"/>
      <c r="P67" s="162"/>
      <c r="Q67" s="162"/>
      <c r="R67" s="162"/>
      <c r="S67" s="162"/>
      <c r="T67" s="162"/>
      <c r="U67" s="162"/>
      <c r="V67" s="162"/>
      <c r="W67" s="162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236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ht="22.5" outlineLevel="1" x14ac:dyDescent="0.2">
      <c r="A68" s="173">
        <v>28</v>
      </c>
      <c r="B68" s="174" t="s">
        <v>2662</v>
      </c>
      <c r="C68" s="191" t="s">
        <v>2663</v>
      </c>
      <c r="D68" s="175" t="s">
        <v>375</v>
      </c>
      <c r="E68" s="176">
        <v>6</v>
      </c>
      <c r="F68" s="177"/>
      <c r="G68" s="178">
        <f>ROUND(E68*F68,2)</f>
        <v>0</v>
      </c>
      <c r="H68" s="177">
        <v>0</v>
      </c>
      <c r="I68" s="178">
        <f>ROUND(E68*H68,2)</f>
        <v>0</v>
      </c>
      <c r="J68" s="177">
        <v>555</v>
      </c>
      <c r="K68" s="178">
        <f>ROUND(E68*J68,2)</f>
        <v>3330</v>
      </c>
      <c r="L68" s="178">
        <v>21</v>
      </c>
      <c r="M68" s="178">
        <f>G68*(1+L68/100)</f>
        <v>0</v>
      </c>
      <c r="N68" s="178">
        <v>0.20745</v>
      </c>
      <c r="O68" s="178">
        <f>ROUND(E68*N68,2)</f>
        <v>1.24</v>
      </c>
      <c r="P68" s="178">
        <v>0</v>
      </c>
      <c r="Q68" s="178">
        <f>ROUND(E68*P68,2)</f>
        <v>0</v>
      </c>
      <c r="R68" s="178"/>
      <c r="S68" s="178" t="s">
        <v>2384</v>
      </c>
      <c r="T68" s="179" t="s">
        <v>2385</v>
      </c>
      <c r="U68" s="162">
        <v>0</v>
      </c>
      <c r="V68" s="162">
        <f>ROUND(E68*U68,2)</f>
        <v>0</v>
      </c>
      <c r="W68" s="162"/>
      <c r="X68" s="151"/>
      <c r="Y68" s="151"/>
      <c r="Z68" s="151"/>
      <c r="AA68" s="151"/>
      <c r="AB68" s="151"/>
      <c r="AC68" s="151"/>
      <c r="AD68" s="151"/>
      <c r="AE68" s="151"/>
      <c r="AF68" s="151"/>
      <c r="AG68" s="151" t="s">
        <v>341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">
      <c r="A69" s="158"/>
      <c r="B69" s="159"/>
      <c r="C69" s="364" t="s">
        <v>2664</v>
      </c>
      <c r="D69" s="365"/>
      <c r="E69" s="365"/>
      <c r="F69" s="365"/>
      <c r="G69" s="365"/>
      <c r="H69" s="162"/>
      <c r="I69" s="162"/>
      <c r="J69" s="162"/>
      <c r="K69" s="162"/>
      <c r="L69" s="162"/>
      <c r="M69" s="162"/>
      <c r="N69" s="162"/>
      <c r="O69" s="162"/>
      <c r="P69" s="162"/>
      <c r="Q69" s="162"/>
      <c r="R69" s="162"/>
      <c r="S69" s="162"/>
      <c r="T69" s="162"/>
      <c r="U69" s="162"/>
      <c r="V69" s="162"/>
      <c r="W69" s="162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236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x14ac:dyDescent="0.2">
      <c r="A70" s="167" t="s">
        <v>223</v>
      </c>
      <c r="B70" s="168" t="s">
        <v>117</v>
      </c>
      <c r="C70" s="189" t="s">
        <v>118</v>
      </c>
      <c r="D70" s="169"/>
      <c r="E70" s="170"/>
      <c r="F70" s="171"/>
      <c r="G70" s="171">
        <f>SUMIF(AG71:AG116,"&lt;&gt;NOR",G71:G116)</f>
        <v>0</v>
      </c>
      <c r="H70" s="171"/>
      <c r="I70" s="171">
        <f>SUM(I71:I116)</f>
        <v>26887.279999999999</v>
      </c>
      <c r="J70" s="171"/>
      <c r="K70" s="171">
        <f>SUM(K71:K116)</f>
        <v>16887.379999999997</v>
      </c>
      <c r="L70" s="171"/>
      <c r="M70" s="171">
        <f>SUM(M71:M116)</f>
        <v>0</v>
      </c>
      <c r="N70" s="171"/>
      <c r="O70" s="171">
        <f>SUM(O71:O116)</f>
        <v>0.22</v>
      </c>
      <c r="P70" s="171"/>
      <c r="Q70" s="171">
        <f>SUM(Q71:Q116)</f>
        <v>0</v>
      </c>
      <c r="R70" s="171"/>
      <c r="S70" s="171"/>
      <c r="T70" s="172"/>
      <c r="U70" s="166"/>
      <c r="V70" s="166">
        <f>SUM(V71:V116)</f>
        <v>0</v>
      </c>
      <c r="W70" s="166"/>
      <c r="AG70" t="s">
        <v>224</v>
      </c>
    </row>
    <row r="71" spans="1:60" outlineLevel="1" x14ac:dyDescent="0.2">
      <c r="A71" s="173">
        <v>29</v>
      </c>
      <c r="B71" s="174" t="s">
        <v>2665</v>
      </c>
      <c r="C71" s="191" t="s">
        <v>2666</v>
      </c>
      <c r="D71" s="175" t="s">
        <v>427</v>
      </c>
      <c r="E71" s="176">
        <v>84</v>
      </c>
      <c r="F71" s="177"/>
      <c r="G71" s="178">
        <f>ROUND(E71*F71,2)</f>
        <v>0</v>
      </c>
      <c r="H71" s="177">
        <v>0</v>
      </c>
      <c r="I71" s="178">
        <f>ROUND(E71*H71,2)</f>
        <v>0</v>
      </c>
      <c r="J71" s="177">
        <v>59.5</v>
      </c>
      <c r="K71" s="178">
        <f>ROUND(E71*J71,2)</f>
        <v>4998</v>
      </c>
      <c r="L71" s="178">
        <v>21</v>
      </c>
      <c r="M71" s="178">
        <f>G71*(1+L71/100)</f>
        <v>0</v>
      </c>
      <c r="N71" s="178">
        <v>0</v>
      </c>
      <c r="O71" s="178">
        <f>ROUND(E71*N71,2)</f>
        <v>0</v>
      </c>
      <c r="P71" s="178">
        <v>0</v>
      </c>
      <c r="Q71" s="178">
        <f>ROUND(E71*P71,2)</f>
        <v>0</v>
      </c>
      <c r="R71" s="178"/>
      <c r="S71" s="178" t="s">
        <v>2384</v>
      </c>
      <c r="T71" s="179" t="s">
        <v>2385</v>
      </c>
      <c r="U71" s="162">
        <v>0</v>
      </c>
      <c r="V71" s="162">
        <f>ROUND(E71*U71,2)</f>
        <v>0</v>
      </c>
      <c r="W71" s="162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341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58"/>
      <c r="B72" s="159"/>
      <c r="C72" s="364" t="s">
        <v>2667</v>
      </c>
      <c r="D72" s="365"/>
      <c r="E72" s="365"/>
      <c r="F72" s="365"/>
      <c r="G72" s="365"/>
      <c r="H72" s="162"/>
      <c r="I72" s="162"/>
      <c r="J72" s="162"/>
      <c r="K72" s="162"/>
      <c r="L72" s="162"/>
      <c r="M72" s="162"/>
      <c r="N72" s="162"/>
      <c r="O72" s="162"/>
      <c r="P72" s="162"/>
      <c r="Q72" s="162"/>
      <c r="R72" s="162"/>
      <c r="S72" s="162"/>
      <c r="T72" s="162"/>
      <c r="U72" s="162"/>
      <c r="V72" s="162"/>
      <c r="W72" s="162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236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73">
        <v>30</v>
      </c>
      <c r="B73" s="174" t="s">
        <v>2668</v>
      </c>
      <c r="C73" s="191" t="s">
        <v>2669</v>
      </c>
      <c r="D73" s="175" t="s">
        <v>427</v>
      </c>
      <c r="E73" s="176">
        <v>92.4</v>
      </c>
      <c r="F73" s="177"/>
      <c r="G73" s="178">
        <f>ROUND(E73*F73,2)</f>
        <v>0</v>
      </c>
      <c r="H73" s="177">
        <v>70.7</v>
      </c>
      <c r="I73" s="178">
        <f>ROUND(E73*H73,2)</f>
        <v>6532.68</v>
      </c>
      <c r="J73" s="177">
        <v>0</v>
      </c>
      <c r="K73" s="178">
        <f>ROUND(E73*J73,2)</f>
        <v>0</v>
      </c>
      <c r="L73" s="178">
        <v>21</v>
      </c>
      <c r="M73" s="178">
        <f>G73*(1+L73/100)</f>
        <v>0</v>
      </c>
      <c r="N73" s="178">
        <v>6.7000000000000002E-4</v>
      </c>
      <c r="O73" s="178">
        <f>ROUND(E73*N73,2)</f>
        <v>0.06</v>
      </c>
      <c r="P73" s="178">
        <v>0</v>
      </c>
      <c r="Q73" s="178">
        <f>ROUND(E73*P73,2)</f>
        <v>0</v>
      </c>
      <c r="R73" s="178"/>
      <c r="S73" s="178" t="s">
        <v>2384</v>
      </c>
      <c r="T73" s="179" t="s">
        <v>2385</v>
      </c>
      <c r="U73" s="162">
        <v>0</v>
      </c>
      <c r="V73" s="162">
        <f>ROUND(E73*U73,2)</f>
        <v>0</v>
      </c>
      <c r="W73" s="162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2452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58"/>
      <c r="B74" s="159"/>
      <c r="C74" s="364" t="s">
        <v>2669</v>
      </c>
      <c r="D74" s="365"/>
      <c r="E74" s="365"/>
      <c r="F74" s="365"/>
      <c r="G74" s="365"/>
      <c r="H74" s="162"/>
      <c r="I74" s="162"/>
      <c r="J74" s="162"/>
      <c r="K74" s="162"/>
      <c r="L74" s="162"/>
      <c r="M74" s="162"/>
      <c r="N74" s="162"/>
      <c r="O74" s="162"/>
      <c r="P74" s="162"/>
      <c r="Q74" s="162"/>
      <c r="R74" s="162"/>
      <c r="S74" s="162"/>
      <c r="T74" s="162"/>
      <c r="U74" s="162"/>
      <c r="V74" s="162"/>
      <c r="W74" s="162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236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73">
        <v>31</v>
      </c>
      <c r="B75" s="174" t="s">
        <v>2670</v>
      </c>
      <c r="C75" s="191" t="s">
        <v>2671</v>
      </c>
      <c r="D75" s="175" t="s">
        <v>227</v>
      </c>
      <c r="E75" s="176">
        <v>1</v>
      </c>
      <c r="F75" s="177"/>
      <c r="G75" s="178">
        <f>ROUND(E75*F75,2)</f>
        <v>0</v>
      </c>
      <c r="H75" s="177">
        <v>0</v>
      </c>
      <c r="I75" s="178">
        <f>ROUND(E75*H75,2)</f>
        <v>0</v>
      </c>
      <c r="J75" s="177">
        <v>153</v>
      </c>
      <c r="K75" s="178">
        <f>ROUND(E75*J75,2)</f>
        <v>153</v>
      </c>
      <c r="L75" s="178">
        <v>21</v>
      </c>
      <c r="M75" s="178">
        <f>G75*(1+L75/100)</f>
        <v>0</v>
      </c>
      <c r="N75" s="178">
        <v>0</v>
      </c>
      <c r="O75" s="178">
        <f>ROUND(E75*N75,2)</f>
        <v>0</v>
      </c>
      <c r="P75" s="178">
        <v>0</v>
      </c>
      <c r="Q75" s="178">
        <f>ROUND(E75*P75,2)</f>
        <v>0</v>
      </c>
      <c r="R75" s="178"/>
      <c r="S75" s="178" t="s">
        <v>2384</v>
      </c>
      <c r="T75" s="179" t="s">
        <v>2385</v>
      </c>
      <c r="U75" s="162">
        <v>0</v>
      </c>
      <c r="V75" s="162">
        <f>ROUND(E75*U75,2)</f>
        <v>0</v>
      </c>
      <c r="W75" s="162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341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58"/>
      <c r="B76" s="159"/>
      <c r="C76" s="364" t="s">
        <v>2672</v>
      </c>
      <c r="D76" s="365"/>
      <c r="E76" s="365"/>
      <c r="F76" s="365"/>
      <c r="G76" s="365"/>
      <c r="H76" s="162"/>
      <c r="I76" s="162"/>
      <c r="J76" s="162"/>
      <c r="K76" s="162"/>
      <c r="L76" s="162"/>
      <c r="M76" s="162"/>
      <c r="N76" s="162"/>
      <c r="O76" s="162"/>
      <c r="P76" s="162"/>
      <c r="Q76" s="162"/>
      <c r="R76" s="162"/>
      <c r="S76" s="162"/>
      <c r="T76" s="162"/>
      <c r="U76" s="162"/>
      <c r="V76" s="162"/>
      <c r="W76" s="162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236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80">
        <v>32</v>
      </c>
      <c r="B77" s="181" t="s">
        <v>2673</v>
      </c>
      <c r="C77" s="190" t="s">
        <v>2674</v>
      </c>
      <c r="D77" s="182" t="s">
        <v>227</v>
      </c>
      <c r="E77" s="183">
        <v>1</v>
      </c>
      <c r="F77" s="184"/>
      <c r="G77" s="185">
        <f>ROUND(E77*F77,2)</f>
        <v>0</v>
      </c>
      <c r="H77" s="184">
        <v>1445</v>
      </c>
      <c r="I77" s="185">
        <f>ROUND(E77*H77,2)</f>
        <v>1445</v>
      </c>
      <c r="J77" s="184">
        <v>0</v>
      </c>
      <c r="K77" s="185">
        <f>ROUND(E77*J77,2)</f>
        <v>0</v>
      </c>
      <c r="L77" s="185">
        <v>21</v>
      </c>
      <c r="M77" s="185">
        <f>G77*(1+L77/100)</f>
        <v>0</v>
      </c>
      <c r="N77" s="185">
        <v>1.2999999999999999E-4</v>
      </c>
      <c r="O77" s="185">
        <f>ROUND(E77*N77,2)</f>
        <v>0</v>
      </c>
      <c r="P77" s="185">
        <v>0</v>
      </c>
      <c r="Q77" s="185">
        <f>ROUND(E77*P77,2)</f>
        <v>0</v>
      </c>
      <c r="R77" s="185"/>
      <c r="S77" s="185" t="s">
        <v>228</v>
      </c>
      <c r="T77" s="186" t="s">
        <v>229</v>
      </c>
      <c r="U77" s="162">
        <v>0</v>
      </c>
      <c r="V77" s="162">
        <f>ROUND(E77*U77,2)</f>
        <v>0</v>
      </c>
      <c r="W77" s="162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2452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173">
        <v>33</v>
      </c>
      <c r="B78" s="174" t="s">
        <v>2675</v>
      </c>
      <c r="C78" s="191" t="s">
        <v>2676</v>
      </c>
      <c r="D78" s="175" t="s">
        <v>227</v>
      </c>
      <c r="E78" s="176">
        <v>2</v>
      </c>
      <c r="F78" s="177"/>
      <c r="G78" s="178">
        <f>ROUND(E78*F78,2)</f>
        <v>0</v>
      </c>
      <c r="H78" s="177">
        <v>0</v>
      </c>
      <c r="I78" s="178">
        <f>ROUND(E78*H78,2)</f>
        <v>0</v>
      </c>
      <c r="J78" s="177">
        <v>172</v>
      </c>
      <c r="K78" s="178">
        <f>ROUND(E78*J78,2)</f>
        <v>344</v>
      </c>
      <c r="L78" s="178">
        <v>21</v>
      </c>
      <c r="M78" s="178">
        <f>G78*(1+L78/100)</f>
        <v>0</v>
      </c>
      <c r="N78" s="178">
        <v>0</v>
      </c>
      <c r="O78" s="178">
        <f>ROUND(E78*N78,2)</f>
        <v>0</v>
      </c>
      <c r="P78" s="178">
        <v>0</v>
      </c>
      <c r="Q78" s="178">
        <f>ROUND(E78*P78,2)</f>
        <v>0</v>
      </c>
      <c r="R78" s="178"/>
      <c r="S78" s="178" t="s">
        <v>2384</v>
      </c>
      <c r="T78" s="179" t="s">
        <v>2385</v>
      </c>
      <c r="U78" s="162">
        <v>0</v>
      </c>
      <c r="V78" s="162">
        <f>ROUND(E78*U78,2)</f>
        <v>0</v>
      </c>
      <c r="W78" s="162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341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58"/>
      <c r="B79" s="159"/>
      <c r="C79" s="364" t="s">
        <v>2677</v>
      </c>
      <c r="D79" s="365"/>
      <c r="E79" s="365"/>
      <c r="F79" s="365"/>
      <c r="G79" s="365"/>
      <c r="H79" s="162"/>
      <c r="I79" s="162"/>
      <c r="J79" s="162"/>
      <c r="K79" s="162"/>
      <c r="L79" s="162"/>
      <c r="M79" s="162"/>
      <c r="N79" s="162"/>
      <c r="O79" s="162"/>
      <c r="P79" s="162"/>
      <c r="Q79" s="162"/>
      <c r="R79" s="162"/>
      <c r="S79" s="162"/>
      <c r="T79" s="162"/>
      <c r="U79" s="162"/>
      <c r="V79" s="162"/>
      <c r="W79" s="162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236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73">
        <v>34</v>
      </c>
      <c r="B80" s="174" t="s">
        <v>2678</v>
      </c>
      <c r="C80" s="191" t="s">
        <v>2679</v>
      </c>
      <c r="D80" s="175" t="s">
        <v>227</v>
      </c>
      <c r="E80" s="176">
        <v>1</v>
      </c>
      <c r="F80" s="177"/>
      <c r="G80" s="178">
        <f>ROUND(E80*F80,2)</f>
        <v>0</v>
      </c>
      <c r="H80" s="177">
        <v>93.6</v>
      </c>
      <c r="I80" s="178">
        <f>ROUND(E80*H80,2)</f>
        <v>93.6</v>
      </c>
      <c r="J80" s="177">
        <v>0</v>
      </c>
      <c r="K80" s="178">
        <f>ROUND(E80*J80,2)</f>
        <v>0</v>
      </c>
      <c r="L80" s="178">
        <v>21</v>
      </c>
      <c r="M80" s="178">
        <f>G80*(1+L80/100)</f>
        <v>0</v>
      </c>
      <c r="N80" s="178">
        <v>1.2999999999999999E-4</v>
      </c>
      <c r="O80" s="178">
        <f>ROUND(E80*N80,2)</f>
        <v>0</v>
      </c>
      <c r="P80" s="178">
        <v>0</v>
      </c>
      <c r="Q80" s="178">
        <f>ROUND(E80*P80,2)</f>
        <v>0</v>
      </c>
      <c r="R80" s="178"/>
      <c r="S80" s="178" t="s">
        <v>2384</v>
      </c>
      <c r="T80" s="179" t="s">
        <v>2385</v>
      </c>
      <c r="U80" s="162">
        <v>0</v>
      </c>
      <c r="V80" s="162">
        <f>ROUND(E80*U80,2)</f>
        <v>0</v>
      </c>
      <c r="W80" s="162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2452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58"/>
      <c r="B81" s="159"/>
      <c r="C81" s="364" t="s">
        <v>2679</v>
      </c>
      <c r="D81" s="365"/>
      <c r="E81" s="365"/>
      <c r="F81" s="365"/>
      <c r="G81" s="365"/>
      <c r="H81" s="162"/>
      <c r="I81" s="162"/>
      <c r="J81" s="162"/>
      <c r="K81" s="162"/>
      <c r="L81" s="162"/>
      <c r="M81" s="162"/>
      <c r="N81" s="162"/>
      <c r="O81" s="162"/>
      <c r="P81" s="162"/>
      <c r="Q81" s="162"/>
      <c r="R81" s="162"/>
      <c r="S81" s="162"/>
      <c r="T81" s="162"/>
      <c r="U81" s="162"/>
      <c r="V81" s="162"/>
      <c r="W81" s="162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236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80">
        <v>35</v>
      </c>
      <c r="B82" s="181" t="s">
        <v>2680</v>
      </c>
      <c r="C82" s="190" t="s">
        <v>2681</v>
      </c>
      <c r="D82" s="182" t="s">
        <v>227</v>
      </c>
      <c r="E82" s="183">
        <v>1</v>
      </c>
      <c r="F82" s="184"/>
      <c r="G82" s="185">
        <f>ROUND(E82*F82,2)</f>
        <v>0</v>
      </c>
      <c r="H82" s="184">
        <v>1799</v>
      </c>
      <c r="I82" s="185">
        <f>ROUND(E82*H82,2)</f>
        <v>1799</v>
      </c>
      <c r="J82" s="184">
        <v>0</v>
      </c>
      <c r="K82" s="185">
        <f>ROUND(E82*J82,2)</f>
        <v>0</v>
      </c>
      <c r="L82" s="185">
        <v>21</v>
      </c>
      <c r="M82" s="185">
        <f>G82*(1+L82/100)</f>
        <v>0</v>
      </c>
      <c r="N82" s="185">
        <v>1.2999999999999999E-4</v>
      </c>
      <c r="O82" s="185">
        <f>ROUND(E82*N82,2)</f>
        <v>0</v>
      </c>
      <c r="P82" s="185">
        <v>0</v>
      </c>
      <c r="Q82" s="185">
        <f>ROUND(E82*P82,2)</f>
        <v>0</v>
      </c>
      <c r="R82" s="185"/>
      <c r="S82" s="185" t="s">
        <v>228</v>
      </c>
      <c r="T82" s="186" t="s">
        <v>229</v>
      </c>
      <c r="U82" s="162">
        <v>0</v>
      </c>
      <c r="V82" s="162">
        <f>ROUND(E82*U82,2)</f>
        <v>0</v>
      </c>
      <c r="W82" s="162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2452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73">
        <v>36</v>
      </c>
      <c r="B83" s="174" t="s">
        <v>2682</v>
      </c>
      <c r="C83" s="191" t="s">
        <v>2683</v>
      </c>
      <c r="D83" s="175" t="s">
        <v>227</v>
      </c>
      <c r="E83" s="176">
        <v>6</v>
      </c>
      <c r="F83" s="177"/>
      <c r="G83" s="178">
        <f>ROUND(E83*F83,2)</f>
        <v>0</v>
      </c>
      <c r="H83" s="177">
        <v>0</v>
      </c>
      <c r="I83" s="178">
        <f>ROUND(E83*H83,2)</f>
        <v>0</v>
      </c>
      <c r="J83" s="177">
        <v>162</v>
      </c>
      <c r="K83" s="178">
        <f>ROUND(E83*J83,2)</f>
        <v>972</v>
      </c>
      <c r="L83" s="178">
        <v>21</v>
      </c>
      <c r="M83" s="178">
        <f>G83*(1+L83/100)</f>
        <v>0</v>
      </c>
      <c r="N83" s="178">
        <v>0</v>
      </c>
      <c r="O83" s="178">
        <f>ROUND(E83*N83,2)</f>
        <v>0</v>
      </c>
      <c r="P83" s="178">
        <v>0</v>
      </c>
      <c r="Q83" s="178">
        <f>ROUND(E83*P83,2)</f>
        <v>0</v>
      </c>
      <c r="R83" s="178"/>
      <c r="S83" s="178" t="s">
        <v>2384</v>
      </c>
      <c r="T83" s="179" t="s">
        <v>2385</v>
      </c>
      <c r="U83" s="162">
        <v>0</v>
      </c>
      <c r="V83" s="162">
        <f>ROUND(E83*U83,2)</f>
        <v>0</v>
      </c>
      <c r="W83" s="162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341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58"/>
      <c r="B84" s="159"/>
      <c r="C84" s="364" t="s">
        <v>2684</v>
      </c>
      <c r="D84" s="365"/>
      <c r="E84" s="365"/>
      <c r="F84" s="365"/>
      <c r="G84" s="365"/>
      <c r="H84" s="162"/>
      <c r="I84" s="162"/>
      <c r="J84" s="162"/>
      <c r="K84" s="162"/>
      <c r="L84" s="162"/>
      <c r="M84" s="162"/>
      <c r="N84" s="162"/>
      <c r="O84" s="162"/>
      <c r="P84" s="162"/>
      <c r="Q84" s="162"/>
      <c r="R84" s="162"/>
      <c r="S84" s="162"/>
      <c r="T84" s="162"/>
      <c r="U84" s="162"/>
      <c r="V84" s="162"/>
      <c r="W84" s="162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236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73">
        <v>37</v>
      </c>
      <c r="B85" s="174" t="s">
        <v>2685</v>
      </c>
      <c r="C85" s="191" t="s">
        <v>2686</v>
      </c>
      <c r="D85" s="175" t="s">
        <v>227</v>
      </c>
      <c r="E85" s="176">
        <v>6</v>
      </c>
      <c r="F85" s="177"/>
      <c r="G85" s="178">
        <f>ROUND(E85*F85,2)</f>
        <v>0</v>
      </c>
      <c r="H85" s="177">
        <v>394</v>
      </c>
      <c r="I85" s="178">
        <f>ROUND(E85*H85,2)</f>
        <v>2364</v>
      </c>
      <c r="J85" s="177">
        <v>0</v>
      </c>
      <c r="K85" s="178">
        <f>ROUND(E85*J85,2)</f>
        <v>0</v>
      </c>
      <c r="L85" s="178">
        <v>21</v>
      </c>
      <c r="M85" s="178">
        <f>G85*(1+L85/100)</f>
        <v>0</v>
      </c>
      <c r="N85" s="178">
        <v>1.6000000000000001E-4</v>
      </c>
      <c r="O85" s="178">
        <f>ROUND(E85*N85,2)</f>
        <v>0</v>
      </c>
      <c r="P85" s="178">
        <v>0</v>
      </c>
      <c r="Q85" s="178">
        <f>ROUND(E85*P85,2)</f>
        <v>0</v>
      </c>
      <c r="R85" s="178"/>
      <c r="S85" s="178" t="s">
        <v>2384</v>
      </c>
      <c r="T85" s="179" t="s">
        <v>2385</v>
      </c>
      <c r="U85" s="162">
        <v>0</v>
      </c>
      <c r="V85" s="162">
        <f>ROUND(E85*U85,2)</f>
        <v>0</v>
      </c>
      <c r="W85" s="162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2452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58"/>
      <c r="B86" s="159"/>
      <c r="C86" s="364" t="s">
        <v>2686</v>
      </c>
      <c r="D86" s="365"/>
      <c r="E86" s="365"/>
      <c r="F86" s="365"/>
      <c r="G86" s="365"/>
      <c r="H86" s="162"/>
      <c r="I86" s="162"/>
      <c r="J86" s="162"/>
      <c r="K86" s="162"/>
      <c r="L86" s="162"/>
      <c r="M86" s="162"/>
      <c r="N86" s="162"/>
      <c r="O86" s="162"/>
      <c r="P86" s="162"/>
      <c r="Q86" s="162"/>
      <c r="R86" s="162"/>
      <c r="S86" s="162"/>
      <c r="T86" s="162"/>
      <c r="U86" s="162"/>
      <c r="V86" s="162"/>
      <c r="W86" s="162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236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 x14ac:dyDescent="0.2">
      <c r="A87" s="173">
        <v>38</v>
      </c>
      <c r="B87" s="174" t="s">
        <v>2687</v>
      </c>
      <c r="C87" s="191" t="s">
        <v>2688</v>
      </c>
      <c r="D87" s="175" t="s">
        <v>227</v>
      </c>
      <c r="E87" s="176">
        <v>3</v>
      </c>
      <c r="F87" s="177"/>
      <c r="G87" s="178">
        <f>ROUND(E87*F87,2)</f>
        <v>0</v>
      </c>
      <c r="H87" s="177">
        <v>0</v>
      </c>
      <c r="I87" s="178">
        <f>ROUND(E87*H87,2)</f>
        <v>0</v>
      </c>
      <c r="J87" s="177">
        <v>172</v>
      </c>
      <c r="K87" s="178">
        <f>ROUND(E87*J87,2)</f>
        <v>516</v>
      </c>
      <c r="L87" s="178">
        <v>21</v>
      </c>
      <c r="M87" s="178">
        <f>G87*(1+L87/100)</f>
        <v>0</v>
      </c>
      <c r="N87" s="178">
        <v>0</v>
      </c>
      <c r="O87" s="178">
        <f>ROUND(E87*N87,2)</f>
        <v>0</v>
      </c>
      <c r="P87" s="178">
        <v>0</v>
      </c>
      <c r="Q87" s="178">
        <f>ROUND(E87*P87,2)</f>
        <v>0</v>
      </c>
      <c r="R87" s="178"/>
      <c r="S87" s="178" t="s">
        <v>2384</v>
      </c>
      <c r="T87" s="179" t="s">
        <v>2385</v>
      </c>
      <c r="U87" s="162">
        <v>0</v>
      </c>
      <c r="V87" s="162">
        <f>ROUND(E87*U87,2)</f>
        <v>0</v>
      </c>
      <c r="W87" s="162"/>
      <c r="X87" s="151"/>
      <c r="Y87" s="151"/>
      <c r="Z87" s="151"/>
      <c r="AA87" s="151"/>
      <c r="AB87" s="151"/>
      <c r="AC87" s="151"/>
      <c r="AD87" s="151"/>
      <c r="AE87" s="151"/>
      <c r="AF87" s="151"/>
      <c r="AG87" s="151" t="s">
        <v>341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 x14ac:dyDescent="0.2">
      <c r="A88" s="158"/>
      <c r="B88" s="159"/>
      <c r="C88" s="364" t="s">
        <v>2689</v>
      </c>
      <c r="D88" s="365"/>
      <c r="E88" s="365"/>
      <c r="F88" s="365"/>
      <c r="G88" s="365"/>
      <c r="H88" s="162"/>
      <c r="I88" s="162"/>
      <c r="J88" s="162"/>
      <c r="K88" s="162"/>
      <c r="L88" s="162"/>
      <c r="M88" s="162"/>
      <c r="N88" s="162"/>
      <c r="O88" s="162"/>
      <c r="P88" s="162"/>
      <c r="Q88" s="162"/>
      <c r="R88" s="162"/>
      <c r="S88" s="162"/>
      <c r="T88" s="162"/>
      <c r="U88" s="162"/>
      <c r="V88" s="162"/>
      <c r="W88" s="162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236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2">
      <c r="A89" s="173">
        <v>39</v>
      </c>
      <c r="B89" s="174" t="s">
        <v>2690</v>
      </c>
      <c r="C89" s="191" t="s">
        <v>2691</v>
      </c>
      <c r="D89" s="175" t="s">
        <v>227</v>
      </c>
      <c r="E89" s="176">
        <v>3</v>
      </c>
      <c r="F89" s="177"/>
      <c r="G89" s="178">
        <f>ROUND(E89*F89,2)</f>
        <v>0</v>
      </c>
      <c r="H89" s="177">
        <v>394</v>
      </c>
      <c r="I89" s="178">
        <f>ROUND(E89*H89,2)</f>
        <v>1182</v>
      </c>
      <c r="J89" s="177">
        <v>0</v>
      </c>
      <c r="K89" s="178">
        <f>ROUND(E89*J89,2)</f>
        <v>0</v>
      </c>
      <c r="L89" s="178">
        <v>21</v>
      </c>
      <c r="M89" s="178">
        <f>G89*(1+L89/100)</f>
        <v>0</v>
      </c>
      <c r="N89" s="178">
        <v>2.0000000000000001E-4</v>
      </c>
      <c r="O89" s="178">
        <f>ROUND(E89*N89,2)</f>
        <v>0</v>
      </c>
      <c r="P89" s="178">
        <v>0</v>
      </c>
      <c r="Q89" s="178">
        <f>ROUND(E89*P89,2)</f>
        <v>0</v>
      </c>
      <c r="R89" s="178"/>
      <c r="S89" s="178" t="s">
        <v>2384</v>
      </c>
      <c r="T89" s="179" t="s">
        <v>2385</v>
      </c>
      <c r="U89" s="162">
        <v>0</v>
      </c>
      <c r="V89" s="162">
        <f>ROUND(E89*U89,2)</f>
        <v>0</v>
      </c>
      <c r="W89" s="162"/>
      <c r="X89" s="151"/>
      <c r="Y89" s="151"/>
      <c r="Z89" s="151"/>
      <c r="AA89" s="151"/>
      <c r="AB89" s="151"/>
      <c r="AC89" s="151"/>
      <c r="AD89" s="151"/>
      <c r="AE89" s="151"/>
      <c r="AF89" s="151"/>
      <c r="AG89" s="151" t="s">
        <v>2452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">
      <c r="A90" s="158"/>
      <c r="B90" s="159"/>
      <c r="C90" s="364" t="s">
        <v>2691</v>
      </c>
      <c r="D90" s="365"/>
      <c r="E90" s="365"/>
      <c r="F90" s="365"/>
      <c r="G90" s="365"/>
      <c r="H90" s="162"/>
      <c r="I90" s="162"/>
      <c r="J90" s="162"/>
      <c r="K90" s="162"/>
      <c r="L90" s="162"/>
      <c r="M90" s="162"/>
      <c r="N90" s="162"/>
      <c r="O90" s="162"/>
      <c r="P90" s="162"/>
      <c r="Q90" s="162"/>
      <c r="R90" s="162"/>
      <c r="S90" s="162"/>
      <c r="T90" s="162"/>
      <c r="U90" s="162"/>
      <c r="V90" s="162"/>
      <c r="W90" s="162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236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73">
        <v>40</v>
      </c>
      <c r="B91" s="174" t="s">
        <v>2692</v>
      </c>
      <c r="C91" s="191" t="s">
        <v>2693</v>
      </c>
      <c r="D91" s="175" t="s">
        <v>227</v>
      </c>
      <c r="E91" s="176">
        <v>1</v>
      </c>
      <c r="F91" s="177"/>
      <c r="G91" s="178">
        <f>ROUND(E91*F91,2)</f>
        <v>0</v>
      </c>
      <c r="H91" s="177">
        <v>0</v>
      </c>
      <c r="I91" s="178">
        <f>ROUND(E91*H91,2)</f>
        <v>0</v>
      </c>
      <c r="J91" s="177">
        <v>211</v>
      </c>
      <c r="K91" s="178">
        <f>ROUND(E91*J91,2)</f>
        <v>211</v>
      </c>
      <c r="L91" s="178">
        <v>21</v>
      </c>
      <c r="M91" s="178">
        <f>G91*(1+L91/100)</f>
        <v>0</v>
      </c>
      <c r="N91" s="178">
        <v>0</v>
      </c>
      <c r="O91" s="178">
        <f>ROUND(E91*N91,2)</f>
        <v>0</v>
      </c>
      <c r="P91" s="178">
        <v>0</v>
      </c>
      <c r="Q91" s="178">
        <f>ROUND(E91*P91,2)</f>
        <v>0</v>
      </c>
      <c r="R91" s="178"/>
      <c r="S91" s="178" t="s">
        <v>2384</v>
      </c>
      <c r="T91" s="179" t="s">
        <v>2385</v>
      </c>
      <c r="U91" s="162">
        <v>0</v>
      </c>
      <c r="V91" s="162">
        <f>ROUND(E91*U91,2)</f>
        <v>0</v>
      </c>
      <c r="W91" s="162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341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 x14ac:dyDescent="0.2">
      <c r="A92" s="158"/>
      <c r="B92" s="159"/>
      <c r="C92" s="364" t="s">
        <v>2694</v>
      </c>
      <c r="D92" s="365"/>
      <c r="E92" s="365"/>
      <c r="F92" s="365"/>
      <c r="G92" s="365"/>
      <c r="H92" s="162"/>
      <c r="I92" s="162"/>
      <c r="J92" s="162"/>
      <c r="K92" s="162"/>
      <c r="L92" s="162"/>
      <c r="M92" s="162"/>
      <c r="N92" s="162"/>
      <c r="O92" s="162"/>
      <c r="P92" s="162"/>
      <c r="Q92" s="162"/>
      <c r="R92" s="162"/>
      <c r="S92" s="162"/>
      <c r="T92" s="162"/>
      <c r="U92" s="162"/>
      <c r="V92" s="162"/>
      <c r="W92" s="162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236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">
      <c r="A93" s="180">
        <v>41</v>
      </c>
      <c r="B93" s="181" t="s">
        <v>2695</v>
      </c>
      <c r="C93" s="190" t="s">
        <v>2696</v>
      </c>
      <c r="D93" s="182" t="s">
        <v>227</v>
      </c>
      <c r="E93" s="183">
        <v>1</v>
      </c>
      <c r="F93" s="184"/>
      <c r="G93" s="185">
        <f>ROUND(E93*F93,2)</f>
        <v>0</v>
      </c>
      <c r="H93" s="184">
        <v>579</v>
      </c>
      <c r="I93" s="185">
        <f>ROUND(E93*H93,2)</f>
        <v>579</v>
      </c>
      <c r="J93" s="184">
        <v>0</v>
      </c>
      <c r="K93" s="185">
        <f>ROUND(E93*J93,2)</f>
        <v>0</v>
      </c>
      <c r="L93" s="185">
        <v>21</v>
      </c>
      <c r="M93" s="185">
        <f>G93*(1+L93/100)</f>
        <v>0</v>
      </c>
      <c r="N93" s="185">
        <v>2.5000000000000001E-4</v>
      </c>
      <c r="O93" s="185">
        <f>ROUND(E93*N93,2)</f>
        <v>0</v>
      </c>
      <c r="P93" s="185">
        <v>0</v>
      </c>
      <c r="Q93" s="185">
        <f>ROUND(E93*P93,2)</f>
        <v>0</v>
      </c>
      <c r="R93" s="185"/>
      <c r="S93" s="185" t="s">
        <v>228</v>
      </c>
      <c r="T93" s="186" t="s">
        <v>229</v>
      </c>
      <c r="U93" s="162">
        <v>0</v>
      </c>
      <c r="V93" s="162">
        <f>ROUND(E93*U93,2)</f>
        <v>0</v>
      </c>
      <c r="W93" s="162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2452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73">
        <v>42</v>
      </c>
      <c r="B94" s="174" t="s">
        <v>2697</v>
      </c>
      <c r="C94" s="191" t="s">
        <v>2698</v>
      </c>
      <c r="D94" s="175" t="s">
        <v>227</v>
      </c>
      <c r="E94" s="176">
        <v>1</v>
      </c>
      <c r="F94" s="177"/>
      <c r="G94" s="178">
        <f>ROUND(E94*F94,2)</f>
        <v>0</v>
      </c>
      <c r="H94" s="177">
        <v>0</v>
      </c>
      <c r="I94" s="178">
        <f>ROUND(E94*H94,2)</f>
        <v>0</v>
      </c>
      <c r="J94" s="177">
        <v>382</v>
      </c>
      <c r="K94" s="178">
        <f>ROUND(E94*J94,2)</f>
        <v>382</v>
      </c>
      <c r="L94" s="178">
        <v>21</v>
      </c>
      <c r="M94" s="178">
        <f>G94*(1+L94/100)</f>
        <v>0</v>
      </c>
      <c r="N94" s="178">
        <v>6.8000000000000005E-4</v>
      </c>
      <c r="O94" s="178">
        <f>ROUND(E94*N94,2)</f>
        <v>0</v>
      </c>
      <c r="P94" s="178">
        <v>0</v>
      </c>
      <c r="Q94" s="178">
        <f>ROUND(E94*P94,2)</f>
        <v>0</v>
      </c>
      <c r="R94" s="178"/>
      <c r="S94" s="178" t="s">
        <v>2384</v>
      </c>
      <c r="T94" s="179" t="s">
        <v>2385</v>
      </c>
      <c r="U94" s="162">
        <v>0</v>
      </c>
      <c r="V94" s="162">
        <f>ROUND(E94*U94,2)</f>
        <v>0</v>
      </c>
      <c r="W94" s="162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341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ht="22.5" outlineLevel="1" x14ac:dyDescent="0.2">
      <c r="A95" s="158"/>
      <c r="B95" s="159"/>
      <c r="C95" s="364" t="s">
        <v>2699</v>
      </c>
      <c r="D95" s="365"/>
      <c r="E95" s="365"/>
      <c r="F95" s="365"/>
      <c r="G95" s="365"/>
      <c r="H95" s="162"/>
      <c r="I95" s="162"/>
      <c r="J95" s="162"/>
      <c r="K95" s="162"/>
      <c r="L95" s="162"/>
      <c r="M95" s="162"/>
      <c r="N95" s="162"/>
      <c r="O95" s="162"/>
      <c r="P95" s="162"/>
      <c r="Q95" s="162"/>
      <c r="R95" s="162"/>
      <c r="S95" s="162"/>
      <c r="T95" s="162"/>
      <c r="U95" s="162"/>
      <c r="V95" s="162"/>
      <c r="W95" s="162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236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87" t="str">
        <f>C95</f>
        <v>Montáž vodovodních armatur na potrubí šoupátek nebo klapek uzavíracích v otevřeném výkopu nebo všachtách s osazením zemní soupravy (bez poklopů) DN 40</v>
      </c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80">
        <v>43</v>
      </c>
      <c r="B96" s="181" t="s">
        <v>2700</v>
      </c>
      <c r="C96" s="190" t="s">
        <v>2701</v>
      </c>
      <c r="D96" s="182" t="s">
        <v>227</v>
      </c>
      <c r="E96" s="183">
        <v>1</v>
      </c>
      <c r="F96" s="184"/>
      <c r="G96" s="185">
        <f>ROUND(E96*F96,2)</f>
        <v>0</v>
      </c>
      <c r="H96" s="184">
        <v>2952</v>
      </c>
      <c r="I96" s="185">
        <f>ROUND(E96*H96,2)</f>
        <v>2952</v>
      </c>
      <c r="J96" s="184">
        <v>0</v>
      </c>
      <c r="K96" s="185">
        <f>ROUND(E96*J96,2)</f>
        <v>0</v>
      </c>
      <c r="L96" s="185">
        <v>21</v>
      </c>
      <c r="M96" s="185">
        <f>G96*(1+L96/100)</f>
        <v>0</v>
      </c>
      <c r="N96" s="185">
        <v>3.2000000000000002E-3</v>
      </c>
      <c r="O96" s="185">
        <f>ROUND(E96*N96,2)</f>
        <v>0</v>
      </c>
      <c r="P96" s="185">
        <v>0</v>
      </c>
      <c r="Q96" s="185">
        <f>ROUND(E96*P96,2)</f>
        <v>0</v>
      </c>
      <c r="R96" s="185"/>
      <c r="S96" s="185" t="s">
        <v>228</v>
      </c>
      <c r="T96" s="186" t="s">
        <v>229</v>
      </c>
      <c r="U96" s="162">
        <v>0</v>
      </c>
      <c r="V96" s="162">
        <f>ROUND(E96*U96,2)</f>
        <v>0</v>
      </c>
      <c r="W96" s="162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2452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73">
        <v>44</v>
      </c>
      <c r="B97" s="174" t="s">
        <v>2702</v>
      </c>
      <c r="C97" s="191" t="s">
        <v>2703</v>
      </c>
      <c r="D97" s="175" t="s">
        <v>227</v>
      </c>
      <c r="E97" s="176">
        <v>1</v>
      </c>
      <c r="F97" s="177"/>
      <c r="G97" s="178">
        <f>ROUND(E97*F97,2)</f>
        <v>0</v>
      </c>
      <c r="H97" s="177">
        <v>0</v>
      </c>
      <c r="I97" s="178">
        <f>ROUND(E97*H97,2)</f>
        <v>0</v>
      </c>
      <c r="J97" s="177">
        <v>760</v>
      </c>
      <c r="K97" s="178">
        <f>ROUND(E97*J97,2)</f>
        <v>760</v>
      </c>
      <c r="L97" s="178">
        <v>21</v>
      </c>
      <c r="M97" s="178">
        <f>G97*(1+L97/100)</f>
        <v>0</v>
      </c>
      <c r="N97" s="178">
        <v>3.0000000000000001E-3</v>
      </c>
      <c r="O97" s="178">
        <f>ROUND(E97*N97,2)</f>
        <v>0</v>
      </c>
      <c r="P97" s="178">
        <v>0</v>
      </c>
      <c r="Q97" s="178">
        <f>ROUND(E97*P97,2)</f>
        <v>0</v>
      </c>
      <c r="R97" s="178"/>
      <c r="S97" s="178" t="s">
        <v>228</v>
      </c>
      <c r="T97" s="179" t="s">
        <v>229</v>
      </c>
      <c r="U97" s="162">
        <v>0</v>
      </c>
      <c r="V97" s="162">
        <f>ROUND(E97*U97,2)</f>
        <v>0</v>
      </c>
      <c r="W97" s="162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341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 x14ac:dyDescent="0.2">
      <c r="A98" s="158"/>
      <c r="B98" s="159"/>
      <c r="C98" s="364" t="s">
        <v>2704</v>
      </c>
      <c r="D98" s="365"/>
      <c r="E98" s="365"/>
      <c r="F98" s="365"/>
      <c r="G98" s="365"/>
      <c r="H98" s="162"/>
      <c r="I98" s="162"/>
      <c r="J98" s="162"/>
      <c r="K98" s="162"/>
      <c r="L98" s="162"/>
      <c r="M98" s="162"/>
      <c r="N98" s="162"/>
      <c r="O98" s="162"/>
      <c r="P98" s="162"/>
      <c r="Q98" s="162"/>
      <c r="R98" s="162"/>
      <c r="S98" s="162"/>
      <c r="T98" s="162"/>
      <c r="U98" s="162"/>
      <c r="V98" s="162"/>
      <c r="W98" s="162"/>
      <c r="X98" s="151"/>
      <c r="Y98" s="151"/>
      <c r="Z98" s="151"/>
      <c r="AA98" s="151"/>
      <c r="AB98" s="151"/>
      <c r="AC98" s="151"/>
      <c r="AD98" s="151"/>
      <c r="AE98" s="151"/>
      <c r="AF98" s="151"/>
      <c r="AG98" s="151" t="s">
        <v>236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 x14ac:dyDescent="0.2">
      <c r="A99" s="173">
        <v>45</v>
      </c>
      <c r="B99" s="174" t="s">
        <v>2705</v>
      </c>
      <c r="C99" s="191" t="s">
        <v>2706</v>
      </c>
      <c r="D99" s="175" t="s">
        <v>227</v>
      </c>
      <c r="E99" s="176">
        <v>1</v>
      </c>
      <c r="F99" s="177"/>
      <c r="G99" s="178">
        <f>ROUND(E99*F99,2)</f>
        <v>0</v>
      </c>
      <c r="H99" s="177">
        <v>0</v>
      </c>
      <c r="I99" s="178">
        <f>ROUND(E99*H99,2)</f>
        <v>0</v>
      </c>
      <c r="J99" s="177">
        <v>349</v>
      </c>
      <c r="K99" s="178">
        <f>ROUND(E99*J99,2)</f>
        <v>349</v>
      </c>
      <c r="L99" s="178">
        <v>21</v>
      </c>
      <c r="M99" s="178">
        <f>G99*(1+L99/100)</f>
        <v>0</v>
      </c>
      <c r="N99" s="178">
        <v>0.12303</v>
      </c>
      <c r="O99" s="178">
        <f>ROUND(E99*N99,2)</f>
        <v>0.12</v>
      </c>
      <c r="P99" s="178">
        <v>0</v>
      </c>
      <c r="Q99" s="178">
        <f>ROUND(E99*P99,2)</f>
        <v>0</v>
      </c>
      <c r="R99" s="178"/>
      <c r="S99" s="178" t="s">
        <v>2384</v>
      </c>
      <c r="T99" s="179" t="s">
        <v>2385</v>
      </c>
      <c r="U99" s="162">
        <v>0</v>
      </c>
      <c r="V99" s="162">
        <f>ROUND(E99*U99,2)</f>
        <v>0</v>
      </c>
      <c r="W99" s="162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341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58"/>
      <c r="B100" s="159"/>
      <c r="C100" s="364" t="s">
        <v>2707</v>
      </c>
      <c r="D100" s="365"/>
      <c r="E100" s="365"/>
      <c r="F100" s="365"/>
      <c r="G100" s="365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  <c r="S100" s="162"/>
      <c r="T100" s="162"/>
      <c r="U100" s="162"/>
      <c r="V100" s="162"/>
      <c r="W100" s="162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236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73">
        <v>46</v>
      </c>
      <c r="B101" s="174" t="s">
        <v>2708</v>
      </c>
      <c r="C101" s="191" t="s">
        <v>2709</v>
      </c>
      <c r="D101" s="175" t="s">
        <v>227</v>
      </c>
      <c r="E101" s="176">
        <v>1</v>
      </c>
      <c r="F101" s="177"/>
      <c r="G101" s="178">
        <f>ROUND(E101*F101,2)</f>
        <v>0</v>
      </c>
      <c r="H101" s="177">
        <v>1270</v>
      </c>
      <c r="I101" s="178">
        <f>ROUND(E101*H101,2)</f>
        <v>1270</v>
      </c>
      <c r="J101" s="177">
        <v>0</v>
      </c>
      <c r="K101" s="178">
        <f>ROUND(E101*J101,2)</f>
        <v>0</v>
      </c>
      <c r="L101" s="178">
        <v>21</v>
      </c>
      <c r="M101" s="178">
        <f>G101*(1+L101/100)</f>
        <v>0</v>
      </c>
      <c r="N101" s="178">
        <v>7.0000000000000001E-3</v>
      </c>
      <c r="O101" s="178">
        <f>ROUND(E101*N101,2)</f>
        <v>0.01</v>
      </c>
      <c r="P101" s="178">
        <v>0</v>
      </c>
      <c r="Q101" s="178">
        <f>ROUND(E101*P101,2)</f>
        <v>0</v>
      </c>
      <c r="R101" s="178"/>
      <c r="S101" s="178" t="s">
        <v>228</v>
      </c>
      <c r="T101" s="179" t="s">
        <v>229</v>
      </c>
      <c r="U101" s="162">
        <v>0</v>
      </c>
      <c r="V101" s="162">
        <f>ROUND(E101*U101,2)</f>
        <v>0</v>
      </c>
      <c r="W101" s="162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2452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58"/>
      <c r="B102" s="159"/>
      <c r="C102" s="364" t="s">
        <v>2709</v>
      </c>
      <c r="D102" s="365"/>
      <c r="E102" s="365"/>
      <c r="F102" s="365"/>
      <c r="G102" s="365"/>
      <c r="H102" s="162"/>
      <c r="I102" s="162"/>
      <c r="J102" s="162"/>
      <c r="K102" s="162"/>
      <c r="L102" s="162"/>
      <c r="M102" s="162"/>
      <c r="N102" s="162"/>
      <c r="O102" s="162"/>
      <c r="P102" s="162"/>
      <c r="Q102" s="162"/>
      <c r="R102" s="162"/>
      <c r="S102" s="162"/>
      <c r="T102" s="162"/>
      <c r="U102" s="162"/>
      <c r="V102" s="162"/>
      <c r="W102" s="162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236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">
      <c r="A103" s="173">
        <v>47</v>
      </c>
      <c r="B103" s="174" t="s">
        <v>2710</v>
      </c>
      <c r="C103" s="191" t="s">
        <v>2711</v>
      </c>
      <c r="D103" s="175" t="s">
        <v>227</v>
      </c>
      <c r="E103" s="176">
        <v>1</v>
      </c>
      <c r="F103" s="177"/>
      <c r="G103" s="178">
        <f>ROUND(E103*F103,2)</f>
        <v>0</v>
      </c>
      <c r="H103" s="177">
        <v>170</v>
      </c>
      <c r="I103" s="178">
        <f>ROUND(E103*H103,2)</f>
        <v>170</v>
      </c>
      <c r="J103" s="177">
        <v>0</v>
      </c>
      <c r="K103" s="178">
        <f>ROUND(E103*J103,2)</f>
        <v>0</v>
      </c>
      <c r="L103" s="178">
        <v>21</v>
      </c>
      <c r="M103" s="178">
        <f>G103*(1+L103/100)</f>
        <v>0</v>
      </c>
      <c r="N103" s="178">
        <v>1E-3</v>
      </c>
      <c r="O103" s="178">
        <f>ROUND(E103*N103,2)</f>
        <v>0</v>
      </c>
      <c r="P103" s="178">
        <v>0</v>
      </c>
      <c r="Q103" s="178">
        <f>ROUND(E103*P103,2)</f>
        <v>0</v>
      </c>
      <c r="R103" s="178"/>
      <c r="S103" s="178" t="s">
        <v>228</v>
      </c>
      <c r="T103" s="179" t="s">
        <v>229</v>
      </c>
      <c r="U103" s="162">
        <v>0</v>
      </c>
      <c r="V103" s="162">
        <f>ROUND(E103*U103,2)</f>
        <v>0</v>
      </c>
      <c r="W103" s="162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2452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58"/>
      <c r="B104" s="159"/>
      <c r="C104" s="364" t="s">
        <v>2711</v>
      </c>
      <c r="D104" s="365"/>
      <c r="E104" s="365"/>
      <c r="F104" s="365"/>
      <c r="G104" s="365"/>
      <c r="H104" s="162"/>
      <c r="I104" s="162"/>
      <c r="J104" s="162"/>
      <c r="K104" s="162"/>
      <c r="L104" s="162"/>
      <c r="M104" s="162"/>
      <c r="N104" s="162"/>
      <c r="O104" s="162"/>
      <c r="P104" s="162"/>
      <c r="Q104" s="162"/>
      <c r="R104" s="162"/>
      <c r="S104" s="162"/>
      <c r="T104" s="162"/>
      <c r="U104" s="162"/>
      <c r="V104" s="162"/>
      <c r="W104" s="162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236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73">
        <v>48</v>
      </c>
      <c r="B105" s="174" t="s">
        <v>2712</v>
      </c>
      <c r="C105" s="191" t="s">
        <v>2713</v>
      </c>
      <c r="D105" s="175" t="s">
        <v>427</v>
      </c>
      <c r="E105" s="176">
        <v>96.6</v>
      </c>
      <c r="F105" s="177"/>
      <c r="G105" s="178">
        <f>ROUND(E105*F105,2)</f>
        <v>0</v>
      </c>
      <c r="H105" s="177">
        <v>0</v>
      </c>
      <c r="I105" s="178">
        <f>ROUND(E105*H105,2)</f>
        <v>0</v>
      </c>
      <c r="J105" s="177">
        <v>40</v>
      </c>
      <c r="K105" s="178">
        <f>ROUND(E105*J105,2)</f>
        <v>3864</v>
      </c>
      <c r="L105" s="178">
        <v>21</v>
      </c>
      <c r="M105" s="178">
        <f>G105*(1+L105/100)</f>
        <v>0</v>
      </c>
      <c r="N105" s="178">
        <v>1.9000000000000001E-4</v>
      </c>
      <c r="O105" s="178">
        <f>ROUND(E105*N105,2)</f>
        <v>0.02</v>
      </c>
      <c r="P105" s="178">
        <v>0</v>
      </c>
      <c r="Q105" s="178">
        <f>ROUND(E105*P105,2)</f>
        <v>0</v>
      </c>
      <c r="R105" s="178"/>
      <c r="S105" s="178" t="s">
        <v>2384</v>
      </c>
      <c r="T105" s="179" t="s">
        <v>2385</v>
      </c>
      <c r="U105" s="162">
        <v>0</v>
      </c>
      <c r="V105" s="162">
        <f>ROUND(E105*U105,2)</f>
        <v>0</v>
      </c>
      <c r="W105" s="162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341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58"/>
      <c r="B106" s="159"/>
      <c r="C106" s="364" t="s">
        <v>2714</v>
      </c>
      <c r="D106" s="365"/>
      <c r="E106" s="365"/>
      <c r="F106" s="365"/>
      <c r="G106" s="365"/>
      <c r="H106" s="162"/>
      <c r="I106" s="162"/>
      <c r="J106" s="162"/>
      <c r="K106" s="162"/>
      <c r="L106" s="162"/>
      <c r="M106" s="162"/>
      <c r="N106" s="162"/>
      <c r="O106" s="162"/>
      <c r="P106" s="162"/>
      <c r="Q106" s="162"/>
      <c r="R106" s="162"/>
      <c r="S106" s="162"/>
      <c r="T106" s="162"/>
      <c r="U106" s="162"/>
      <c r="V106" s="162"/>
      <c r="W106" s="162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236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 x14ac:dyDescent="0.2">
      <c r="A107" s="173">
        <v>49</v>
      </c>
      <c r="B107" s="174" t="s">
        <v>2715</v>
      </c>
      <c r="C107" s="191" t="s">
        <v>2716</v>
      </c>
      <c r="D107" s="175" t="s">
        <v>427</v>
      </c>
      <c r="E107" s="176">
        <v>96.6</v>
      </c>
      <c r="F107" s="177"/>
      <c r="G107" s="178">
        <f>ROUND(E107*F107,2)</f>
        <v>0</v>
      </c>
      <c r="H107" s="177">
        <v>0</v>
      </c>
      <c r="I107" s="178">
        <f>ROUND(E107*H107,2)</f>
        <v>0</v>
      </c>
      <c r="J107" s="177">
        <v>11.3</v>
      </c>
      <c r="K107" s="178">
        <f>ROUND(E107*J107,2)</f>
        <v>1091.58</v>
      </c>
      <c r="L107" s="178">
        <v>21</v>
      </c>
      <c r="M107" s="178">
        <f>G107*(1+L107/100)</f>
        <v>0</v>
      </c>
      <c r="N107" s="178">
        <v>9.0000000000000006E-5</v>
      </c>
      <c r="O107" s="178">
        <f>ROUND(E107*N107,2)</f>
        <v>0.01</v>
      </c>
      <c r="P107" s="178">
        <v>0</v>
      </c>
      <c r="Q107" s="178">
        <f>ROUND(E107*P107,2)</f>
        <v>0</v>
      </c>
      <c r="R107" s="178"/>
      <c r="S107" s="178" t="s">
        <v>2384</v>
      </c>
      <c r="T107" s="179" t="s">
        <v>2385</v>
      </c>
      <c r="U107" s="162">
        <v>0</v>
      </c>
      <c r="V107" s="162">
        <f>ROUND(E107*U107,2)</f>
        <v>0</v>
      </c>
      <c r="W107" s="162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 t="s">
        <v>341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 x14ac:dyDescent="0.2">
      <c r="A108" s="158"/>
      <c r="B108" s="159"/>
      <c r="C108" s="364" t="s">
        <v>2717</v>
      </c>
      <c r="D108" s="365"/>
      <c r="E108" s="365"/>
      <c r="F108" s="365"/>
      <c r="G108" s="365"/>
      <c r="H108" s="162"/>
      <c r="I108" s="162"/>
      <c r="J108" s="162"/>
      <c r="K108" s="162"/>
      <c r="L108" s="162"/>
      <c r="M108" s="162"/>
      <c r="N108" s="162"/>
      <c r="O108" s="162"/>
      <c r="P108" s="162"/>
      <c r="Q108" s="162"/>
      <c r="R108" s="162"/>
      <c r="S108" s="162"/>
      <c r="T108" s="162"/>
      <c r="U108" s="162"/>
      <c r="V108" s="162"/>
      <c r="W108" s="162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236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73">
        <v>50</v>
      </c>
      <c r="B109" s="174" t="s">
        <v>2718</v>
      </c>
      <c r="C109" s="191" t="s">
        <v>2719</v>
      </c>
      <c r="D109" s="175" t="s">
        <v>1000</v>
      </c>
      <c r="E109" s="176">
        <v>1</v>
      </c>
      <c r="F109" s="177"/>
      <c r="G109" s="178">
        <f>ROUND(E109*F109,2)</f>
        <v>0</v>
      </c>
      <c r="H109" s="177">
        <v>0</v>
      </c>
      <c r="I109" s="178">
        <f>ROUND(E109*H109,2)</f>
        <v>0</v>
      </c>
      <c r="J109" s="177">
        <v>500</v>
      </c>
      <c r="K109" s="178">
        <f>ROUND(E109*J109,2)</f>
        <v>500</v>
      </c>
      <c r="L109" s="178">
        <v>21</v>
      </c>
      <c r="M109" s="178">
        <f>G109*(1+L109/100)</f>
        <v>0</v>
      </c>
      <c r="N109" s="178">
        <v>0</v>
      </c>
      <c r="O109" s="178">
        <f>ROUND(E109*N109,2)</f>
        <v>0</v>
      </c>
      <c r="P109" s="178">
        <v>0</v>
      </c>
      <c r="Q109" s="178">
        <f>ROUND(E109*P109,2)</f>
        <v>0</v>
      </c>
      <c r="R109" s="178"/>
      <c r="S109" s="178" t="s">
        <v>228</v>
      </c>
      <c r="T109" s="179" t="s">
        <v>229</v>
      </c>
      <c r="U109" s="162">
        <v>0</v>
      </c>
      <c r="V109" s="162">
        <f>ROUND(E109*U109,2)</f>
        <v>0</v>
      </c>
      <c r="W109" s="162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341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58"/>
      <c r="B110" s="159"/>
      <c r="C110" s="364" t="s">
        <v>2719</v>
      </c>
      <c r="D110" s="365"/>
      <c r="E110" s="365"/>
      <c r="F110" s="365"/>
      <c r="G110" s="365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236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 x14ac:dyDescent="0.2">
      <c r="A111" s="173">
        <v>51</v>
      </c>
      <c r="B111" s="174" t="s">
        <v>2720</v>
      </c>
      <c r="C111" s="191" t="s">
        <v>2721</v>
      </c>
      <c r="D111" s="175" t="s">
        <v>427</v>
      </c>
      <c r="E111" s="176">
        <v>84</v>
      </c>
      <c r="F111" s="177"/>
      <c r="G111" s="178">
        <f>ROUND(E111*F111,2)</f>
        <v>0</v>
      </c>
      <c r="H111" s="177">
        <v>0</v>
      </c>
      <c r="I111" s="178">
        <f>ROUND(E111*H111,2)</f>
        <v>0</v>
      </c>
      <c r="J111" s="177">
        <v>19.2</v>
      </c>
      <c r="K111" s="178">
        <f>ROUND(E111*J111,2)</f>
        <v>1612.8</v>
      </c>
      <c r="L111" s="178">
        <v>21</v>
      </c>
      <c r="M111" s="178">
        <f>G111*(1+L111/100)</f>
        <v>0</v>
      </c>
      <c r="N111" s="178">
        <v>0</v>
      </c>
      <c r="O111" s="178">
        <f>ROUND(E111*N111,2)</f>
        <v>0</v>
      </c>
      <c r="P111" s="178">
        <v>0</v>
      </c>
      <c r="Q111" s="178">
        <f>ROUND(E111*P111,2)</f>
        <v>0</v>
      </c>
      <c r="R111" s="178"/>
      <c r="S111" s="178" t="s">
        <v>2384</v>
      </c>
      <c r="T111" s="179" t="s">
        <v>2385</v>
      </c>
      <c r="U111" s="162">
        <v>0</v>
      </c>
      <c r="V111" s="162">
        <f>ROUND(E111*U111,2)</f>
        <v>0</v>
      </c>
      <c r="W111" s="162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 t="s">
        <v>341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1" x14ac:dyDescent="0.2">
      <c r="A112" s="158"/>
      <c r="B112" s="159"/>
      <c r="C112" s="364" t="s">
        <v>2721</v>
      </c>
      <c r="D112" s="365"/>
      <c r="E112" s="365"/>
      <c r="F112" s="365"/>
      <c r="G112" s="365"/>
      <c r="H112" s="162"/>
      <c r="I112" s="162"/>
      <c r="J112" s="162"/>
      <c r="K112" s="162"/>
      <c r="L112" s="162"/>
      <c r="M112" s="162"/>
      <c r="N112" s="162"/>
      <c r="O112" s="162"/>
      <c r="P112" s="162"/>
      <c r="Q112" s="162"/>
      <c r="R112" s="162"/>
      <c r="S112" s="162"/>
      <c r="T112" s="162"/>
      <c r="U112" s="162"/>
      <c r="V112" s="162"/>
      <c r="W112" s="162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236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 x14ac:dyDescent="0.2">
      <c r="A113" s="173">
        <v>52</v>
      </c>
      <c r="B113" s="174" t="s">
        <v>2722</v>
      </c>
      <c r="C113" s="191" t="s">
        <v>2723</v>
      </c>
      <c r="D113" s="175" t="s">
        <v>427</v>
      </c>
      <c r="E113" s="176">
        <v>84</v>
      </c>
      <c r="F113" s="177"/>
      <c r="G113" s="178">
        <f>ROUND(E113*F113,2)</f>
        <v>0</v>
      </c>
      <c r="H113" s="177">
        <v>0</v>
      </c>
      <c r="I113" s="178">
        <f>ROUND(E113*H113,2)</f>
        <v>0</v>
      </c>
      <c r="J113" s="177">
        <v>13.5</v>
      </c>
      <c r="K113" s="178">
        <f>ROUND(E113*J113,2)</f>
        <v>1134</v>
      </c>
      <c r="L113" s="178">
        <v>21</v>
      </c>
      <c r="M113" s="178">
        <f>G113*(1+L113/100)</f>
        <v>0</v>
      </c>
      <c r="N113" s="178">
        <v>0</v>
      </c>
      <c r="O113" s="178">
        <f>ROUND(E113*N113,2)</f>
        <v>0</v>
      </c>
      <c r="P113" s="178">
        <v>0</v>
      </c>
      <c r="Q113" s="178">
        <f>ROUND(E113*P113,2)</f>
        <v>0</v>
      </c>
      <c r="R113" s="178"/>
      <c r="S113" s="178" t="s">
        <v>2384</v>
      </c>
      <c r="T113" s="179" t="s">
        <v>2385</v>
      </c>
      <c r="U113" s="162">
        <v>0</v>
      </c>
      <c r="V113" s="162">
        <f>ROUND(E113*U113,2)</f>
        <v>0</v>
      </c>
      <c r="W113" s="162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 t="s">
        <v>341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2">
      <c r="A114" s="158"/>
      <c r="B114" s="159"/>
      <c r="C114" s="364" t="s">
        <v>2724</v>
      </c>
      <c r="D114" s="365"/>
      <c r="E114" s="365"/>
      <c r="F114" s="365"/>
      <c r="G114" s="365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  <c r="S114" s="162"/>
      <c r="T114" s="162"/>
      <c r="U114" s="162"/>
      <c r="V114" s="162"/>
      <c r="W114" s="162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236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73">
        <v>53</v>
      </c>
      <c r="B115" s="174" t="s">
        <v>2725</v>
      </c>
      <c r="C115" s="191" t="s">
        <v>2726</v>
      </c>
      <c r="D115" s="175" t="s">
        <v>1000</v>
      </c>
      <c r="E115" s="176">
        <v>1</v>
      </c>
      <c r="F115" s="177"/>
      <c r="G115" s="178">
        <f>ROUND(E115*F115,2)</f>
        <v>0</v>
      </c>
      <c r="H115" s="177">
        <v>8500</v>
      </c>
      <c r="I115" s="178">
        <f>ROUND(E115*H115,2)</f>
        <v>8500</v>
      </c>
      <c r="J115" s="177">
        <v>0</v>
      </c>
      <c r="K115" s="178">
        <f>ROUND(E115*J115,2)</f>
        <v>0</v>
      </c>
      <c r="L115" s="178">
        <v>21</v>
      </c>
      <c r="M115" s="178">
        <f>G115*(1+L115/100)</f>
        <v>0</v>
      </c>
      <c r="N115" s="178">
        <v>0</v>
      </c>
      <c r="O115" s="178">
        <f>ROUND(E115*N115,2)</f>
        <v>0</v>
      </c>
      <c r="P115" s="178">
        <v>0</v>
      </c>
      <c r="Q115" s="178">
        <f>ROUND(E115*P115,2)</f>
        <v>0</v>
      </c>
      <c r="R115" s="178"/>
      <c r="S115" s="178" t="s">
        <v>228</v>
      </c>
      <c r="T115" s="179" t="s">
        <v>229</v>
      </c>
      <c r="U115" s="162">
        <v>0</v>
      </c>
      <c r="V115" s="162">
        <f>ROUND(E115*U115,2)</f>
        <v>0</v>
      </c>
      <c r="W115" s="162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2452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58"/>
      <c r="B116" s="159"/>
      <c r="C116" s="364" t="s">
        <v>2724</v>
      </c>
      <c r="D116" s="365"/>
      <c r="E116" s="365"/>
      <c r="F116" s="365"/>
      <c r="G116" s="365"/>
      <c r="H116" s="162"/>
      <c r="I116" s="162"/>
      <c r="J116" s="162"/>
      <c r="K116" s="162"/>
      <c r="L116" s="162"/>
      <c r="M116" s="162"/>
      <c r="N116" s="162"/>
      <c r="O116" s="162"/>
      <c r="P116" s="162"/>
      <c r="Q116" s="162"/>
      <c r="R116" s="162"/>
      <c r="S116" s="162"/>
      <c r="T116" s="162"/>
      <c r="U116" s="162"/>
      <c r="V116" s="162"/>
      <c r="W116" s="162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236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x14ac:dyDescent="0.2">
      <c r="A117" s="167" t="s">
        <v>223</v>
      </c>
      <c r="B117" s="168" t="s">
        <v>121</v>
      </c>
      <c r="C117" s="189" t="s">
        <v>122</v>
      </c>
      <c r="D117" s="169"/>
      <c r="E117" s="170"/>
      <c r="F117" s="171"/>
      <c r="G117" s="171">
        <f>SUMIF(AG118:AG125,"&lt;&gt;NOR",G118:G125)</f>
        <v>0</v>
      </c>
      <c r="H117" s="171"/>
      <c r="I117" s="171">
        <f>SUM(I118:I125)</f>
        <v>0</v>
      </c>
      <c r="J117" s="171"/>
      <c r="K117" s="171">
        <f>SUM(K118:K125)</f>
        <v>2249</v>
      </c>
      <c r="L117" s="171"/>
      <c r="M117" s="171">
        <f>SUM(M118:M125)</f>
        <v>0</v>
      </c>
      <c r="N117" s="171"/>
      <c r="O117" s="171">
        <f>SUM(O118:O125)</f>
        <v>0.47</v>
      </c>
      <c r="P117" s="171"/>
      <c r="Q117" s="171">
        <f>SUM(Q118:Q125)</f>
        <v>0</v>
      </c>
      <c r="R117" s="171"/>
      <c r="S117" s="171"/>
      <c r="T117" s="172"/>
      <c r="U117" s="166"/>
      <c r="V117" s="166">
        <f>SUM(V118:V125)</f>
        <v>0</v>
      </c>
      <c r="W117" s="166"/>
      <c r="AG117" t="s">
        <v>224</v>
      </c>
    </row>
    <row r="118" spans="1:60" ht="22.5" outlineLevel="1" x14ac:dyDescent="0.2">
      <c r="A118" s="173">
        <v>54</v>
      </c>
      <c r="B118" s="174" t="s">
        <v>2727</v>
      </c>
      <c r="C118" s="191" t="s">
        <v>2728</v>
      </c>
      <c r="D118" s="175" t="s">
        <v>427</v>
      </c>
      <c r="E118" s="176">
        <v>2</v>
      </c>
      <c r="F118" s="177"/>
      <c r="G118" s="178">
        <f>ROUND(E118*F118,2)</f>
        <v>0</v>
      </c>
      <c r="H118" s="177">
        <v>0</v>
      </c>
      <c r="I118" s="178">
        <f>ROUND(E118*H118,2)</f>
        <v>0</v>
      </c>
      <c r="J118" s="177">
        <v>224</v>
      </c>
      <c r="K118" s="178">
        <f>ROUND(E118*J118,2)</f>
        <v>448</v>
      </c>
      <c r="L118" s="178">
        <v>21</v>
      </c>
      <c r="M118" s="178">
        <f>G118*(1+L118/100)</f>
        <v>0</v>
      </c>
      <c r="N118" s="178">
        <v>0.15540000000000001</v>
      </c>
      <c r="O118" s="178">
        <f>ROUND(E118*N118,2)</f>
        <v>0.31</v>
      </c>
      <c r="P118" s="178">
        <v>0</v>
      </c>
      <c r="Q118" s="178">
        <f>ROUND(E118*P118,2)</f>
        <v>0</v>
      </c>
      <c r="R118" s="178"/>
      <c r="S118" s="178" t="s">
        <v>2384</v>
      </c>
      <c r="T118" s="179" t="s">
        <v>2385</v>
      </c>
      <c r="U118" s="162">
        <v>0</v>
      </c>
      <c r="V118" s="162">
        <f>ROUND(E118*U118,2)</f>
        <v>0</v>
      </c>
      <c r="W118" s="162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341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ht="22.5" outlineLevel="1" x14ac:dyDescent="0.2">
      <c r="A119" s="158"/>
      <c r="B119" s="159"/>
      <c r="C119" s="364" t="s">
        <v>2729</v>
      </c>
      <c r="D119" s="365"/>
      <c r="E119" s="365"/>
      <c r="F119" s="365"/>
      <c r="G119" s="365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  <c r="V119" s="162"/>
      <c r="W119" s="162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236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87" t="str">
        <f>C119</f>
        <v>Osazení silničního obrubníku betonového se zřízením lože, svyplněním a zatřením spár cementovou maltou stojatého s boční opěrou zbetonu prostého tř. C 12/15, do lože zbetonu prostého téže značky</v>
      </c>
      <c r="BB119" s="151"/>
      <c r="BC119" s="151"/>
      <c r="BD119" s="151"/>
      <c r="BE119" s="151"/>
      <c r="BF119" s="151"/>
      <c r="BG119" s="151"/>
      <c r="BH119" s="151"/>
    </row>
    <row r="120" spans="1:60" outlineLevel="1" x14ac:dyDescent="0.2">
      <c r="A120" s="173">
        <v>55</v>
      </c>
      <c r="B120" s="174" t="s">
        <v>2730</v>
      </c>
      <c r="C120" s="191" t="s">
        <v>2731</v>
      </c>
      <c r="D120" s="175" t="s">
        <v>227</v>
      </c>
      <c r="E120" s="176">
        <v>2</v>
      </c>
      <c r="F120" s="177"/>
      <c r="G120" s="178">
        <f>ROUND(E120*F120,2)</f>
        <v>0</v>
      </c>
      <c r="H120" s="177">
        <v>0</v>
      </c>
      <c r="I120" s="178">
        <f>ROUND(E120*H120,2)</f>
        <v>0</v>
      </c>
      <c r="J120" s="177">
        <v>0</v>
      </c>
      <c r="K120" s="178">
        <f>ROUND(E120*J120,2)</f>
        <v>0</v>
      </c>
      <c r="L120" s="178">
        <v>21</v>
      </c>
      <c r="M120" s="178">
        <f>G120*(1+L120/100)</f>
        <v>0</v>
      </c>
      <c r="N120" s="178">
        <v>8.2100000000000006E-2</v>
      </c>
      <c r="O120" s="178">
        <f>ROUND(E120*N120,2)</f>
        <v>0.16</v>
      </c>
      <c r="P120" s="178">
        <v>0</v>
      </c>
      <c r="Q120" s="178">
        <f>ROUND(E120*P120,2)</f>
        <v>0</v>
      </c>
      <c r="R120" s="178"/>
      <c r="S120" s="178" t="s">
        <v>228</v>
      </c>
      <c r="T120" s="179" t="s">
        <v>229</v>
      </c>
      <c r="U120" s="162">
        <v>0</v>
      </c>
      <c r="V120" s="162">
        <f>ROUND(E120*U120,2)</f>
        <v>0</v>
      </c>
      <c r="W120" s="162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 t="s">
        <v>2452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 x14ac:dyDescent="0.2">
      <c r="A121" s="158"/>
      <c r="B121" s="159"/>
      <c r="C121" s="364" t="s">
        <v>2731</v>
      </c>
      <c r="D121" s="365"/>
      <c r="E121" s="365"/>
      <c r="F121" s="365"/>
      <c r="G121" s="365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236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73">
        <v>56</v>
      </c>
      <c r="B122" s="174" t="s">
        <v>2732</v>
      </c>
      <c r="C122" s="191" t="s">
        <v>2733</v>
      </c>
      <c r="D122" s="175" t="s">
        <v>427</v>
      </c>
      <c r="E122" s="176">
        <v>24</v>
      </c>
      <c r="F122" s="177"/>
      <c r="G122" s="178">
        <f>ROUND(E122*F122,2)</f>
        <v>0</v>
      </c>
      <c r="H122" s="177">
        <v>0</v>
      </c>
      <c r="I122" s="178">
        <f>ROUND(E122*H122,2)</f>
        <v>0</v>
      </c>
      <c r="J122" s="177">
        <v>71.400000000000006</v>
      </c>
      <c r="K122" s="178">
        <f>ROUND(E122*J122,2)</f>
        <v>1713.6</v>
      </c>
      <c r="L122" s="178">
        <v>21</v>
      </c>
      <c r="M122" s="178">
        <f>G122*(1+L122/100)</f>
        <v>0</v>
      </c>
      <c r="N122" s="178">
        <v>0</v>
      </c>
      <c r="O122" s="178">
        <f>ROUND(E122*N122,2)</f>
        <v>0</v>
      </c>
      <c r="P122" s="178">
        <v>0</v>
      </c>
      <c r="Q122" s="178">
        <f>ROUND(E122*P122,2)</f>
        <v>0</v>
      </c>
      <c r="R122" s="178"/>
      <c r="S122" s="178" t="s">
        <v>2384</v>
      </c>
      <c r="T122" s="179" t="s">
        <v>2385</v>
      </c>
      <c r="U122" s="162">
        <v>0</v>
      </c>
      <c r="V122" s="162">
        <f>ROUND(E122*U122,2)</f>
        <v>0</v>
      </c>
      <c r="W122" s="162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341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58"/>
      <c r="B123" s="159"/>
      <c r="C123" s="364" t="s">
        <v>2734</v>
      </c>
      <c r="D123" s="365"/>
      <c r="E123" s="365"/>
      <c r="F123" s="365"/>
      <c r="G123" s="365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236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 x14ac:dyDescent="0.2">
      <c r="A124" s="173">
        <v>57</v>
      </c>
      <c r="B124" s="174" t="s">
        <v>2735</v>
      </c>
      <c r="C124" s="191" t="s">
        <v>2736</v>
      </c>
      <c r="D124" s="175" t="s">
        <v>427</v>
      </c>
      <c r="E124" s="176">
        <v>2</v>
      </c>
      <c r="F124" s="177"/>
      <c r="G124" s="178">
        <f>ROUND(E124*F124,2)</f>
        <v>0</v>
      </c>
      <c r="H124" s="177">
        <v>0</v>
      </c>
      <c r="I124" s="178">
        <f>ROUND(E124*H124,2)</f>
        <v>0</v>
      </c>
      <c r="J124" s="177">
        <v>43.7</v>
      </c>
      <c r="K124" s="178">
        <f>ROUND(E124*J124,2)</f>
        <v>87.4</v>
      </c>
      <c r="L124" s="178">
        <v>21</v>
      </c>
      <c r="M124" s="178">
        <f>G124*(1+L124/100)</f>
        <v>0</v>
      </c>
      <c r="N124" s="178">
        <v>0</v>
      </c>
      <c r="O124" s="178">
        <f>ROUND(E124*N124,2)</f>
        <v>0</v>
      </c>
      <c r="P124" s="178">
        <v>0</v>
      </c>
      <c r="Q124" s="178">
        <f>ROUND(E124*P124,2)</f>
        <v>0</v>
      </c>
      <c r="R124" s="178"/>
      <c r="S124" s="178" t="s">
        <v>2384</v>
      </c>
      <c r="T124" s="179" t="s">
        <v>2385</v>
      </c>
      <c r="U124" s="162">
        <v>0</v>
      </c>
      <c r="V124" s="162">
        <f>ROUND(E124*U124,2)</f>
        <v>0</v>
      </c>
      <c r="W124" s="162"/>
      <c r="X124" s="151"/>
      <c r="Y124" s="151"/>
      <c r="Z124" s="151"/>
      <c r="AA124" s="151"/>
      <c r="AB124" s="151"/>
      <c r="AC124" s="151"/>
      <c r="AD124" s="151"/>
      <c r="AE124" s="151"/>
      <c r="AF124" s="151"/>
      <c r="AG124" s="151" t="s">
        <v>341</v>
      </c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ht="33.75" outlineLevel="1" x14ac:dyDescent="0.2">
      <c r="A125" s="158"/>
      <c r="B125" s="159"/>
      <c r="C125" s="364" t="s">
        <v>2737</v>
      </c>
      <c r="D125" s="365"/>
      <c r="E125" s="365"/>
      <c r="F125" s="365"/>
      <c r="G125" s="365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 t="s">
        <v>236</v>
      </c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87" t="str">
        <f>C125</f>
        <v>Očištění vybouraných prvků při překopech inženýrských sítí od spojovacího materiálu s odklizením a uložením očištěných hmot a spojovacího materiálu na skládku do vzdálenosti 10 m nebo naložením na dopravní prostředek obrubníků a krajníků, vybouraných z jakéhokoliv lože a s jakoukoliv výplní spár silničních</v>
      </c>
      <c r="BB125" s="151"/>
      <c r="BC125" s="151"/>
      <c r="BD125" s="151"/>
      <c r="BE125" s="151"/>
      <c r="BF125" s="151"/>
      <c r="BG125" s="151"/>
      <c r="BH125" s="151"/>
    </row>
    <row r="126" spans="1:60" x14ac:dyDescent="0.2">
      <c r="A126" s="167" t="s">
        <v>223</v>
      </c>
      <c r="B126" s="168" t="s">
        <v>130</v>
      </c>
      <c r="C126" s="189" t="s">
        <v>131</v>
      </c>
      <c r="D126" s="169"/>
      <c r="E126" s="170"/>
      <c r="F126" s="171"/>
      <c r="G126" s="171">
        <f>SUMIF(AG127:AG136,"&lt;&gt;NOR",G127:G136)</f>
        <v>0</v>
      </c>
      <c r="H126" s="171"/>
      <c r="I126" s="171">
        <f>SUM(I127:I136)</f>
        <v>0</v>
      </c>
      <c r="J126" s="171"/>
      <c r="K126" s="171">
        <f>SUM(K127:K136)</f>
        <v>2650.59</v>
      </c>
      <c r="L126" s="171"/>
      <c r="M126" s="171">
        <f>SUM(M127:M136)</f>
        <v>0</v>
      </c>
      <c r="N126" s="171"/>
      <c r="O126" s="171">
        <f>SUM(O127:O136)</f>
        <v>0</v>
      </c>
      <c r="P126" s="171"/>
      <c r="Q126" s="171">
        <f>SUM(Q127:Q136)</f>
        <v>0</v>
      </c>
      <c r="R126" s="171"/>
      <c r="S126" s="171"/>
      <c r="T126" s="172"/>
      <c r="U126" s="166"/>
      <c r="V126" s="166">
        <f>SUM(V127:V136)</f>
        <v>0</v>
      </c>
      <c r="W126" s="166"/>
      <c r="AG126" t="s">
        <v>224</v>
      </c>
    </row>
    <row r="127" spans="1:60" ht="22.5" outlineLevel="1" x14ac:dyDescent="0.2">
      <c r="A127" s="173">
        <v>58</v>
      </c>
      <c r="B127" s="174" t="s">
        <v>2738</v>
      </c>
      <c r="C127" s="191" t="s">
        <v>2739</v>
      </c>
      <c r="D127" s="175" t="s">
        <v>473</v>
      </c>
      <c r="E127" s="176">
        <v>3.4860000000000002</v>
      </c>
      <c r="F127" s="177"/>
      <c r="G127" s="178">
        <f>ROUND(E127*F127,2)</f>
        <v>0</v>
      </c>
      <c r="H127" s="177">
        <v>0</v>
      </c>
      <c r="I127" s="178">
        <f>ROUND(E127*H127,2)</f>
        <v>0</v>
      </c>
      <c r="J127" s="177">
        <v>95.5</v>
      </c>
      <c r="K127" s="178">
        <f>ROUND(E127*J127,2)</f>
        <v>332.91</v>
      </c>
      <c r="L127" s="178">
        <v>21</v>
      </c>
      <c r="M127" s="178">
        <f>G127*(1+L127/100)</f>
        <v>0</v>
      </c>
      <c r="N127" s="178">
        <v>0</v>
      </c>
      <c r="O127" s="178">
        <f>ROUND(E127*N127,2)</f>
        <v>0</v>
      </c>
      <c r="P127" s="178">
        <v>0</v>
      </c>
      <c r="Q127" s="178">
        <f>ROUND(E127*P127,2)</f>
        <v>0</v>
      </c>
      <c r="R127" s="178"/>
      <c r="S127" s="178" t="s">
        <v>2384</v>
      </c>
      <c r="T127" s="179" t="s">
        <v>2385</v>
      </c>
      <c r="U127" s="162">
        <v>0</v>
      </c>
      <c r="V127" s="162">
        <f>ROUND(E127*U127,2)</f>
        <v>0</v>
      </c>
      <c r="W127" s="162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 t="s">
        <v>341</v>
      </c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1" x14ac:dyDescent="0.2">
      <c r="A128" s="158"/>
      <c r="B128" s="159"/>
      <c r="C128" s="364" t="s">
        <v>2740</v>
      </c>
      <c r="D128" s="365"/>
      <c r="E128" s="365"/>
      <c r="F128" s="365"/>
      <c r="G128" s="365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 t="s">
        <v>236</v>
      </c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1" x14ac:dyDescent="0.2">
      <c r="A129" s="173">
        <v>59</v>
      </c>
      <c r="B129" s="174" t="s">
        <v>2741</v>
      </c>
      <c r="C129" s="191" t="s">
        <v>2742</v>
      </c>
      <c r="D129" s="175" t="s">
        <v>473</v>
      </c>
      <c r="E129" s="176">
        <v>20.916</v>
      </c>
      <c r="F129" s="177"/>
      <c r="G129" s="178">
        <f>ROUND(E129*F129,2)</f>
        <v>0</v>
      </c>
      <c r="H129" s="177">
        <v>0</v>
      </c>
      <c r="I129" s="178">
        <f>ROUND(E129*H129,2)</f>
        <v>0</v>
      </c>
      <c r="J129" s="177">
        <v>10.6</v>
      </c>
      <c r="K129" s="178">
        <f>ROUND(E129*J129,2)</f>
        <v>221.71</v>
      </c>
      <c r="L129" s="178">
        <v>21</v>
      </c>
      <c r="M129" s="178">
        <f>G129*(1+L129/100)</f>
        <v>0</v>
      </c>
      <c r="N129" s="178">
        <v>0</v>
      </c>
      <c r="O129" s="178">
        <f>ROUND(E129*N129,2)</f>
        <v>0</v>
      </c>
      <c r="P129" s="178">
        <v>0</v>
      </c>
      <c r="Q129" s="178">
        <f>ROUND(E129*P129,2)</f>
        <v>0</v>
      </c>
      <c r="R129" s="178"/>
      <c r="S129" s="178" t="s">
        <v>2384</v>
      </c>
      <c r="T129" s="179" t="s">
        <v>2385</v>
      </c>
      <c r="U129" s="162">
        <v>0</v>
      </c>
      <c r="V129" s="162">
        <f>ROUND(E129*U129,2)</f>
        <v>0</v>
      </c>
      <c r="W129" s="162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 t="s">
        <v>341</v>
      </c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ht="22.5" outlineLevel="1" x14ac:dyDescent="0.2">
      <c r="A130" s="158"/>
      <c r="B130" s="159"/>
      <c r="C130" s="364" t="s">
        <v>2743</v>
      </c>
      <c r="D130" s="365"/>
      <c r="E130" s="365"/>
      <c r="F130" s="365"/>
      <c r="G130" s="365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 t="s">
        <v>236</v>
      </c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87" t="str">
        <f>C130</f>
        <v>Vodorovné přemístění suti a vybouraných hmot bez naložení, se složením a hrubým urovnáním Příplatek kceně za každý další i započatý 1 km přes 1 km</v>
      </c>
      <c r="BB130" s="151"/>
      <c r="BC130" s="151"/>
      <c r="BD130" s="151"/>
      <c r="BE130" s="151"/>
      <c r="BF130" s="151"/>
      <c r="BG130" s="151"/>
      <c r="BH130" s="151"/>
    </row>
    <row r="131" spans="1:60" outlineLevel="1" x14ac:dyDescent="0.2">
      <c r="A131" s="173">
        <v>60</v>
      </c>
      <c r="B131" s="174" t="s">
        <v>2744</v>
      </c>
      <c r="C131" s="191" t="s">
        <v>2745</v>
      </c>
      <c r="D131" s="175" t="s">
        <v>473</v>
      </c>
      <c r="E131" s="176">
        <v>3.4860000000000002</v>
      </c>
      <c r="F131" s="177"/>
      <c r="G131" s="178">
        <f>ROUND(E131*F131,2)</f>
        <v>0</v>
      </c>
      <c r="H131" s="177">
        <v>0</v>
      </c>
      <c r="I131" s="178">
        <f>ROUND(E131*H131,2)</f>
        <v>0</v>
      </c>
      <c r="J131" s="177">
        <v>94.3</v>
      </c>
      <c r="K131" s="178">
        <f>ROUND(E131*J131,2)</f>
        <v>328.73</v>
      </c>
      <c r="L131" s="178">
        <v>21</v>
      </c>
      <c r="M131" s="178">
        <f>G131*(1+L131/100)</f>
        <v>0</v>
      </c>
      <c r="N131" s="178">
        <v>0</v>
      </c>
      <c r="O131" s="178">
        <f>ROUND(E131*N131,2)</f>
        <v>0</v>
      </c>
      <c r="P131" s="178">
        <v>0</v>
      </c>
      <c r="Q131" s="178">
        <f>ROUND(E131*P131,2)</f>
        <v>0</v>
      </c>
      <c r="R131" s="178"/>
      <c r="S131" s="178" t="s">
        <v>2384</v>
      </c>
      <c r="T131" s="179" t="s">
        <v>2385</v>
      </c>
      <c r="U131" s="162">
        <v>0</v>
      </c>
      <c r="V131" s="162">
        <f>ROUND(E131*U131,2)</f>
        <v>0</v>
      </c>
      <c r="W131" s="162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 t="s">
        <v>341</v>
      </c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1" x14ac:dyDescent="0.2">
      <c r="A132" s="158"/>
      <c r="B132" s="159"/>
      <c r="C132" s="364" t="s">
        <v>2746</v>
      </c>
      <c r="D132" s="365"/>
      <c r="E132" s="365"/>
      <c r="F132" s="365"/>
      <c r="G132" s="365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 t="s">
        <v>236</v>
      </c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1" x14ac:dyDescent="0.2">
      <c r="A133" s="173">
        <v>61</v>
      </c>
      <c r="B133" s="174" t="s">
        <v>2747</v>
      </c>
      <c r="C133" s="191" t="s">
        <v>2748</v>
      </c>
      <c r="D133" s="175" t="s">
        <v>473</v>
      </c>
      <c r="E133" s="176">
        <v>1.0860000000000001</v>
      </c>
      <c r="F133" s="177"/>
      <c r="G133" s="178">
        <f>ROUND(E133*F133,2)</f>
        <v>0</v>
      </c>
      <c r="H133" s="177">
        <v>0</v>
      </c>
      <c r="I133" s="178">
        <f>ROUND(E133*H133,2)</f>
        <v>0</v>
      </c>
      <c r="J133" s="177">
        <v>1340</v>
      </c>
      <c r="K133" s="178">
        <f>ROUND(E133*J133,2)</f>
        <v>1455.24</v>
      </c>
      <c r="L133" s="178">
        <v>21</v>
      </c>
      <c r="M133" s="178">
        <f>G133*(1+L133/100)</f>
        <v>0</v>
      </c>
      <c r="N133" s="178">
        <v>0</v>
      </c>
      <c r="O133" s="178">
        <f>ROUND(E133*N133,2)</f>
        <v>0</v>
      </c>
      <c r="P133" s="178">
        <v>0</v>
      </c>
      <c r="Q133" s="178">
        <f>ROUND(E133*P133,2)</f>
        <v>0</v>
      </c>
      <c r="R133" s="178"/>
      <c r="S133" s="178" t="s">
        <v>2384</v>
      </c>
      <c r="T133" s="179" t="s">
        <v>2385</v>
      </c>
      <c r="U133" s="162">
        <v>0</v>
      </c>
      <c r="V133" s="162">
        <f>ROUND(E133*U133,2)</f>
        <v>0</v>
      </c>
      <c r="W133" s="162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 t="s">
        <v>341</v>
      </c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1" x14ac:dyDescent="0.2">
      <c r="A134" s="158"/>
      <c r="B134" s="159"/>
      <c r="C134" s="364" t="s">
        <v>2749</v>
      </c>
      <c r="D134" s="365"/>
      <c r="E134" s="365"/>
      <c r="F134" s="365"/>
      <c r="G134" s="365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 t="s">
        <v>236</v>
      </c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1" x14ac:dyDescent="0.2">
      <c r="A135" s="173">
        <v>62</v>
      </c>
      <c r="B135" s="174" t="s">
        <v>2750</v>
      </c>
      <c r="C135" s="191" t="s">
        <v>2751</v>
      </c>
      <c r="D135" s="175" t="s">
        <v>473</v>
      </c>
      <c r="E135" s="176">
        <v>2.4</v>
      </c>
      <c r="F135" s="177"/>
      <c r="G135" s="178">
        <f>ROUND(E135*F135,2)</f>
        <v>0</v>
      </c>
      <c r="H135" s="177">
        <v>0</v>
      </c>
      <c r="I135" s="178">
        <f>ROUND(E135*H135,2)</f>
        <v>0</v>
      </c>
      <c r="J135" s="177">
        <v>130</v>
      </c>
      <c r="K135" s="178">
        <f>ROUND(E135*J135,2)</f>
        <v>312</v>
      </c>
      <c r="L135" s="178">
        <v>21</v>
      </c>
      <c r="M135" s="178">
        <f>G135*(1+L135/100)</f>
        <v>0</v>
      </c>
      <c r="N135" s="178">
        <v>0</v>
      </c>
      <c r="O135" s="178">
        <f>ROUND(E135*N135,2)</f>
        <v>0</v>
      </c>
      <c r="P135" s="178">
        <v>0</v>
      </c>
      <c r="Q135" s="178">
        <f>ROUND(E135*P135,2)</f>
        <v>0</v>
      </c>
      <c r="R135" s="178"/>
      <c r="S135" s="178" t="s">
        <v>2384</v>
      </c>
      <c r="T135" s="179" t="s">
        <v>2385</v>
      </c>
      <c r="U135" s="162">
        <v>0</v>
      </c>
      <c r="V135" s="162">
        <f>ROUND(E135*U135,2)</f>
        <v>0</v>
      </c>
      <c r="W135" s="162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 t="s">
        <v>341</v>
      </c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1" x14ac:dyDescent="0.2">
      <c r="A136" s="158"/>
      <c r="B136" s="159"/>
      <c r="C136" s="364" t="s">
        <v>2752</v>
      </c>
      <c r="D136" s="365"/>
      <c r="E136" s="365"/>
      <c r="F136" s="365"/>
      <c r="G136" s="365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 t="s">
        <v>236</v>
      </c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x14ac:dyDescent="0.2">
      <c r="A137" s="167" t="s">
        <v>223</v>
      </c>
      <c r="B137" s="168" t="s">
        <v>132</v>
      </c>
      <c r="C137" s="189" t="s">
        <v>133</v>
      </c>
      <c r="D137" s="169"/>
      <c r="E137" s="170"/>
      <c r="F137" s="171"/>
      <c r="G137" s="171">
        <f>SUMIF(AG138:AG141,"&lt;&gt;NOR",G138:G141)</f>
        <v>0</v>
      </c>
      <c r="H137" s="171"/>
      <c r="I137" s="171">
        <f>SUM(I138:I141)</f>
        <v>0</v>
      </c>
      <c r="J137" s="171"/>
      <c r="K137" s="171">
        <f>SUM(K138:K141)</f>
        <v>31614.079999999998</v>
      </c>
      <c r="L137" s="171"/>
      <c r="M137" s="171">
        <f>SUM(M138:M141)</f>
        <v>0</v>
      </c>
      <c r="N137" s="171"/>
      <c r="O137" s="171">
        <f>SUM(O138:O141)</f>
        <v>0</v>
      </c>
      <c r="P137" s="171"/>
      <c r="Q137" s="171">
        <f>SUM(Q138:Q141)</f>
        <v>0</v>
      </c>
      <c r="R137" s="171"/>
      <c r="S137" s="171"/>
      <c r="T137" s="172"/>
      <c r="U137" s="166"/>
      <c r="V137" s="166">
        <f>SUM(V138:V141)</f>
        <v>0</v>
      </c>
      <c r="W137" s="166"/>
      <c r="AG137" t="s">
        <v>224</v>
      </c>
    </row>
    <row r="138" spans="1:60" ht="22.5" outlineLevel="1" x14ac:dyDescent="0.2">
      <c r="A138" s="173">
        <v>63</v>
      </c>
      <c r="B138" s="174" t="s">
        <v>2753</v>
      </c>
      <c r="C138" s="191" t="s">
        <v>2754</v>
      </c>
      <c r="D138" s="175" t="s">
        <v>473</v>
      </c>
      <c r="E138" s="176">
        <v>4.0149999999999997</v>
      </c>
      <c r="F138" s="177"/>
      <c r="G138" s="178">
        <f>ROUND(E138*F138,2)</f>
        <v>0</v>
      </c>
      <c r="H138" s="177">
        <v>0</v>
      </c>
      <c r="I138" s="178">
        <f>ROUND(E138*H138,2)</f>
        <v>0</v>
      </c>
      <c r="J138" s="177">
        <v>59.5</v>
      </c>
      <c r="K138" s="178">
        <f>ROUND(E138*J138,2)</f>
        <v>238.89</v>
      </c>
      <c r="L138" s="178">
        <v>21</v>
      </c>
      <c r="M138" s="178">
        <f>G138*(1+L138/100)</f>
        <v>0</v>
      </c>
      <c r="N138" s="178">
        <v>0</v>
      </c>
      <c r="O138" s="178">
        <f>ROUND(E138*N138,2)</f>
        <v>0</v>
      </c>
      <c r="P138" s="178">
        <v>0</v>
      </c>
      <c r="Q138" s="178">
        <f>ROUND(E138*P138,2)</f>
        <v>0</v>
      </c>
      <c r="R138" s="178"/>
      <c r="S138" s="178" t="s">
        <v>2384</v>
      </c>
      <c r="T138" s="179" t="s">
        <v>2385</v>
      </c>
      <c r="U138" s="162">
        <v>0</v>
      </c>
      <c r="V138" s="162">
        <f>ROUND(E138*U138,2)</f>
        <v>0</v>
      </c>
      <c r="W138" s="162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 t="s">
        <v>341</v>
      </c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outlineLevel="1" x14ac:dyDescent="0.2">
      <c r="A139" s="158"/>
      <c r="B139" s="159"/>
      <c r="C139" s="364" t="s">
        <v>2755</v>
      </c>
      <c r="D139" s="365"/>
      <c r="E139" s="365"/>
      <c r="F139" s="365"/>
      <c r="G139" s="365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 t="s">
        <v>236</v>
      </c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1" x14ac:dyDescent="0.2">
      <c r="A140" s="173">
        <v>64</v>
      </c>
      <c r="B140" s="174" t="s">
        <v>2599</v>
      </c>
      <c r="C140" s="191" t="s">
        <v>2600</v>
      </c>
      <c r="D140" s="175" t="s">
        <v>473</v>
      </c>
      <c r="E140" s="176">
        <v>37.307000000000002</v>
      </c>
      <c r="F140" s="177"/>
      <c r="G140" s="178">
        <f>ROUND(E140*F140,2)</f>
        <v>0</v>
      </c>
      <c r="H140" s="177">
        <v>0</v>
      </c>
      <c r="I140" s="178">
        <f>ROUND(E140*H140,2)</f>
        <v>0</v>
      </c>
      <c r="J140" s="177">
        <v>841</v>
      </c>
      <c r="K140" s="178">
        <f>ROUND(E140*J140,2)</f>
        <v>31375.19</v>
      </c>
      <c r="L140" s="178">
        <v>21</v>
      </c>
      <c r="M140" s="178">
        <f>G140*(1+L140/100)</f>
        <v>0</v>
      </c>
      <c r="N140" s="178">
        <v>0</v>
      </c>
      <c r="O140" s="178">
        <f>ROUND(E140*N140,2)</f>
        <v>0</v>
      </c>
      <c r="P140" s="178">
        <v>0</v>
      </c>
      <c r="Q140" s="178">
        <f>ROUND(E140*P140,2)</f>
        <v>0</v>
      </c>
      <c r="R140" s="178"/>
      <c r="S140" s="178" t="s">
        <v>2384</v>
      </c>
      <c r="T140" s="179" t="s">
        <v>2385</v>
      </c>
      <c r="U140" s="162">
        <v>0</v>
      </c>
      <c r="V140" s="162">
        <f>ROUND(E140*U140,2)</f>
        <v>0</v>
      </c>
      <c r="W140" s="162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 t="s">
        <v>341</v>
      </c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ht="22.5" outlineLevel="1" x14ac:dyDescent="0.2">
      <c r="A141" s="158"/>
      <c r="B141" s="159"/>
      <c r="C141" s="364" t="s">
        <v>2601</v>
      </c>
      <c r="D141" s="365"/>
      <c r="E141" s="365"/>
      <c r="F141" s="365"/>
      <c r="G141" s="365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 t="s">
        <v>236</v>
      </c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87" t="str">
        <f>C141</f>
        <v>Přesun hmot pro trubní vedení hloubené ztrub z plastických hmot nebo sklolaminátových pro vodovody nebo kanalizace v otevřeném výkopu dopravní vzdálenost do 15 m</v>
      </c>
      <c r="BB141" s="151"/>
      <c r="BC141" s="151"/>
      <c r="BD141" s="151"/>
      <c r="BE141" s="151"/>
      <c r="BF141" s="151"/>
      <c r="BG141" s="151"/>
      <c r="BH141" s="151"/>
    </row>
    <row r="142" spans="1:60" x14ac:dyDescent="0.2">
      <c r="A142" s="167" t="s">
        <v>223</v>
      </c>
      <c r="B142" s="168" t="s">
        <v>142</v>
      </c>
      <c r="C142" s="189" t="s">
        <v>144</v>
      </c>
      <c r="D142" s="169"/>
      <c r="E142" s="170"/>
      <c r="F142" s="171"/>
      <c r="G142" s="171">
        <f>SUMIF(AG143:AG146,"&lt;&gt;NOR",G143:G146)</f>
        <v>0</v>
      </c>
      <c r="H142" s="171"/>
      <c r="I142" s="171">
        <f>SUM(I143:I146)</f>
        <v>0</v>
      </c>
      <c r="J142" s="171"/>
      <c r="K142" s="171">
        <f>SUM(K143:K146)</f>
        <v>840.46</v>
      </c>
      <c r="L142" s="171"/>
      <c r="M142" s="171">
        <f>SUM(M143:M146)</f>
        <v>0</v>
      </c>
      <c r="N142" s="171"/>
      <c r="O142" s="171">
        <f>SUM(O143:O146)</f>
        <v>0</v>
      </c>
      <c r="P142" s="171"/>
      <c r="Q142" s="171">
        <f>SUM(Q143:Q146)</f>
        <v>0</v>
      </c>
      <c r="R142" s="171"/>
      <c r="S142" s="171"/>
      <c r="T142" s="172"/>
      <c r="U142" s="166"/>
      <c r="V142" s="166">
        <f>SUM(V143:V146)</f>
        <v>0</v>
      </c>
      <c r="W142" s="166"/>
      <c r="AG142" t="s">
        <v>224</v>
      </c>
    </row>
    <row r="143" spans="1:60" outlineLevel="1" x14ac:dyDescent="0.2">
      <c r="A143" s="173">
        <v>65</v>
      </c>
      <c r="B143" s="174" t="s">
        <v>2756</v>
      </c>
      <c r="C143" s="191" t="s">
        <v>2757</v>
      </c>
      <c r="D143" s="175" t="s">
        <v>227</v>
      </c>
      <c r="E143" s="176">
        <v>1</v>
      </c>
      <c r="F143" s="177"/>
      <c r="G143" s="178">
        <f>ROUND(E143*F143,2)</f>
        <v>0</v>
      </c>
      <c r="H143" s="177">
        <v>0</v>
      </c>
      <c r="I143" s="178">
        <f>ROUND(E143*H143,2)</f>
        <v>0</v>
      </c>
      <c r="J143" s="177">
        <v>840</v>
      </c>
      <c r="K143" s="178">
        <f>ROUND(E143*J143,2)</f>
        <v>840</v>
      </c>
      <c r="L143" s="178">
        <v>21</v>
      </c>
      <c r="M143" s="178">
        <f>G143*(1+L143/100)</f>
        <v>0</v>
      </c>
      <c r="N143" s="178">
        <v>1.07E-3</v>
      </c>
      <c r="O143" s="178">
        <f>ROUND(E143*N143,2)</f>
        <v>0</v>
      </c>
      <c r="P143" s="178">
        <v>0</v>
      </c>
      <c r="Q143" s="178">
        <f>ROUND(E143*P143,2)</f>
        <v>0</v>
      </c>
      <c r="R143" s="178"/>
      <c r="S143" s="178" t="s">
        <v>2384</v>
      </c>
      <c r="T143" s="179" t="s">
        <v>2385</v>
      </c>
      <c r="U143" s="162">
        <v>0</v>
      </c>
      <c r="V143" s="162">
        <f>ROUND(E143*U143,2)</f>
        <v>0</v>
      </c>
      <c r="W143" s="162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 t="s">
        <v>1096</v>
      </c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outlineLevel="1" x14ac:dyDescent="0.2">
      <c r="A144" s="158"/>
      <c r="B144" s="159"/>
      <c r="C144" s="364" t="s">
        <v>2758</v>
      </c>
      <c r="D144" s="365"/>
      <c r="E144" s="365"/>
      <c r="F144" s="365"/>
      <c r="G144" s="365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 t="s">
        <v>236</v>
      </c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1" x14ac:dyDescent="0.2">
      <c r="A145" s="173">
        <v>66</v>
      </c>
      <c r="B145" s="174" t="s">
        <v>2759</v>
      </c>
      <c r="C145" s="191" t="s">
        <v>2760</v>
      </c>
      <c r="D145" s="175" t="s">
        <v>473</v>
      </c>
      <c r="E145" s="176">
        <v>1E-3</v>
      </c>
      <c r="F145" s="177"/>
      <c r="G145" s="178">
        <f>ROUND(E145*F145,2)</f>
        <v>0</v>
      </c>
      <c r="H145" s="177">
        <v>0</v>
      </c>
      <c r="I145" s="178">
        <f>ROUND(E145*H145,2)</f>
        <v>0</v>
      </c>
      <c r="J145" s="177">
        <v>455</v>
      </c>
      <c r="K145" s="178">
        <f>ROUND(E145*J145,2)</f>
        <v>0.46</v>
      </c>
      <c r="L145" s="178">
        <v>21</v>
      </c>
      <c r="M145" s="178">
        <f>G145*(1+L145/100)</f>
        <v>0</v>
      </c>
      <c r="N145" s="178">
        <v>0</v>
      </c>
      <c r="O145" s="178">
        <f>ROUND(E145*N145,2)</f>
        <v>0</v>
      </c>
      <c r="P145" s="178">
        <v>0</v>
      </c>
      <c r="Q145" s="178">
        <f>ROUND(E145*P145,2)</f>
        <v>0</v>
      </c>
      <c r="R145" s="178"/>
      <c r="S145" s="178" t="s">
        <v>2384</v>
      </c>
      <c r="T145" s="179" t="s">
        <v>2385</v>
      </c>
      <c r="U145" s="162">
        <v>0</v>
      </c>
      <c r="V145" s="162">
        <f>ROUND(E145*U145,2)</f>
        <v>0</v>
      </c>
      <c r="W145" s="162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 t="s">
        <v>1096</v>
      </c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1" x14ac:dyDescent="0.2">
      <c r="A146" s="158"/>
      <c r="B146" s="159"/>
      <c r="C146" s="364" t="s">
        <v>2761</v>
      </c>
      <c r="D146" s="365"/>
      <c r="E146" s="365"/>
      <c r="F146" s="365"/>
      <c r="G146" s="365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 t="s">
        <v>236</v>
      </c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x14ac:dyDescent="0.2">
      <c r="A147" s="167" t="s">
        <v>223</v>
      </c>
      <c r="B147" s="168" t="s">
        <v>105</v>
      </c>
      <c r="C147" s="189" t="s">
        <v>106</v>
      </c>
      <c r="D147" s="169"/>
      <c r="E147" s="170"/>
      <c r="F147" s="171"/>
      <c r="G147" s="171">
        <f>SUMIF(AG148:AG152,"&lt;&gt;NOR",G148:G152)</f>
        <v>0</v>
      </c>
      <c r="H147" s="171"/>
      <c r="I147" s="171">
        <f>SUM(I148:I152)</f>
        <v>114.4</v>
      </c>
      <c r="J147" s="171"/>
      <c r="K147" s="171">
        <f>SUM(K148:K152)</f>
        <v>330.6</v>
      </c>
      <c r="L147" s="171"/>
      <c r="M147" s="171">
        <f>SUM(M148:M152)</f>
        <v>0</v>
      </c>
      <c r="N147" s="171"/>
      <c r="O147" s="171">
        <f>SUM(O148:O152)</f>
        <v>0</v>
      </c>
      <c r="P147" s="171"/>
      <c r="Q147" s="171">
        <f>SUM(Q148:Q152)</f>
        <v>0</v>
      </c>
      <c r="R147" s="171"/>
      <c r="S147" s="171"/>
      <c r="T147" s="172"/>
      <c r="U147" s="166"/>
      <c r="V147" s="166">
        <f>SUM(V148:V152)</f>
        <v>0</v>
      </c>
      <c r="W147" s="166"/>
      <c r="AG147" t="s">
        <v>224</v>
      </c>
    </row>
    <row r="148" spans="1:60" outlineLevel="1" x14ac:dyDescent="0.2">
      <c r="A148" s="173">
        <v>67</v>
      </c>
      <c r="B148" s="174" t="s">
        <v>2762</v>
      </c>
      <c r="C148" s="191" t="s">
        <v>2763</v>
      </c>
      <c r="D148" s="175" t="s">
        <v>427</v>
      </c>
      <c r="E148" s="176">
        <v>2</v>
      </c>
      <c r="F148" s="177"/>
      <c r="G148" s="178">
        <f>ROUND(E148*F148,2)</f>
        <v>0</v>
      </c>
      <c r="H148" s="177">
        <v>0</v>
      </c>
      <c r="I148" s="178">
        <f>ROUND(E148*H148,2)</f>
        <v>0</v>
      </c>
      <c r="J148" s="177">
        <v>38.799999999999997</v>
      </c>
      <c r="K148" s="178">
        <f>ROUND(E148*J148,2)</f>
        <v>77.599999999999994</v>
      </c>
      <c r="L148" s="178">
        <v>21</v>
      </c>
      <c r="M148" s="178">
        <f>G148*(1+L148/100)</f>
        <v>0</v>
      </c>
      <c r="N148" s="178">
        <v>0</v>
      </c>
      <c r="O148" s="178">
        <f>ROUND(E148*N148,2)</f>
        <v>0</v>
      </c>
      <c r="P148" s="178">
        <v>0</v>
      </c>
      <c r="Q148" s="178">
        <f>ROUND(E148*P148,2)</f>
        <v>0</v>
      </c>
      <c r="R148" s="178"/>
      <c r="S148" s="178" t="s">
        <v>2384</v>
      </c>
      <c r="T148" s="179" t="s">
        <v>2385</v>
      </c>
      <c r="U148" s="162">
        <v>0</v>
      </c>
      <c r="V148" s="162">
        <f>ROUND(E148*U148,2)</f>
        <v>0</v>
      </c>
      <c r="W148" s="162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 t="s">
        <v>341</v>
      </c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outlineLevel="1" x14ac:dyDescent="0.2">
      <c r="A149" s="158"/>
      <c r="B149" s="159"/>
      <c r="C149" s="364" t="s">
        <v>2764</v>
      </c>
      <c r="D149" s="365"/>
      <c r="E149" s="365"/>
      <c r="F149" s="365"/>
      <c r="G149" s="365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 t="s">
        <v>236</v>
      </c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outlineLevel="1" x14ac:dyDescent="0.2">
      <c r="A150" s="180">
        <v>68</v>
      </c>
      <c r="B150" s="181" t="s">
        <v>2765</v>
      </c>
      <c r="C150" s="190" t="s">
        <v>2766</v>
      </c>
      <c r="D150" s="182" t="s">
        <v>427</v>
      </c>
      <c r="E150" s="183">
        <v>2</v>
      </c>
      <c r="F150" s="184"/>
      <c r="G150" s="185">
        <f>ROUND(E150*F150,2)</f>
        <v>0</v>
      </c>
      <c r="H150" s="184">
        <v>57.2</v>
      </c>
      <c r="I150" s="185">
        <f>ROUND(E150*H150,2)</f>
        <v>114.4</v>
      </c>
      <c r="J150" s="184">
        <v>0</v>
      </c>
      <c r="K150" s="185">
        <f>ROUND(E150*J150,2)</f>
        <v>0</v>
      </c>
      <c r="L150" s="185">
        <v>21</v>
      </c>
      <c r="M150" s="185">
        <f>G150*(1+L150/100)</f>
        <v>0</v>
      </c>
      <c r="N150" s="185">
        <v>6.8999999999999997E-4</v>
      </c>
      <c r="O150" s="185">
        <f>ROUND(E150*N150,2)</f>
        <v>0</v>
      </c>
      <c r="P150" s="185">
        <v>0</v>
      </c>
      <c r="Q150" s="185">
        <f>ROUND(E150*P150,2)</f>
        <v>0</v>
      </c>
      <c r="R150" s="185"/>
      <c r="S150" s="185" t="s">
        <v>2384</v>
      </c>
      <c r="T150" s="186" t="s">
        <v>2385</v>
      </c>
      <c r="U150" s="162">
        <v>0</v>
      </c>
      <c r="V150" s="162">
        <f>ROUND(E150*U150,2)</f>
        <v>0</v>
      </c>
      <c r="W150" s="162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 t="s">
        <v>2452</v>
      </c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outlineLevel="1" x14ac:dyDescent="0.2">
      <c r="A151" s="173">
        <v>69</v>
      </c>
      <c r="B151" s="174" t="s">
        <v>2602</v>
      </c>
      <c r="C151" s="191" t="s">
        <v>2603</v>
      </c>
      <c r="D151" s="175" t="s">
        <v>375</v>
      </c>
      <c r="E151" s="176">
        <v>22</v>
      </c>
      <c r="F151" s="177"/>
      <c r="G151" s="178">
        <f>ROUND(E151*F151,2)</f>
        <v>0</v>
      </c>
      <c r="H151" s="177">
        <v>0</v>
      </c>
      <c r="I151" s="178">
        <f>ROUND(E151*H151,2)</f>
        <v>0</v>
      </c>
      <c r="J151" s="177">
        <v>11.5</v>
      </c>
      <c r="K151" s="178">
        <f>ROUND(E151*J151,2)</f>
        <v>253</v>
      </c>
      <c r="L151" s="178">
        <v>21</v>
      </c>
      <c r="M151" s="178">
        <f>G151*(1+L151/100)</f>
        <v>0</v>
      </c>
      <c r="N151" s="178">
        <v>3.0000000000000001E-5</v>
      </c>
      <c r="O151" s="178">
        <f>ROUND(E151*N151,2)</f>
        <v>0</v>
      </c>
      <c r="P151" s="178">
        <v>0</v>
      </c>
      <c r="Q151" s="178">
        <f>ROUND(E151*P151,2)</f>
        <v>0</v>
      </c>
      <c r="R151" s="178"/>
      <c r="S151" s="178" t="s">
        <v>2384</v>
      </c>
      <c r="T151" s="179" t="s">
        <v>2385</v>
      </c>
      <c r="U151" s="162">
        <v>0</v>
      </c>
      <c r="V151" s="162">
        <f>ROUND(E151*U151,2)</f>
        <v>0</v>
      </c>
      <c r="W151" s="162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 t="s">
        <v>341</v>
      </c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outlineLevel="1" x14ac:dyDescent="0.2">
      <c r="A152" s="158"/>
      <c r="B152" s="159"/>
      <c r="C152" s="364" t="s">
        <v>2604</v>
      </c>
      <c r="D152" s="365"/>
      <c r="E152" s="365"/>
      <c r="F152" s="365"/>
      <c r="G152" s="365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 t="s">
        <v>236</v>
      </c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x14ac:dyDescent="0.2">
      <c r="A153" s="5"/>
      <c r="B153" s="6"/>
      <c r="C153" s="192"/>
      <c r="D153" s="8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AE153">
        <v>15</v>
      </c>
      <c r="AF153">
        <v>21</v>
      </c>
    </row>
    <row r="154" spans="1:60" x14ac:dyDescent="0.2">
      <c r="A154" s="154"/>
      <c r="B154" s="155" t="s">
        <v>30</v>
      </c>
      <c r="C154" s="193"/>
      <c r="D154" s="156"/>
      <c r="E154" s="157"/>
      <c r="F154" s="157"/>
      <c r="G154" s="188">
        <f>G8+G57+G60+G65+G70+G117+G126+G137+G142+G147</f>
        <v>0</v>
      </c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AE154">
        <f>SUMIF(L7:L152,AE153,G7:G152)</f>
        <v>0</v>
      </c>
      <c r="AF154">
        <f>SUMIF(L7:L152,AF153,G7:G152)</f>
        <v>0</v>
      </c>
      <c r="AG154" t="s">
        <v>323</v>
      </c>
    </row>
    <row r="155" spans="1:60" x14ac:dyDescent="0.2">
      <c r="A155" s="379" t="s">
        <v>1698</v>
      </c>
      <c r="B155" s="379"/>
      <c r="C155" s="192"/>
      <c r="D155" s="8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1:60" x14ac:dyDescent="0.2">
      <c r="A156" s="5"/>
      <c r="B156" s="6" t="s">
        <v>2605</v>
      </c>
      <c r="C156" s="192" t="s">
        <v>2606</v>
      </c>
      <c r="D156" s="8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AG156" t="s">
        <v>1701</v>
      </c>
    </row>
    <row r="157" spans="1:60" x14ac:dyDescent="0.2">
      <c r="A157" s="5"/>
      <c r="B157" s="6" t="s">
        <v>1702</v>
      </c>
      <c r="C157" s="192" t="s">
        <v>2607</v>
      </c>
      <c r="D157" s="8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AG157" t="s">
        <v>1704</v>
      </c>
    </row>
    <row r="158" spans="1:60" x14ac:dyDescent="0.2">
      <c r="A158" s="5"/>
      <c r="B158" s="6"/>
      <c r="C158" s="192" t="s">
        <v>2608</v>
      </c>
      <c r="D158" s="8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AG158" t="s">
        <v>1705</v>
      </c>
    </row>
    <row r="159" spans="1:60" x14ac:dyDescent="0.2">
      <c r="A159" s="5"/>
      <c r="B159" s="6"/>
      <c r="C159" s="192"/>
      <c r="D159" s="8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60" x14ac:dyDescent="0.2">
      <c r="C160" s="194"/>
      <c r="D160" s="142"/>
      <c r="AG160" t="s">
        <v>324</v>
      </c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sheetProtection password="C613" sheet="1"/>
  <mergeCells count="71">
    <mergeCell ref="A155:B155"/>
    <mergeCell ref="C10:G10"/>
    <mergeCell ref="C12:G12"/>
    <mergeCell ref="C14:G14"/>
    <mergeCell ref="C16:G16"/>
    <mergeCell ref="C18:G18"/>
    <mergeCell ref="C28:G28"/>
    <mergeCell ref="C21:G21"/>
    <mergeCell ref="C23:G23"/>
    <mergeCell ref="C24:G24"/>
    <mergeCell ref="C26:G26"/>
    <mergeCell ref="C52:G52"/>
    <mergeCell ref="C30:G30"/>
    <mergeCell ref="C32:G32"/>
    <mergeCell ref="C34:G34"/>
    <mergeCell ref="C36:G36"/>
    <mergeCell ref="A1:G1"/>
    <mergeCell ref="C2:G2"/>
    <mergeCell ref="C3:G3"/>
    <mergeCell ref="C4:G4"/>
    <mergeCell ref="C20:G20"/>
    <mergeCell ref="C38:G38"/>
    <mergeCell ref="C40:G40"/>
    <mergeCell ref="C42:G42"/>
    <mergeCell ref="C44:G44"/>
    <mergeCell ref="C46:G46"/>
    <mergeCell ref="C48:G48"/>
    <mergeCell ref="C50:G50"/>
    <mergeCell ref="C81:G81"/>
    <mergeCell ref="C54:G54"/>
    <mergeCell ref="C56:G56"/>
    <mergeCell ref="C59:G59"/>
    <mergeCell ref="C62:G62"/>
    <mergeCell ref="C64:G64"/>
    <mergeCell ref="C67:G67"/>
    <mergeCell ref="C69:G69"/>
    <mergeCell ref="C72:G72"/>
    <mergeCell ref="C74:G74"/>
    <mergeCell ref="C76:G76"/>
    <mergeCell ref="C79:G79"/>
    <mergeCell ref="C108:G108"/>
    <mergeCell ref="C84:G84"/>
    <mergeCell ref="C86:G86"/>
    <mergeCell ref="C88:G88"/>
    <mergeCell ref="C90:G90"/>
    <mergeCell ref="C92:G92"/>
    <mergeCell ref="C95:G95"/>
    <mergeCell ref="C98:G98"/>
    <mergeCell ref="C100:G100"/>
    <mergeCell ref="C102:G102"/>
    <mergeCell ref="C104:G104"/>
    <mergeCell ref="C106:G106"/>
    <mergeCell ref="C134:G134"/>
    <mergeCell ref="C110:G110"/>
    <mergeCell ref="C112:G112"/>
    <mergeCell ref="C114:G114"/>
    <mergeCell ref="C116:G116"/>
    <mergeCell ref="C119:G119"/>
    <mergeCell ref="C121:G121"/>
    <mergeCell ref="C123:G123"/>
    <mergeCell ref="C125:G125"/>
    <mergeCell ref="C128:G128"/>
    <mergeCell ref="C130:G130"/>
    <mergeCell ref="C132:G132"/>
    <mergeCell ref="C152:G152"/>
    <mergeCell ref="C136:G136"/>
    <mergeCell ref="C139:G139"/>
    <mergeCell ref="C141:G141"/>
    <mergeCell ref="C144:G144"/>
    <mergeCell ref="C146:G146"/>
    <mergeCell ref="C149:G149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62</vt:i4>
      </vt:variant>
    </vt:vector>
  </HeadingPairs>
  <TitlesOfParts>
    <vt:vector size="73" baseType="lpstr">
      <vt:lpstr>Stavba</vt:lpstr>
      <vt:lpstr>VzorPolozky</vt:lpstr>
      <vt:lpstr>VRN 01 Naklady</vt:lpstr>
      <vt:lpstr>SO 01 01 Pol</vt:lpstr>
      <vt:lpstr>SO 01 02 Pol</vt:lpstr>
      <vt:lpstr>SO 01 03 Pol</vt:lpstr>
      <vt:lpstr>SO 01 04 Rek</vt:lpstr>
      <vt:lpstr>SO 01 05 EI Pol</vt:lpstr>
      <vt:lpstr>SO 01 05 Pol</vt:lpstr>
      <vt:lpstr>SO 02 01 Pol</vt:lpstr>
      <vt:lpstr>SO 02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01 Pol'!Názvy_tisku</vt:lpstr>
      <vt:lpstr>'SO 01 02 Pol'!Názvy_tisku</vt:lpstr>
      <vt:lpstr>'SO 01 03 Pol'!Názvy_tisku</vt:lpstr>
      <vt:lpstr>'SO 01 04 Rek'!Názvy_tisku</vt:lpstr>
      <vt:lpstr>'SO 01 05 EI Pol'!Názvy_tisku</vt:lpstr>
      <vt:lpstr>'SO 01 05 Pol'!Názvy_tisku</vt:lpstr>
      <vt:lpstr>'SO 02 01 Pol'!Názvy_tisku</vt:lpstr>
      <vt:lpstr>'SO 02 02 Pol'!Názvy_tisku</vt:lpstr>
      <vt:lpstr>'VRN 01 Naklady'!Názvy_tisku</vt:lpstr>
      <vt:lpstr>oadresa</vt:lpstr>
      <vt:lpstr>Stavba!Objednatel</vt:lpstr>
      <vt:lpstr>Stavba!Objekt</vt:lpstr>
      <vt:lpstr>'SO 01 01 Pol'!Oblast_tisku</vt:lpstr>
      <vt:lpstr>'SO 01 02 Pol'!Oblast_tisku</vt:lpstr>
      <vt:lpstr>'SO 01 03 Pol'!Oblast_tisku</vt:lpstr>
      <vt:lpstr>'SO 01 04 Rek'!Oblast_tisku</vt:lpstr>
      <vt:lpstr>'SO 01 05 EI Pol'!Oblast_tisku</vt:lpstr>
      <vt:lpstr>'SO 01 05 Pol'!Oblast_tisku</vt:lpstr>
      <vt:lpstr>'SO 02 01 Pol'!Oblast_tisku</vt:lpstr>
      <vt:lpstr>'SO 02 02 Pol'!Oblast_tisku</vt:lpstr>
      <vt:lpstr>Stavba!Oblast_tisku</vt:lpstr>
      <vt:lpstr>'VRN 01 Naklady'!Oblast_tisku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spravce</cp:lastModifiedBy>
  <cp:lastPrinted>2014-02-28T09:52:57Z</cp:lastPrinted>
  <dcterms:created xsi:type="dcterms:W3CDTF">2009-04-08T07:15:50Z</dcterms:created>
  <dcterms:modified xsi:type="dcterms:W3CDTF">2018-09-27T10:24:13Z</dcterms:modified>
</cp:coreProperties>
</file>