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roman\Desktop\VŘ\kuchyně DS-DD\Vysvětlení zadávací dokumentace č. 2\"/>
    </mc:Choice>
  </mc:AlternateContent>
  <xr:revisionPtr revIDLastSave="0" documentId="8_{7BA710D9-8FBA-4002-8738-A27F0E1FD5BB}" xr6:coauthVersionLast="43" xr6:coauthVersionMax="43" xr10:uidLastSave="{00000000-0000-0000-0000-000000000000}"/>
  <workbookProtection workbookPassword="C411" lockStructure="1"/>
  <bookViews>
    <workbookView xWindow="-120" yWindow="-120" windowWidth="24240" windowHeight="13140" firstSheet="1" activeTab="1" xr2:uid="{00000000-000D-0000-FFFF-FFFF00000000}"/>
  </bookViews>
  <sheets>
    <sheet name="Rekapitulace stavby" sheetId="1" state="veryHidden" r:id="rId1"/>
    <sheet name="Celkova rekapitulace" sheetId="3" r:id="rId2"/>
    <sheet name="ARC" sheetId="2" r:id="rId3"/>
    <sheet name="ZTI" sheetId="4" r:id="rId4"/>
    <sheet name="Gastro" sheetId="5" r:id="rId5"/>
    <sheet name="Technolog.strop" sheetId="6" r:id="rId6"/>
    <sheet name="VZT" sheetId="7" r:id="rId7"/>
    <sheet name="EI" sheetId="8" r:id="rId8"/>
    <sheet name="EPS" sheetId="9" r:id="rId9"/>
    <sheet name="UT+Plyn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_CENA__" localSheetId="1">#REF!</definedName>
    <definedName name="__CENA__">#REF!</definedName>
    <definedName name="__MAIN__" localSheetId="1">#REF!</definedName>
    <definedName name="__MAIN__">#REF!</definedName>
    <definedName name="__MAIN2__" localSheetId="1">#REF!</definedName>
    <definedName name="__MAIN2__">#REF!</definedName>
    <definedName name="__SAZBA__" localSheetId="1">#REF!</definedName>
    <definedName name="__SAZBA__">#REF!</definedName>
    <definedName name="__T0__" localSheetId="1">#REF!</definedName>
    <definedName name="__T0__">#REF!</definedName>
    <definedName name="__T1__" localSheetId="1">#REF!</definedName>
    <definedName name="__T1__">#REF!</definedName>
    <definedName name="__T2__" localSheetId="1">#REF!</definedName>
    <definedName name="__T2__">#REF!</definedName>
    <definedName name="__T3__" localSheetId="1">#REF!</definedName>
    <definedName name="__T3__">#REF!</definedName>
    <definedName name="__TE1__" localSheetId="1">'[1]Kryci list'!#REF!</definedName>
    <definedName name="__TE1__">'[1]Kryci list'!#REF!</definedName>
    <definedName name="__TE3__" localSheetId="1">#REF!</definedName>
    <definedName name="__TE3__">#REF!</definedName>
    <definedName name="__TR0__" localSheetId="1">#REF!</definedName>
    <definedName name="__TR0__">#REF!</definedName>
    <definedName name="__TR1__" localSheetId="1">#REF!</definedName>
    <definedName name="__TR1__">#REF!</definedName>
    <definedName name="_xlnm._FilterDatabase" localSheetId="2" hidden="1">ARC!$C$99:$K$834</definedName>
    <definedName name="_xlnm._FilterDatabase" localSheetId="3" hidden="1">ZTI!$C$122:$K$205</definedName>
    <definedName name="afterdetail_lua_rozpdph" localSheetId="8">EPS!#REF!</definedName>
    <definedName name="afterdetail_lua_rozpdph">[2]EPS!#REF!</definedName>
    <definedName name="afterdetail_rozpocty_rkap" localSheetId="8">EPS!#REF!</definedName>
    <definedName name="afterdetail_rozpocty_rkap">[2]EPS!#REF!</definedName>
    <definedName name="afterdetail_rozpocty_rozpocty" localSheetId="8">EPS!#REF!</definedName>
    <definedName name="afterdetail_rozpocty_rozpocty">[2]EPS!#REF!</definedName>
    <definedName name="beforeafterdetail_rozpocty_rozpocty.Poznamka2.1" localSheetId="8">EPS!#REF!</definedName>
    <definedName name="beforeafterdetail_rozpocty_rozpocty.Poznamka2.1">[2]EPS!#REF!</definedName>
    <definedName name="beforefirmy_rozpocty_pozn.Poznamka2" localSheetId="8">EPS!#REF!</definedName>
    <definedName name="beforefirmy_rozpocty_pozn.Poznamka2">[2]EPS!#REF!</definedName>
    <definedName name="body_lua_dph" localSheetId="8">EPS!#REF!</definedName>
    <definedName name="body_lua_dph">[2]EPS!#REF!</definedName>
    <definedName name="body_lua_hlavy" localSheetId="8">EPS!#REF!</definedName>
    <definedName name="body_lua_hlavy">[2]EPS!#REF!</definedName>
    <definedName name="body_lua_rekap" localSheetId="8">EPS!#REF!</definedName>
    <definedName name="body_lua_rekap">[2]EPS!#REF!</definedName>
    <definedName name="body_rozpocty_rkap" localSheetId="8">EPS!#REF!</definedName>
    <definedName name="body_rozpocty_rkap">[2]EPS!#REF!</definedName>
    <definedName name="body_rozpocty_rozpocty" localSheetId="8">EPS!#REF!</definedName>
    <definedName name="body_rozpocty_rozpocty">[2]EPS!#REF!</definedName>
    <definedName name="body_rozpocty_rpolozky" localSheetId="8">EPS!#REF!</definedName>
    <definedName name="body_rozpocty_rpolozky">[2]EPS!#REF!</definedName>
    <definedName name="body_rozpocty_rpolozky.Poznamka2" localSheetId="8">EPS!#REF!</definedName>
    <definedName name="body_rozpocty_rpolozky.Poznamka2">[2]EPS!#REF!</definedName>
    <definedName name="end_rozpocty_rozpocty" localSheetId="8">EPS!#REF!</definedName>
    <definedName name="end_rozpocty_rozpocty">[2]EPS!#REF!</definedName>
    <definedName name="Excel_BuiltIn__FilterDatabase_1" localSheetId="1">#REF!</definedName>
    <definedName name="Excel_BuiltIn__FilterDatabase_1">#REF!</definedName>
    <definedName name="Excel_BuiltIn__FilterDatabase_2" localSheetId="1">[3]HRO!#REF!</definedName>
    <definedName name="Excel_BuiltIn__FilterDatabase_2">[3]HRO!#REF!</definedName>
    <definedName name="Excel_BuiltIn_Print_Area_1_1" localSheetId="1">#REF!</definedName>
    <definedName name="Excel_BuiltIn_Print_Area_1_1">#REF!</definedName>
    <definedName name="Excel_BuiltIn_Print_Area_2" localSheetId="1">#REF!</definedName>
    <definedName name="Excel_BuiltIn_Print_Area_2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firmy_rozpocty_pozn" localSheetId="8">EPS!#REF!</definedName>
    <definedName name="firmy_rozpocty_pozn">[2]EPS!#REF!</definedName>
    <definedName name="nazev">#REF!</definedName>
    <definedName name="_xlnm.Print_Titles" localSheetId="2">ARC!$99:$99</definedName>
    <definedName name="_xlnm.Print_Titles" localSheetId="0">'Rekapitulace stavby'!$52:$52</definedName>
    <definedName name="_xlnm.Print_Titles" localSheetId="9">'UT+Plyn'!$A$12:$IV$12</definedName>
    <definedName name="_xlnm.Print_Titles" localSheetId="6">VZT!$A$1:$IV$3</definedName>
    <definedName name="_xlnm.Print_Titles" localSheetId="3">ZTI!$122:$122</definedName>
    <definedName name="_xlnm.Print_Area" localSheetId="2">ARC!$C$4:$J$37,ARC!$C$43:$J$83,ARC!$C$89:$K$834</definedName>
    <definedName name="_xlnm.Print_Area" localSheetId="0">'Rekapitulace stavby'!$D$4:$AO$36,'Rekapitulace stavby'!$C$42:$AQ$56</definedName>
    <definedName name="_xlnm.Print_Area" localSheetId="9">'UT+Plyn'!$A$1:$J$139</definedName>
    <definedName name="_xlnm.Print_Area" localSheetId="6">VZT!$A$1:$J$167</definedName>
    <definedName name="_xlnm.Print_Area" localSheetId="3">ZTI!$C$82:$J$104,ZTI!$C$110:$K$205</definedName>
    <definedName name="sum_lua_dph" localSheetId="8">EPS!#REF!</definedName>
    <definedName name="sum_lua_dph">[2]EPS!#REF!</definedName>
    <definedName name="sum_lua_hlavy" localSheetId="8">EPS!#REF!</definedName>
    <definedName name="sum_lua_hlavy">[2]EPS!#REF!</definedName>
    <definedName name="sum_lua_rekap" localSheetId="8">EPS!#REF!</definedName>
    <definedName name="sum_lua_rekap">[2]EPS!#REF!</definedName>
    <definedName name="top_lua_dph" localSheetId="8">EPS!#REF!</definedName>
    <definedName name="top_lua_dph">[2]EPS!#REF!</definedName>
    <definedName name="top_lua_hlavy" localSheetId="8">EPS!#REF!</definedName>
    <definedName name="top_lua_hlavy">[2]EPS!#REF!</definedName>
    <definedName name="top_rozpocty_rkap" localSheetId="8">EPS!#REF!</definedName>
    <definedName name="top_rozpocty_rkap">[2]EPS!#REF!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6" l="1"/>
  <c r="D32" i="6"/>
  <c r="G63" i="7" l="1"/>
  <c r="G64" i="7"/>
  <c r="G65" i="7"/>
  <c r="G62" i="7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A157" i="10"/>
  <c r="J156" i="10"/>
  <c r="A156" i="10"/>
  <c r="J155" i="10"/>
  <c r="A155" i="10"/>
  <c r="J154" i="10"/>
  <c r="A154" i="10"/>
  <c r="J153" i="10"/>
  <c r="A153" i="10"/>
  <c r="J152" i="10"/>
  <c r="A152" i="10"/>
  <c r="J151" i="10"/>
  <c r="A151" i="10"/>
  <c r="J150" i="10"/>
  <c r="A150" i="10"/>
  <c r="J149" i="10"/>
  <c r="A149" i="10"/>
  <c r="J148" i="10"/>
  <c r="A148" i="10"/>
  <c r="J147" i="10"/>
  <c r="A147" i="10"/>
  <c r="J146" i="10"/>
  <c r="A146" i="10"/>
  <c r="J145" i="10"/>
  <c r="A145" i="10"/>
  <c r="J144" i="10"/>
  <c r="A144" i="10"/>
  <c r="J143" i="10"/>
  <c r="A143" i="10"/>
  <c r="J142" i="10"/>
  <c r="A142" i="10"/>
  <c r="J141" i="10"/>
  <c r="A141" i="10"/>
  <c r="J140" i="10"/>
  <c r="A140" i="10"/>
  <c r="A139" i="10"/>
  <c r="J138" i="10"/>
  <c r="A138" i="10"/>
  <c r="J137" i="10"/>
  <c r="A137" i="10"/>
  <c r="J136" i="10"/>
  <c r="A136" i="10"/>
  <c r="J135" i="10"/>
  <c r="H135" i="10"/>
  <c r="A135" i="10"/>
  <c r="J134" i="10"/>
  <c r="A134" i="10"/>
  <c r="J133" i="10"/>
  <c r="A133" i="10"/>
  <c r="J132" i="10"/>
  <c r="A132" i="10"/>
  <c r="J131" i="10"/>
  <c r="A131" i="10"/>
  <c r="J130" i="10"/>
  <c r="J129" i="10"/>
  <c r="J128" i="10"/>
  <c r="J127" i="10"/>
  <c r="A127" i="10"/>
  <c r="J126" i="10"/>
  <c r="A126" i="10"/>
  <c r="J125" i="10"/>
  <c r="A125" i="10"/>
  <c r="J124" i="10"/>
  <c r="I124" i="10"/>
  <c r="J123" i="10"/>
  <c r="I123" i="10"/>
  <c r="J122" i="10"/>
  <c r="I122" i="10"/>
  <c r="J121" i="10"/>
  <c r="I121" i="10"/>
  <c r="J120" i="10"/>
  <c r="I120" i="10"/>
  <c r="J119" i="10"/>
  <c r="A119" i="10"/>
  <c r="J118" i="10"/>
  <c r="A118" i="10"/>
  <c r="J117" i="10"/>
  <c r="A117" i="10"/>
  <c r="J116" i="10"/>
  <c r="I116" i="10"/>
  <c r="J115" i="10"/>
  <c r="I115" i="10"/>
  <c r="J114" i="10"/>
  <c r="A114" i="10"/>
  <c r="J113" i="10"/>
  <c r="A113" i="10"/>
  <c r="J112" i="10"/>
  <c r="A112" i="10"/>
  <c r="J111" i="10"/>
  <c r="J110" i="10"/>
  <c r="I110" i="10"/>
  <c r="J109" i="10"/>
  <c r="I109" i="10"/>
  <c r="J108" i="10"/>
  <c r="I108" i="10"/>
  <c r="J107" i="10"/>
  <c r="I107" i="10"/>
  <c r="J106" i="10"/>
  <c r="I106" i="10"/>
  <c r="J105" i="10"/>
  <c r="I105" i="10"/>
  <c r="J104" i="10"/>
  <c r="I104" i="10"/>
  <c r="J103" i="10"/>
  <c r="A103" i="10"/>
  <c r="J102" i="10"/>
  <c r="A102" i="10"/>
  <c r="J101" i="10"/>
  <c r="A101" i="10"/>
  <c r="J100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93" i="10"/>
  <c r="I93" i="10"/>
  <c r="J92" i="10"/>
  <c r="I92" i="10"/>
  <c r="J91" i="10"/>
  <c r="I91" i="10"/>
  <c r="J90" i="10"/>
  <c r="I90" i="10"/>
  <c r="J89" i="10"/>
  <c r="I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A68" i="10"/>
  <c r="J67" i="10"/>
  <c r="A67" i="10"/>
  <c r="J66" i="10"/>
  <c r="A66" i="10"/>
  <c r="J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A56" i="10"/>
  <c r="J55" i="10"/>
  <c r="A55" i="10"/>
  <c r="J54" i="10"/>
  <c r="A54" i="10"/>
  <c r="J53" i="10"/>
  <c r="J52" i="10"/>
  <c r="I52" i="10"/>
  <c r="J51" i="10"/>
  <c r="I51" i="10"/>
  <c r="J50" i="10"/>
  <c r="I50" i="10"/>
  <c r="J49" i="10"/>
  <c r="I49" i="10"/>
  <c r="A49" i="10"/>
  <c r="J48" i="10"/>
  <c r="I48" i="10"/>
  <c r="A48" i="10"/>
  <c r="J47" i="10"/>
  <c r="A47" i="10"/>
  <c r="J46" i="10"/>
  <c r="I46" i="10"/>
  <c r="H47" i="10" s="1"/>
  <c r="I47" i="10" s="1"/>
  <c r="J45" i="10"/>
  <c r="A45" i="10"/>
  <c r="J44" i="10"/>
  <c r="A44" i="10"/>
  <c r="J43" i="10"/>
  <c r="A43" i="10"/>
  <c r="J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A29" i="10"/>
  <c r="J28" i="10"/>
  <c r="A28" i="10"/>
  <c r="J27" i="10"/>
  <c r="A27" i="10"/>
  <c r="J26" i="10"/>
  <c r="A26" i="10"/>
  <c r="J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A14" i="10"/>
  <c r="J13" i="10"/>
  <c r="A13" i="10"/>
  <c r="I7" i="10"/>
  <c r="F66" i="9"/>
  <c r="F65" i="9"/>
  <c r="F64" i="9"/>
  <c r="F63" i="9"/>
  <c r="F62" i="9"/>
  <c r="F61" i="9"/>
  <c r="F55" i="9"/>
  <c r="F54" i="9"/>
  <c r="F53" i="9"/>
  <c r="F52" i="9"/>
  <c r="F51" i="9"/>
  <c r="F50" i="9"/>
  <c r="F49" i="9"/>
  <c r="F44" i="9"/>
  <c r="F43" i="9"/>
  <c r="F42" i="9"/>
  <c r="F41" i="9"/>
  <c r="F40" i="9"/>
  <c r="F39" i="9"/>
  <c r="F34" i="9"/>
  <c r="F33" i="9"/>
  <c r="F32" i="9"/>
  <c r="F31" i="9"/>
  <c r="F30" i="9"/>
  <c r="F29" i="9"/>
  <c r="F28" i="9"/>
  <c r="F23" i="9"/>
  <c r="F22" i="9"/>
  <c r="F21" i="9"/>
  <c r="F20" i="9"/>
  <c r="F19" i="9"/>
  <c r="F18" i="9"/>
  <c r="F17" i="9"/>
  <c r="F16" i="9"/>
  <c r="F15" i="9"/>
  <c r="F14" i="9"/>
  <c r="F77" i="8"/>
  <c r="J77" i="8" s="1"/>
  <c r="F76" i="8"/>
  <c r="J76" i="8" s="1"/>
  <c r="F75" i="8"/>
  <c r="J75" i="8" s="1"/>
  <c r="F74" i="8"/>
  <c r="J74" i="8" s="1"/>
  <c r="F73" i="8"/>
  <c r="J73" i="8" s="1"/>
  <c r="F72" i="8"/>
  <c r="J72" i="8" s="1"/>
  <c r="F71" i="8"/>
  <c r="J71" i="8" s="1"/>
  <c r="F70" i="8"/>
  <c r="J70" i="8" s="1"/>
  <c r="F69" i="8"/>
  <c r="J69" i="8" s="1"/>
  <c r="I64" i="8"/>
  <c r="J64" i="8" s="1"/>
  <c r="F64" i="8"/>
  <c r="I63" i="8"/>
  <c r="F63" i="8"/>
  <c r="G60" i="8"/>
  <c r="I60" i="8" s="1"/>
  <c r="J60" i="8" s="1"/>
  <c r="F60" i="8"/>
  <c r="G59" i="8"/>
  <c r="I59" i="8" s="1"/>
  <c r="F59" i="8"/>
  <c r="G58" i="8"/>
  <c r="I58" i="8" s="1"/>
  <c r="J58" i="8" s="1"/>
  <c r="F58" i="8"/>
  <c r="G57" i="8"/>
  <c r="I57" i="8" s="1"/>
  <c r="J57" i="8" s="1"/>
  <c r="F57" i="8"/>
  <c r="I56" i="8"/>
  <c r="F56" i="8"/>
  <c r="G54" i="8"/>
  <c r="I54" i="8" s="1"/>
  <c r="J54" i="8" s="1"/>
  <c r="F54" i="8"/>
  <c r="G53" i="8"/>
  <c r="I53" i="8" s="1"/>
  <c r="J53" i="8" s="1"/>
  <c r="F53" i="8"/>
  <c r="G52" i="8"/>
  <c r="I52" i="8" s="1"/>
  <c r="J52" i="8" s="1"/>
  <c r="F52" i="8"/>
  <c r="G51" i="8"/>
  <c r="I51" i="8" s="1"/>
  <c r="F51" i="8"/>
  <c r="G50" i="8"/>
  <c r="I50" i="8" s="1"/>
  <c r="F50" i="8"/>
  <c r="I49" i="8"/>
  <c r="J49" i="8" s="1"/>
  <c r="G49" i="8"/>
  <c r="F49" i="8"/>
  <c r="I48" i="8"/>
  <c r="F48" i="8"/>
  <c r="I47" i="8"/>
  <c r="J47" i="8" s="1"/>
  <c r="I46" i="8"/>
  <c r="F46" i="8"/>
  <c r="I45" i="8"/>
  <c r="J45" i="8" s="1"/>
  <c r="F45" i="8"/>
  <c r="G44" i="8"/>
  <c r="I44" i="8" s="1"/>
  <c r="F44" i="8"/>
  <c r="I43" i="8"/>
  <c r="J43" i="8" s="1"/>
  <c r="G43" i="8"/>
  <c r="F43" i="8"/>
  <c r="G42" i="8"/>
  <c r="I42" i="8" s="1"/>
  <c r="F42" i="8"/>
  <c r="I41" i="8"/>
  <c r="J41" i="8" s="1"/>
  <c r="F41" i="8"/>
  <c r="G40" i="8"/>
  <c r="I40" i="8" s="1"/>
  <c r="F40" i="8"/>
  <c r="G39" i="8"/>
  <c r="I39" i="8" s="1"/>
  <c r="J39" i="8" s="1"/>
  <c r="F39" i="8"/>
  <c r="G38" i="8"/>
  <c r="I38" i="8" s="1"/>
  <c r="J38" i="8" s="1"/>
  <c r="F38" i="8"/>
  <c r="G37" i="8"/>
  <c r="I37" i="8" s="1"/>
  <c r="F37" i="8"/>
  <c r="I36" i="8"/>
  <c r="G36" i="8"/>
  <c r="F36" i="8"/>
  <c r="G35" i="8"/>
  <c r="I35" i="8" s="1"/>
  <c r="F35" i="8"/>
  <c r="I34" i="8"/>
  <c r="J34" i="8" s="1"/>
  <c r="G34" i="8"/>
  <c r="F34" i="8"/>
  <c r="G33" i="8"/>
  <c r="I33" i="8" s="1"/>
  <c r="J33" i="8" s="1"/>
  <c r="F33" i="8"/>
  <c r="G32" i="8"/>
  <c r="I32" i="8" s="1"/>
  <c r="F32" i="8"/>
  <c r="G31" i="8"/>
  <c r="I31" i="8" s="1"/>
  <c r="J31" i="8" s="1"/>
  <c r="F31" i="8"/>
  <c r="G30" i="8"/>
  <c r="I30" i="8" s="1"/>
  <c r="J30" i="8" s="1"/>
  <c r="F30" i="8"/>
  <c r="I29" i="8"/>
  <c r="F29" i="8"/>
  <c r="I28" i="8"/>
  <c r="F28" i="8"/>
  <c r="I27" i="8"/>
  <c r="F27" i="8"/>
  <c r="G26" i="8"/>
  <c r="I26" i="8" s="1"/>
  <c r="F26" i="8"/>
  <c r="I25" i="8"/>
  <c r="F25" i="8"/>
  <c r="I24" i="8"/>
  <c r="G24" i="8"/>
  <c r="F24" i="8"/>
  <c r="G23" i="8"/>
  <c r="I23" i="8" s="1"/>
  <c r="F23" i="8"/>
  <c r="I22" i="8"/>
  <c r="J22" i="8" s="1"/>
  <c r="G22" i="8"/>
  <c r="F22" i="8"/>
  <c r="G21" i="8"/>
  <c r="I21" i="8" s="1"/>
  <c r="J21" i="8" s="1"/>
  <c r="F21" i="8"/>
  <c r="G20" i="8"/>
  <c r="I20" i="8" s="1"/>
  <c r="F20" i="8"/>
  <c r="G19" i="8"/>
  <c r="I19" i="8" s="1"/>
  <c r="J19" i="8" s="1"/>
  <c r="F19" i="8"/>
  <c r="G18" i="8"/>
  <c r="I18" i="8" s="1"/>
  <c r="J18" i="8" s="1"/>
  <c r="F18" i="8"/>
  <c r="G17" i="8"/>
  <c r="I17" i="8" s="1"/>
  <c r="F17" i="8"/>
  <c r="I16" i="8"/>
  <c r="G16" i="8"/>
  <c r="F16" i="8"/>
  <c r="G15" i="8"/>
  <c r="I15" i="8" s="1"/>
  <c r="F15" i="8"/>
  <c r="I14" i="8"/>
  <c r="J14" i="8" s="1"/>
  <c r="G14" i="8"/>
  <c r="F14" i="8"/>
  <c r="G13" i="8"/>
  <c r="I13" i="8" s="1"/>
  <c r="J13" i="8" s="1"/>
  <c r="F13" i="8"/>
  <c r="G12" i="8"/>
  <c r="I12" i="8" s="1"/>
  <c r="F12" i="8"/>
  <c r="G11" i="8"/>
  <c r="I11" i="8" s="1"/>
  <c r="J11" i="8" s="1"/>
  <c r="F11" i="8"/>
  <c r="G10" i="8"/>
  <c r="I10" i="8" s="1"/>
  <c r="J10" i="8" s="1"/>
  <c r="F10" i="8"/>
  <c r="G9" i="8"/>
  <c r="I9" i="8" s="1"/>
  <c r="F9" i="8"/>
  <c r="I8" i="8"/>
  <c r="G8" i="8"/>
  <c r="F8" i="8"/>
  <c r="G7" i="8"/>
  <c r="I7" i="8" s="1"/>
  <c r="F7" i="8"/>
  <c r="I6" i="8"/>
  <c r="J6" i="8" s="1"/>
  <c r="G6" i="8"/>
  <c r="F6" i="8"/>
  <c r="G5" i="8"/>
  <c r="I5" i="8" s="1"/>
  <c r="F5" i="8"/>
  <c r="G165" i="7"/>
  <c r="G164" i="7"/>
  <c r="G163" i="7"/>
  <c r="G161" i="7"/>
  <c r="G160" i="7"/>
  <c r="G158" i="7"/>
  <c r="G157" i="7"/>
  <c r="G154" i="7"/>
  <c r="G153" i="7"/>
  <c r="G152" i="7"/>
  <c r="G151" i="7"/>
  <c r="G148" i="7"/>
  <c r="G145" i="7"/>
  <c r="G140" i="7"/>
  <c r="G139" i="7"/>
  <c r="G138" i="7"/>
  <c r="G135" i="7"/>
  <c r="G131" i="7"/>
  <c r="G127" i="7"/>
  <c r="G126" i="7"/>
  <c r="G125" i="7"/>
  <c r="G124" i="7"/>
  <c r="G123" i="7"/>
  <c r="G122" i="7"/>
  <c r="G120" i="7"/>
  <c r="G119" i="7"/>
  <c r="G118" i="7"/>
  <c r="G116" i="7"/>
  <c r="G115" i="7"/>
  <c r="G113" i="7"/>
  <c r="G112" i="7"/>
  <c r="G111" i="7"/>
  <c r="G110" i="7"/>
  <c r="G109" i="7"/>
  <c r="G108" i="7"/>
  <c r="G107" i="7"/>
  <c r="G106" i="7"/>
  <c r="G105" i="7"/>
  <c r="G104" i="7"/>
  <c r="G86" i="7"/>
  <c r="G80" i="7"/>
  <c r="G79" i="7"/>
  <c r="G78" i="7"/>
  <c r="G77" i="7"/>
  <c r="G76" i="7"/>
  <c r="G75" i="7"/>
  <c r="G74" i="7"/>
  <c r="G73" i="7"/>
  <c r="G72" i="7"/>
  <c r="G71" i="7"/>
  <c r="G69" i="7"/>
  <c r="G68" i="7"/>
  <c r="G67" i="7"/>
  <c r="G61" i="7"/>
  <c r="G60" i="7"/>
  <c r="G58" i="7"/>
  <c r="G57" i="7"/>
  <c r="G54" i="7"/>
  <c r="G53" i="7"/>
  <c r="G52" i="7"/>
  <c r="G51" i="7"/>
  <c r="G50" i="7"/>
  <c r="G49" i="7"/>
  <c r="G48" i="7"/>
  <c r="G47" i="7"/>
  <c r="G46" i="7"/>
  <c r="G45" i="7"/>
  <c r="G44" i="7"/>
  <c r="G25" i="7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J7" i="8" l="1"/>
  <c r="J15" i="8"/>
  <c r="J23" i="8"/>
  <c r="J35" i="8"/>
  <c r="J40" i="8"/>
  <c r="J42" i="8"/>
  <c r="J59" i="8"/>
  <c r="J63" i="8"/>
  <c r="J9" i="8"/>
  <c r="J17" i="8"/>
  <c r="J25" i="8"/>
  <c r="J37" i="8"/>
  <c r="J44" i="8"/>
  <c r="J50" i="8"/>
  <c r="F45" i="9"/>
  <c r="F4" i="9" s="1"/>
  <c r="H125" i="10"/>
  <c r="I125" i="10" s="1"/>
  <c r="G167" i="7"/>
  <c r="C9" i="3" s="1"/>
  <c r="J8" i="8"/>
  <c r="J16" i="8"/>
  <c r="J32" i="8"/>
  <c r="F65" i="8"/>
  <c r="J26" i="8"/>
  <c r="J28" i="8"/>
  <c r="F35" i="9"/>
  <c r="F56" i="9"/>
  <c r="H117" i="10"/>
  <c r="I117" i="10" s="1"/>
  <c r="J27" i="8"/>
  <c r="J29" i="8"/>
  <c r="J46" i="8"/>
  <c r="J48" i="8"/>
  <c r="J56" i="8"/>
  <c r="F24" i="9"/>
  <c r="F67" i="9"/>
  <c r="J12" i="8"/>
  <c r="J20" i="8"/>
  <c r="J24" i="8"/>
  <c r="J36" i="8"/>
  <c r="J51" i="8"/>
  <c r="H65" i="10"/>
  <c r="I65" i="10" s="1"/>
  <c r="H66" i="10" s="1"/>
  <c r="I66" i="10" s="1"/>
  <c r="H42" i="10"/>
  <c r="I42" i="10" s="1"/>
  <c r="H43" i="10" s="1"/>
  <c r="I43" i="10" s="1"/>
  <c r="A15" i="10"/>
  <c r="A16" i="10" s="1"/>
  <c r="H111" i="10"/>
  <c r="I111" i="10" s="1"/>
  <c r="H112" i="10" s="1"/>
  <c r="I112" i="10" s="1"/>
  <c r="H25" i="10"/>
  <c r="I25" i="10" s="1"/>
  <c r="H26" i="10" s="1"/>
  <c r="I26" i="10" s="1"/>
  <c r="H53" i="10"/>
  <c r="I53" i="10" s="1"/>
  <c r="H54" i="10" s="1"/>
  <c r="H100" i="10"/>
  <c r="I100" i="10" s="1"/>
  <c r="H101" i="10" s="1"/>
  <c r="I101" i="10" s="1"/>
  <c r="I65" i="8"/>
  <c r="J5" i="8"/>
  <c r="I140" i="5"/>
  <c r="I142" i="5" s="1"/>
  <c r="I135" i="5"/>
  <c r="I134" i="5"/>
  <c r="I133" i="5"/>
  <c r="I132" i="5"/>
  <c r="I131" i="5"/>
  <c r="I126" i="5"/>
  <c r="I125" i="5"/>
  <c r="I124" i="5"/>
  <c r="I123" i="5"/>
  <c r="I122" i="5"/>
  <c r="I120" i="5"/>
  <c r="I119" i="5"/>
  <c r="I118" i="5"/>
  <c r="I117" i="5"/>
  <c r="I116" i="5"/>
  <c r="I114" i="5"/>
  <c r="I111" i="5"/>
  <c r="I110" i="5"/>
  <c r="I108" i="5"/>
  <c r="I106" i="5"/>
  <c r="I105" i="5"/>
  <c r="I103" i="5"/>
  <c r="I102" i="5"/>
  <c r="I101" i="5"/>
  <c r="I99" i="5"/>
  <c r="I98" i="5"/>
  <c r="I97" i="5"/>
  <c r="I96" i="5"/>
  <c r="I95" i="5"/>
  <c r="I94" i="5"/>
  <c r="I93" i="5"/>
  <c r="I91" i="5"/>
  <c r="I90" i="5"/>
  <c r="I89" i="5"/>
  <c r="I88" i="5"/>
  <c r="I87" i="5"/>
  <c r="I86" i="5"/>
  <c r="I85" i="5"/>
  <c r="I84" i="5"/>
  <c r="I82" i="5"/>
  <c r="I81" i="5"/>
  <c r="I80" i="5"/>
  <c r="I79" i="5"/>
  <c r="I78" i="5"/>
  <c r="I77" i="5"/>
  <c r="I76" i="5"/>
  <c r="I75" i="5"/>
  <c r="I73" i="5"/>
  <c r="I72" i="5"/>
  <c r="I71" i="5"/>
  <c r="I70" i="5"/>
  <c r="I69" i="5"/>
  <c r="I68" i="5"/>
  <c r="I67" i="5"/>
  <c r="I66" i="5"/>
  <c r="I65" i="5"/>
  <c r="I64" i="5"/>
  <c r="I63" i="5"/>
  <c r="I62" i="5"/>
  <c r="I60" i="5"/>
  <c r="I59" i="5"/>
  <c r="I58" i="5"/>
  <c r="I57" i="5"/>
  <c r="I55" i="5"/>
  <c r="I54" i="5"/>
  <c r="I53" i="5"/>
  <c r="I52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2" i="5"/>
  <c r="I31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2" i="5"/>
  <c r="I11" i="5"/>
  <c r="I10" i="5"/>
  <c r="I9" i="5"/>
  <c r="I8" i="5"/>
  <c r="BK205" i="4"/>
  <c r="BI205" i="4"/>
  <c r="BH205" i="4"/>
  <c r="BG205" i="4"/>
  <c r="BF205" i="4"/>
  <c r="T205" i="4"/>
  <c r="R205" i="4"/>
  <c r="P205" i="4"/>
  <c r="J205" i="4"/>
  <c r="BE205" i="4" s="1"/>
  <c r="BK204" i="4"/>
  <c r="BI204" i="4"/>
  <c r="BH204" i="4"/>
  <c r="BG204" i="4"/>
  <c r="BF204" i="4"/>
  <c r="T204" i="4"/>
  <c r="R204" i="4"/>
  <c r="P204" i="4"/>
  <c r="J204" i="4"/>
  <c r="BE204" i="4" s="1"/>
  <c r="BK203" i="4"/>
  <c r="BI203" i="4"/>
  <c r="BH203" i="4"/>
  <c r="BG203" i="4"/>
  <c r="BF203" i="4"/>
  <c r="T203" i="4"/>
  <c r="T202" i="4" s="1"/>
  <c r="R203" i="4"/>
  <c r="P203" i="4"/>
  <c r="J203" i="4"/>
  <c r="BE203" i="4" s="1"/>
  <c r="P202" i="4"/>
  <c r="BK201" i="4"/>
  <c r="BI201" i="4"/>
  <c r="BH201" i="4"/>
  <c r="BG201" i="4"/>
  <c r="BF201" i="4"/>
  <c r="T201" i="4"/>
  <c r="R201" i="4"/>
  <c r="P201" i="4"/>
  <c r="J201" i="4"/>
  <c r="BE201" i="4" s="1"/>
  <c r="BK200" i="4"/>
  <c r="BI200" i="4"/>
  <c r="BH200" i="4"/>
  <c r="BG200" i="4"/>
  <c r="BF200" i="4"/>
  <c r="T200" i="4"/>
  <c r="R200" i="4"/>
  <c r="P200" i="4"/>
  <c r="J200" i="4"/>
  <c r="BE200" i="4" s="1"/>
  <c r="BK199" i="4"/>
  <c r="BI199" i="4"/>
  <c r="BH199" i="4"/>
  <c r="BG199" i="4"/>
  <c r="BF199" i="4"/>
  <c r="T199" i="4"/>
  <c r="R199" i="4"/>
  <c r="P199" i="4"/>
  <c r="J199" i="4"/>
  <c r="BE199" i="4" s="1"/>
  <c r="BK198" i="4"/>
  <c r="BI198" i="4"/>
  <c r="BH198" i="4"/>
  <c r="BG198" i="4"/>
  <c r="BF198" i="4"/>
  <c r="T198" i="4"/>
  <c r="R198" i="4"/>
  <c r="P198" i="4"/>
  <c r="J198" i="4"/>
  <c r="BE198" i="4" s="1"/>
  <c r="BK196" i="4"/>
  <c r="BI196" i="4"/>
  <c r="BH196" i="4"/>
  <c r="BG196" i="4"/>
  <c r="BF196" i="4"/>
  <c r="T196" i="4"/>
  <c r="R196" i="4"/>
  <c r="P196" i="4"/>
  <c r="P194" i="4" s="1"/>
  <c r="J196" i="4"/>
  <c r="BE196" i="4" s="1"/>
  <c r="BK195" i="4"/>
  <c r="BK194" i="4" s="1"/>
  <c r="J194" i="4" s="1"/>
  <c r="J101" i="4" s="1"/>
  <c r="BI195" i="4"/>
  <c r="BH195" i="4"/>
  <c r="BG195" i="4"/>
  <c r="BF195" i="4"/>
  <c r="T195" i="4"/>
  <c r="R195" i="4"/>
  <c r="R194" i="4" s="1"/>
  <c r="P195" i="4"/>
  <c r="J195" i="4"/>
  <c r="BE195" i="4" s="1"/>
  <c r="T194" i="4"/>
  <c r="BK193" i="4"/>
  <c r="BI193" i="4"/>
  <c r="BH193" i="4"/>
  <c r="BG193" i="4"/>
  <c r="BF193" i="4"/>
  <c r="T193" i="4"/>
  <c r="R193" i="4"/>
  <c r="P193" i="4"/>
  <c r="J193" i="4"/>
  <c r="BE193" i="4" s="1"/>
  <c r="BK192" i="4"/>
  <c r="BI192" i="4"/>
  <c r="BH192" i="4"/>
  <c r="BG192" i="4"/>
  <c r="BF192" i="4"/>
  <c r="T192" i="4"/>
  <c r="R192" i="4"/>
  <c r="P192" i="4"/>
  <c r="J192" i="4"/>
  <c r="BE192" i="4" s="1"/>
  <c r="BK191" i="4"/>
  <c r="BI191" i="4"/>
  <c r="BH191" i="4"/>
  <c r="BG191" i="4"/>
  <c r="BF191" i="4"/>
  <c r="T191" i="4"/>
  <c r="R191" i="4"/>
  <c r="P191" i="4"/>
  <c r="J191" i="4"/>
  <c r="BE191" i="4" s="1"/>
  <c r="BK190" i="4"/>
  <c r="BI190" i="4"/>
  <c r="BH190" i="4"/>
  <c r="BG190" i="4"/>
  <c r="BF190" i="4"/>
  <c r="T190" i="4"/>
  <c r="R190" i="4"/>
  <c r="P190" i="4"/>
  <c r="J190" i="4"/>
  <c r="BE190" i="4" s="1"/>
  <c r="BK189" i="4"/>
  <c r="BI189" i="4"/>
  <c r="BH189" i="4"/>
  <c r="BG189" i="4"/>
  <c r="BF189" i="4"/>
  <c r="T189" i="4"/>
  <c r="R189" i="4"/>
  <c r="P189" i="4"/>
  <c r="J189" i="4"/>
  <c r="BE189" i="4" s="1"/>
  <c r="BK188" i="4"/>
  <c r="BI188" i="4"/>
  <c r="BH188" i="4"/>
  <c r="BG188" i="4"/>
  <c r="BF188" i="4"/>
  <c r="T188" i="4"/>
  <c r="R188" i="4"/>
  <c r="P188" i="4"/>
  <c r="J188" i="4"/>
  <c r="BE188" i="4" s="1"/>
  <c r="BK187" i="4"/>
  <c r="BI187" i="4"/>
  <c r="BH187" i="4"/>
  <c r="BG187" i="4"/>
  <c r="BF187" i="4"/>
  <c r="T187" i="4"/>
  <c r="R187" i="4"/>
  <c r="P187" i="4"/>
  <c r="J187" i="4"/>
  <c r="BE187" i="4" s="1"/>
  <c r="BK186" i="4"/>
  <c r="BI186" i="4"/>
  <c r="BH186" i="4"/>
  <c r="BG186" i="4"/>
  <c r="BF186" i="4"/>
  <c r="T186" i="4"/>
  <c r="R186" i="4"/>
  <c r="P186" i="4"/>
  <c r="J186" i="4"/>
  <c r="BE186" i="4" s="1"/>
  <c r="BK185" i="4"/>
  <c r="BI185" i="4"/>
  <c r="BH185" i="4"/>
  <c r="BG185" i="4"/>
  <c r="BF185" i="4"/>
  <c r="T185" i="4"/>
  <c r="R185" i="4"/>
  <c r="P185" i="4"/>
  <c r="J185" i="4"/>
  <c r="BE185" i="4" s="1"/>
  <c r="BK184" i="4"/>
  <c r="BI184" i="4"/>
  <c r="BH184" i="4"/>
  <c r="BG184" i="4"/>
  <c r="BF184" i="4"/>
  <c r="T184" i="4"/>
  <c r="R184" i="4"/>
  <c r="P184" i="4"/>
  <c r="J184" i="4"/>
  <c r="BE184" i="4" s="1"/>
  <c r="BK183" i="4"/>
  <c r="BI183" i="4"/>
  <c r="BH183" i="4"/>
  <c r="BG183" i="4"/>
  <c r="BF183" i="4"/>
  <c r="T183" i="4"/>
  <c r="R183" i="4"/>
  <c r="P183" i="4"/>
  <c r="J183" i="4"/>
  <c r="BE183" i="4" s="1"/>
  <c r="BK182" i="4"/>
  <c r="BI182" i="4"/>
  <c r="BH182" i="4"/>
  <c r="BG182" i="4"/>
  <c r="BF182" i="4"/>
  <c r="T182" i="4"/>
  <c r="R182" i="4"/>
  <c r="P182" i="4"/>
  <c r="J182" i="4"/>
  <c r="BE182" i="4" s="1"/>
  <c r="BK181" i="4"/>
  <c r="BI181" i="4"/>
  <c r="BH181" i="4"/>
  <c r="BG181" i="4"/>
  <c r="BF181" i="4"/>
  <c r="T181" i="4"/>
  <c r="R181" i="4"/>
  <c r="P181" i="4"/>
  <c r="J181" i="4"/>
  <c r="BE181" i="4" s="1"/>
  <c r="BK180" i="4"/>
  <c r="BI180" i="4"/>
  <c r="BH180" i="4"/>
  <c r="BG180" i="4"/>
  <c r="BF180" i="4"/>
  <c r="T180" i="4"/>
  <c r="R180" i="4"/>
  <c r="P180" i="4"/>
  <c r="J180" i="4"/>
  <c r="BE180" i="4" s="1"/>
  <c r="BK179" i="4"/>
  <c r="BI179" i="4"/>
  <c r="BH179" i="4"/>
  <c r="BG179" i="4"/>
  <c r="BF179" i="4"/>
  <c r="T179" i="4"/>
  <c r="R179" i="4"/>
  <c r="P179" i="4"/>
  <c r="J179" i="4"/>
  <c r="BE179" i="4" s="1"/>
  <c r="BK178" i="4"/>
  <c r="BI178" i="4"/>
  <c r="BH178" i="4"/>
  <c r="BG178" i="4"/>
  <c r="BF178" i="4"/>
  <c r="T178" i="4"/>
  <c r="R178" i="4"/>
  <c r="P178" i="4"/>
  <c r="J178" i="4"/>
  <c r="BE178" i="4" s="1"/>
  <c r="BK177" i="4"/>
  <c r="BI177" i="4"/>
  <c r="BH177" i="4"/>
  <c r="BG177" i="4"/>
  <c r="BF177" i="4"/>
  <c r="T177" i="4"/>
  <c r="R177" i="4"/>
  <c r="P177" i="4"/>
  <c r="J177" i="4"/>
  <c r="BE177" i="4" s="1"/>
  <c r="BK176" i="4"/>
  <c r="BI176" i="4"/>
  <c r="BH176" i="4"/>
  <c r="BG176" i="4"/>
  <c r="BF176" i="4"/>
  <c r="T176" i="4"/>
  <c r="R176" i="4"/>
  <c r="P176" i="4"/>
  <c r="J176" i="4"/>
  <c r="BE176" i="4" s="1"/>
  <c r="BK175" i="4"/>
  <c r="BI175" i="4"/>
  <c r="BH175" i="4"/>
  <c r="BG175" i="4"/>
  <c r="BF175" i="4"/>
  <c r="T175" i="4"/>
  <c r="R175" i="4"/>
  <c r="P175" i="4"/>
  <c r="J175" i="4"/>
  <c r="BE175" i="4" s="1"/>
  <c r="BK174" i="4"/>
  <c r="BI174" i="4"/>
  <c r="BH174" i="4"/>
  <c r="BG174" i="4"/>
  <c r="BF174" i="4"/>
  <c r="T174" i="4"/>
  <c r="R174" i="4"/>
  <c r="P174" i="4"/>
  <c r="J174" i="4"/>
  <c r="BE174" i="4" s="1"/>
  <c r="R173" i="4"/>
  <c r="BK172" i="4"/>
  <c r="BI172" i="4"/>
  <c r="BH172" i="4"/>
  <c r="BG172" i="4"/>
  <c r="BF172" i="4"/>
  <c r="T172" i="4"/>
  <c r="R172" i="4"/>
  <c r="P172" i="4"/>
  <c r="J172" i="4"/>
  <c r="BE172" i="4" s="1"/>
  <c r="BK171" i="4"/>
  <c r="BI171" i="4"/>
  <c r="BH171" i="4"/>
  <c r="BG171" i="4"/>
  <c r="BF171" i="4"/>
  <c r="T171" i="4"/>
  <c r="R171" i="4"/>
  <c r="P171" i="4"/>
  <c r="J171" i="4"/>
  <c r="BE171" i="4" s="1"/>
  <c r="BK170" i="4"/>
  <c r="BI170" i="4"/>
  <c r="BH170" i="4"/>
  <c r="BG170" i="4"/>
  <c r="BF170" i="4"/>
  <c r="T170" i="4"/>
  <c r="R170" i="4"/>
  <c r="P170" i="4"/>
  <c r="J170" i="4"/>
  <c r="BE170" i="4" s="1"/>
  <c r="BK169" i="4"/>
  <c r="BI169" i="4"/>
  <c r="BH169" i="4"/>
  <c r="BG169" i="4"/>
  <c r="BF169" i="4"/>
  <c r="T169" i="4"/>
  <c r="R169" i="4"/>
  <c r="P169" i="4"/>
  <c r="J169" i="4"/>
  <c r="BE169" i="4" s="1"/>
  <c r="BK168" i="4"/>
  <c r="BI168" i="4"/>
  <c r="BH168" i="4"/>
  <c r="BG168" i="4"/>
  <c r="BF168" i="4"/>
  <c r="T168" i="4"/>
  <c r="R168" i="4"/>
  <c r="P168" i="4"/>
  <c r="J168" i="4"/>
  <c r="BE168" i="4" s="1"/>
  <c r="BK167" i="4"/>
  <c r="BI167" i="4"/>
  <c r="BH167" i="4"/>
  <c r="BG167" i="4"/>
  <c r="BF167" i="4"/>
  <c r="T167" i="4"/>
  <c r="R167" i="4"/>
  <c r="P167" i="4"/>
  <c r="J167" i="4"/>
  <c r="BE167" i="4" s="1"/>
  <c r="BK166" i="4"/>
  <c r="BI166" i="4"/>
  <c r="BH166" i="4"/>
  <c r="BG166" i="4"/>
  <c r="BF166" i="4"/>
  <c r="T166" i="4"/>
  <c r="R166" i="4"/>
  <c r="P166" i="4"/>
  <c r="J166" i="4"/>
  <c r="BE166" i="4" s="1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3" i="4"/>
  <c r="BI163" i="4"/>
  <c r="BH163" i="4"/>
  <c r="BG163" i="4"/>
  <c r="BF163" i="4"/>
  <c r="T163" i="4"/>
  <c r="R163" i="4"/>
  <c r="P163" i="4"/>
  <c r="J163" i="4"/>
  <c r="BE163" i="4" s="1"/>
  <c r="BK162" i="4"/>
  <c r="BI162" i="4"/>
  <c r="BH162" i="4"/>
  <c r="BG162" i="4"/>
  <c r="BF162" i="4"/>
  <c r="T162" i="4"/>
  <c r="R162" i="4"/>
  <c r="P162" i="4"/>
  <c r="J162" i="4"/>
  <c r="BE162" i="4" s="1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T160" i="4"/>
  <c r="R160" i="4"/>
  <c r="P160" i="4"/>
  <c r="J160" i="4"/>
  <c r="BE160" i="4" s="1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T158" i="4"/>
  <c r="R158" i="4"/>
  <c r="P158" i="4"/>
  <c r="J158" i="4"/>
  <c r="BE158" i="4" s="1"/>
  <c r="BK157" i="4"/>
  <c r="BI157" i="4"/>
  <c r="BH157" i="4"/>
  <c r="BG157" i="4"/>
  <c r="BF157" i="4"/>
  <c r="T157" i="4"/>
  <c r="R157" i="4"/>
  <c r="P157" i="4"/>
  <c r="J157" i="4"/>
  <c r="BE157" i="4" s="1"/>
  <c r="BK156" i="4"/>
  <c r="BI156" i="4"/>
  <c r="BH156" i="4"/>
  <c r="BG156" i="4"/>
  <c r="BF156" i="4"/>
  <c r="T156" i="4"/>
  <c r="R156" i="4"/>
  <c r="P156" i="4"/>
  <c r="J156" i="4"/>
  <c r="BE156" i="4" s="1"/>
  <c r="BK155" i="4"/>
  <c r="BI155" i="4"/>
  <c r="BH155" i="4"/>
  <c r="BG155" i="4"/>
  <c r="BF155" i="4"/>
  <c r="T155" i="4"/>
  <c r="R155" i="4"/>
  <c r="P155" i="4"/>
  <c r="J155" i="4"/>
  <c r="BE155" i="4" s="1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J151" i="4"/>
  <c r="BE151" i="4" s="1"/>
  <c r="BK150" i="4"/>
  <c r="BI150" i="4"/>
  <c r="BH150" i="4"/>
  <c r="BG150" i="4"/>
  <c r="BF150" i="4"/>
  <c r="T150" i="4"/>
  <c r="T147" i="4" s="1"/>
  <c r="R150" i="4"/>
  <c r="P150" i="4"/>
  <c r="J150" i="4"/>
  <c r="BE150" i="4" s="1"/>
  <c r="BK149" i="4"/>
  <c r="BI149" i="4"/>
  <c r="BH149" i="4"/>
  <c r="BG149" i="4"/>
  <c r="BF149" i="4"/>
  <c r="T149" i="4"/>
  <c r="R149" i="4"/>
  <c r="P149" i="4"/>
  <c r="J149" i="4"/>
  <c r="BE149" i="4" s="1"/>
  <c r="BK148" i="4"/>
  <c r="BI148" i="4"/>
  <c r="BH148" i="4"/>
  <c r="BG148" i="4"/>
  <c r="BF148" i="4"/>
  <c r="T148" i="4"/>
  <c r="R148" i="4"/>
  <c r="P148" i="4"/>
  <c r="J148" i="4"/>
  <c r="BE148" i="4" s="1"/>
  <c r="BK146" i="4"/>
  <c r="BI146" i="4"/>
  <c r="BH146" i="4"/>
  <c r="BG146" i="4"/>
  <c r="BF146" i="4"/>
  <c r="T146" i="4"/>
  <c r="R146" i="4"/>
  <c r="P146" i="4"/>
  <c r="J146" i="4"/>
  <c r="BE146" i="4" s="1"/>
  <c r="BK145" i="4"/>
  <c r="BI145" i="4"/>
  <c r="BH145" i="4"/>
  <c r="BG145" i="4"/>
  <c r="BF145" i="4"/>
  <c r="T145" i="4"/>
  <c r="R145" i="4"/>
  <c r="P145" i="4"/>
  <c r="J145" i="4"/>
  <c r="BE145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BK140" i="4"/>
  <c r="BI140" i="4"/>
  <c r="BH140" i="4"/>
  <c r="BG140" i="4"/>
  <c r="BF140" i="4"/>
  <c r="T140" i="4"/>
  <c r="R140" i="4"/>
  <c r="P140" i="4"/>
  <c r="J140" i="4"/>
  <c r="BE140" i="4" s="1"/>
  <c r="BK139" i="4"/>
  <c r="BI139" i="4"/>
  <c r="BH139" i="4"/>
  <c r="BG139" i="4"/>
  <c r="BF139" i="4"/>
  <c r="T139" i="4"/>
  <c r="R139" i="4"/>
  <c r="P139" i="4"/>
  <c r="J139" i="4"/>
  <c r="BE139" i="4" s="1"/>
  <c r="BK138" i="4"/>
  <c r="BI138" i="4"/>
  <c r="BH138" i="4"/>
  <c r="BG138" i="4"/>
  <c r="BF138" i="4"/>
  <c r="T138" i="4"/>
  <c r="R138" i="4"/>
  <c r="P138" i="4"/>
  <c r="J138" i="4"/>
  <c r="BE138" i="4" s="1"/>
  <c r="BK137" i="4"/>
  <c r="BI137" i="4"/>
  <c r="BH137" i="4"/>
  <c r="BG137" i="4"/>
  <c r="BF137" i="4"/>
  <c r="T137" i="4"/>
  <c r="R137" i="4"/>
  <c r="P137" i="4"/>
  <c r="J137" i="4"/>
  <c r="BE137" i="4" s="1"/>
  <c r="BK136" i="4"/>
  <c r="BI136" i="4"/>
  <c r="BH136" i="4"/>
  <c r="BG136" i="4"/>
  <c r="BF136" i="4"/>
  <c r="T136" i="4"/>
  <c r="R136" i="4"/>
  <c r="P136" i="4"/>
  <c r="J136" i="4"/>
  <c r="BE136" i="4" s="1"/>
  <c r="BK135" i="4"/>
  <c r="BI135" i="4"/>
  <c r="BH135" i="4"/>
  <c r="BG135" i="4"/>
  <c r="BF135" i="4"/>
  <c r="T135" i="4"/>
  <c r="R135" i="4"/>
  <c r="P135" i="4"/>
  <c r="J135" i="4"/>
  <c r="BE135" i="4" s="1"/>
  <c r="BK134" i="4"/>
  <c r="BI134" i="4"/>
  <c r="BH134" i="4"/>
  <c r="BG134" i="4"/>
  <c r="BF134" i="4"/>
  <c r="T134" i="4"/>
  <c r="R134" i="4"/>
  <c r="P134" i="4"/>
  <c r="J134" i="4"/>
  <c r="BE134" i="4" s="1"/>
  <c r="BK133" i="4"/>
  <c r="BI133" i="4"/>
  <c r="BH133" i="4"/>
  <c r="BG133" i="4"/>
  <c r="BF133" i="4"/>
  <c r="T133" i="4"/>
  <c r="R133" i="4"/>
  <c r="P133" i="4"/>
  <c r="J133" i="4"/>
  <c r="BE133" i="4" s="1"/>
  <c r="BK132" i="4"/>
  <c r="BI132" i="4"/>
  <c r="BH132" i="4"/>
  <c r="BG132" i="4"/>
  <c r="BF132" i="4"/>
  <c r="T132" i="4"/>
  <c r="R132" i="4"/>
  <c r="P132" i="4"/>
  <c r="J132" i="4"/>
  <c r="BE132" i="4" s="1"/>
  <c r="BK131" i="4"/>
  <c r="BI131" i="4"/>
  <c r="BH131" i="4"/>
  <c r="BG131" i="4"/>
  <c r="BF131" i="4"/>
  <c r="T131" i="4"/>
  <c r="R131" i="4"/>
  <c r="P131" i="4"/>
  <c r="J131" i="4"/>
  <c r="BE131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T129" i="4"/>
  <c r="R129" i="4"/>
  <c r="P129" i="4"/>
  <c r="J129" i="4"/>
  <c r="BE129" i="4" s="1"/>
  <c r="BK128" i="4"/>
  <c r="BI128" i="4"/>
  <c r="BH128" i="4"/>
  <c r="BG128" i="4"/>
  <c r="BF128" i="4"/>
  <c r="T128" i="4"/>
  <c r="R128" i="4"/>
  <c r="P128" i="4"/>
  <c r="J128" i="4"/>
  <c r="BE128" i="4" s="1"/>
  <c r="BK127" i="4"/>
  <c r="BI127" i="4"/>
  <c r="BH127" i="4"/>
  <c r="BG127" i="4"/>
  <c r="BF127" i="4"/>
  <c r="T127" i="4"/>
  <c r="R127" i="4"/>
  <c r="R125" i="4" s="1"/>
  <c r="P127" i="4"/>
  <c r="J127" i="4"/>
  <c r="BE127" i="4" s="1"/>
  <c r="BK126" i="4"/>
  <c r="BI126" i="4"/>
  <c r="F37" i="4" s="1"/>
  <c r="BH126" i="4"/>
  <c r="BG126" i="4"/>
  <c r="BF126" i="4"/>
  <c r="T126" i="4"/>
  <c r="T125" i="4" s="1"/>
  <c r="R126" i="4"/>
  <c r="P126" i="4"/>
  <c r="J126" i="4"/>
  <c r="BE126" i="4" s="1"/>
  <c r="BK125" i="4"/>
  <c r="J120" i="4"/>
  <c r="J119" i="4"/>
  <c r="F119" i="4"/>
  <c r="F117" i="4"/>
  <c r="E115" i="4"/>
  <c r="J92" i="4"/>
  <c r="J91" i="4"/>
  <c r="F91" i="4"/>
  <c r="F89" i="4"/>
  <c r="E87" i="4"/>
  <c r="E85" i="4"/>
  <c r="J37" i="4"/>
  <c r="J36" i="4"/>
  <c r="J35" i="4"/>
  <c r="J34" i="4"/>
  <c r="J18" i="4"/>
  <c r="E18" i="4"/>
  <c r="F120" i="4" s="1"/>
  <c r="J17" i="4"/>
  <c r="J12" i="4"/>
  <c r="J117" i="4" s="1"/>
  <c r="E7" i="4"/>
  <c r="E113" i="4" s="1"/>
  <c r="D9" i="3"/>
  <c r="BK173" i="4" l="1"/>
  <c r="J173" i="4" s="1"/>
  <c r="J100" i="4" s="1"/>
  <c r="P197" i="4"/>
  <c r="BK197" i="4"/>
  <c r="J197" i="4" s="1"/>
  <c r="J102" i="4" s="1"/>
  <c r="R147" i="4"/>
  <c r="R124" i="4" s="1"/>
  <c r="R123" i="4" s="1"/>
  <c r="P147" i="4"/>
  <c r="F35" i="4"/>
  <c r="BK202" i="4"/>
  <c r="J202" i="4" s="1"/>
  <c r="J103" i="4" s="1"/>
  <c r="BK147" i="4"/>
  <c r="J147" i="4" s="1"/>
  <c r="J99" i="4" s="1"/>
  <c r="R197" i="4"/>
  <c r="J65" i="8"/>
  <c r="F34" i="4"/>
  <c r="T173" i="4"/>
  <c r="R202" i="4"/>
  <c r="F5" i="9"/>
  <c r="F7" i="9" s="1"/>
  <c r="J125" i="4"/>
  <c r="J98" i="4" s="1"/>
  <c r="P125" i="4"/>
  <c r="T197" i="4"/>
  <c r="F36" i="4"/>
  <c r="P173" i="4"/>
  <c r="I128" i="5"/>
  <c r="I137" i="5"/>
  <c r="A17" i="10"/>
  <c r="H128" i="10"/>
  <c r="I128" i="10" s="1"/>
  <c r="H129" i="10"/>
  <c r="I129" i="10" s="1"/>
  <c r="H130" i="10"/>
  <c r="I130" i="10" s="1"/>
  <c r="A18" i="10"/>
  <c r="F6" i="9"/>
  <c r="F8" i="9" s="1"/>
  <c r="C11" i="3" s="1"/>
  <c r="D11" i="3" s="1"/>
  <c r="I66" i="8"/>
  <c r="I67" i="8" s="1"/>
  <c r="J68" i="8" s="1"/>
  <c r="J33" i="4"/>
  <c r="F33" i="4"/>
  <c r="J89" i="4"/>
  <c r="F92" i="4"/>
  <c r="J480" i="2"/>
  <c r="J35" i="2"/>
  <c r="J34" i="2"/>
  <c r="AY55" i="1" s="1"/>
  <c r="J33" i="2"/>
  <c r="AX55" i="1" s="1"/>
  <c r="BI834" i="2"/>
  <c r="BH834" i="2"/>
  <c r="BG834" i="2"/>
  <c r="BF834" i="2"/>
  <c r="T834" i="2"/>
  <c r="R834" i="2"/>
  <c r="P834" i="2"/>
  <c r="BK834" i="2"/>
  <c r="J834" i="2"/>
  <c r="BE834" i="2"/>
  <c r="BI833" i="2"/>
  <c r="BH833" i="2"/>
  <c r="BG833" i="2"/>
  <c r="BF833" i="2"/>
  <c r="T833" i="2"/>
  <c r="R833" i="2"/>
  <c r="P833" i="2"/>
  <c r="BK833" i="2"/>
  <c r="J833" i="2"/>
  <c r="BE833" i="2" s="1"/>
  <c r="BI832" i="2"/>
  <c r="BH832" i="2"/>
  <c r="BG832" i="2"/>
  <c r="BF832" i="2"/>
  <c r="T832" i="2"/>
  <c r="R832" i="2"/>
  <c r="P832" i="2"/>
  <c r="BK832" i="2"/>
  <c r="J832" i="2"/>
  <c r="BE832" i="2" s="1"/>
  <c r="BI830" i="2"/>
  <c r="BH830" i="2"/>
  <c r="BG830" i="2"/>
  <c r="BF830" i="2"/>
  <c r="T830" i="2"/>
  <c r="T829" i="2" s="1"/>
  <c r="R830" i="2"/>
  <c r="R829" i="2" s="1"/>
  <c r="P830" i="2"/>
  <c r="P829" i="2" s="1"/>
  <c r="BK830" i="2"/>
  <c r="BK829" i="2" s="1"/>
  <c r="J829" i="2" s="1"/>
  <c r="J81" i="2" s="1"/>
  <c r="J830" i="2"/>
  <c r="BE830" i="2" s="1"/>
  <c r="BI828" i="2"/>
  <c r="BH828" i="2"/>
  <c r="BG828" i="2"/>
  <c r="BF828" i="2"/>
  <c r="T828" i="2"/>
  <c r="T827" i="2" s="1"/>
  <c r="R828" i="2"/>
  <c r="R827" i="2" s="1"/>
  <c r="P828" i="2"/>
  <c r="P827" i="2" s="1"/>
  <c r="BK828" i="2"/>
  <c r="BK827" i="2"/>
  <c r="J828" i="2"/>
  <c r="BE828" i="2" s="1"/>
  <c r="BI825" i="2"/>
  <c r="BH825" i="2"/>
  <c r="BG825" i="2"/>
  <c r="BF825" i="2"/>
  <c r="T825" i="2"/>
  <c r="R825" i="2"/>
  <c r="P825" i="2"/>
  <c r="BK825" i="2"/>
  <c r="J825" i="2"/>
  <c r="BE825" i="2" s="1"/>
  <c r="BI824" i="2"/>
  <c r="BH824" i="2"/>
  <c r="BG824" i="2"/>
  <c r="BF824" i="2"/>
  <c r="T824" i="2"/>
  <c r="R824" i="2"/>
  <c r="P824" i="2"/>
  <c r="BK824" i="2"/>
  <c r="J824" i="2"/>
  <c r="BE824" i="2" s="1"/>
  <c r="BI820" i="2"/>
  <c r="BH820" i="2"/>
  <c r="BG820" i="2"/>
  <c r="BF820" i="2"/>
  <c r="T820" i="2"/>
  <c r="R820" i="2"/>
  <c r="P820" i="2"/>
  <c r="BK820" i="2"/>
  <c r="J820" i="2"/>
  <c r="BE820" i="2" s="1"/>
  <c r="BI817" i="2"/>
  <c r="BH817" i="2"/>
  <c r="BG817" i="2"/>
  <c r="BF817" i="2"/>
  <c r="T817" i="2"/>
  <c r="R817" i="2"/>
  <c r="P817" i="2"/>
  <c r="BK817" i="2"/>
  <c r="J817" i="2"/>
  <c r="BE817" i="2" s="1"/>
  <c r="BI814" i="2"/>
  <c r="BH814" i="2"/>
  <c r="BG814" i="2"/>
  <c r="BF814" i="2"/>
  <c r="T814" i="2"/>
  <c r="R814" i="2"/>
  <c r="P814" i="2"/>
  <c r="BK814" i="2"/>
  <c r="J814" i="2"/>
  <c r="BE814" i="2" s="1"/>
  <c r="BI747" i="2"/>
  <c r="BH747" i="2"/>
  <c r="BG747" i="2"/>
  <c r="BF747" i="2"/>
  <c r="T747" i="2"/>
  <c r="R747" i="2"/>
  <c r="P747" i="2"/>
  <c r="BK747" i="2"/>
  <c r="J747" i="2"/>
  <c r="BE747" i="2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T744" i="2"/>
  <c r="R744" i="2"/>
  <c r="P744" i="2"/>
  <c r="BK744" i="2"/>
  <c r="J744" i="2"/>
  <c r="BE744" i="2" s="1"/>
  <c r="BI743" i="2"/>
  <c r="BH743" i="2"/>
  <c r="BG743" i="2"/>
  <c r="BF743" i="2"/>
  <c r="T743" i="2"/>
  <c r="R743" i="2"/>
  <c r="P743" i="2"/>
  <c r="BK743" i="2"/>
  <c r="J743" i="2"/>
  <c r="BE743" i="2" s="1"/>
  <c r="BI742" i="2"/>
  <c r="BH742" i="2"/>
  <c r="BG742" i="2"/>
  <c r="BF742" i="2"/>
  <c r="T742" i="2"/>
  <c r="R742" i="2"/>
  <c r="P742" i="2"/>
  <c r="BK742" i="2"/>
  <c r="J742" i="2"/>
  <c r="BE742" i="2" s="1"/>
  <c r="BI739" i="2"/>
  <c r="BH739" i="2"/>
  <c r="BG739" i="2"/>
  <c r="BF739" i="2"/>
  <c r="T739" i="2"/>
  <c r="R739" i="2"/>
  <c r="P739" i="2"/>
  <c r="BK739" i="2"/>
  <c r="J739" i="2"/>
  <c r="BE739" i="2" s="1"/>
  <c r="BI735" i="2"/>
  <c r="BH735" i="2"/>
  <c r="BG735" i="2"/>
  <c r="BF735" i="2"/>
  <c r="T735" i="2"/>
  <c r="R735" i="2"/>
  <c r="P735" i="2"/>
  <c r="BK735" i="2"/>
  <c r="J735" i="2"/>
  <c r="BE735" i="2" s="1"/>
  <c r="BI734" i="2"/>
  <c r="BH734" i="2"/>
  <c r="BG734" i="2"/>
  <c r="BF734" i="2"/>
  <c r="T734" i="2"/>
  <c r="R734" i="2"/>
  <c r="P734" i="2"/>
  <c r="BK734" i="2"/>
  <c r="J734" i="2"/>
  <c r="BE734" i="2" s="1"/>
  <c r="BI733" i="2"/>
  <c r="BH733" i="2"/>
  <c r="BG733" i="2"/>
  <c r="BF733" i="2"/>
  <c r="T733" i="2"/>
  <c r="R733" i="2"/>
  <c r="P733" i="2"/>
  <c r="BK733" i="2"/>
  <c r="J733" i="2"/>
  <c r="BE733" i="2" s="1"/>
  <c r="BI732" i="2"/>
  <c r="BH732" i="2"/>
  <c r="BG732" i="2"/>
  <c r="BF732" i="2"/>
  <c r="T732" i="2"/>
  <c r="R732" i="2"/>
  <c r="P732" i="2"/>
  <c r="BK732" i="2"/>
  <c r="J732" i="2"/>
  <c r="BE732" i="2" s="1"/>
  <c r="BI731" i="2"/>
  <c r="BH731" i="2"/>
  <c r="BG731" i="2"/>
  <c r="BF731" i="2"/>
  <c r="T731" i="2"/>
  <c r="R731" i="2"/>
  <c r="P731" i="2"/>
  <c r="BK731" i="2"/>
  <c r="J731" i="2"/>
  <c r="BE731" i="2" s="1"/>
  <c r="BI730" i="2"/>
  <c r="BH730" i="2"/>
  <c r="BG730" i="2"/>
  <c r="BF730" i="2"/>
  <c r="T730" i="2"/>
  <c r="R730" i="2"/>
  <c r="R727" i="2" s="1"/>
  <c r="P730" i="2"/>
  <c r="BK730" i="2"/>
  <c r="J730" i="2"/>
  <c r="BE730" i="2"/>
  <c r="BI728" i="2"/>
  <c r="BH728" i="2"/>
  <c r="BG728" i="2"/>
  <c r="BF728" i="2"/>
  <c r="T728" i="2"/>
  <c r="R728" i="2"/>
  <c r="P728" i="2"/>
  <c r="BK728" i="2"/>
  <c r="BK727" i="2" s="1"/>
  <c r="J727" i="2" s="1"/>
  <c r="J77" i="2" s="1"/>
  <c r="J728" i="2"/>
  <c r="BE728" i="2" s="1"/>
  <c r="BI726" i="2"/>
  <c r="BH726" i="2"/>
  <c r="BG726" i="2"/>
  <c r="BF726" i="2"/>
  <c r="T726" i="2"/>
  <c r="R726" i="2"/>
  <c r="P726" i="2"/>
  <c r="BK726" i="2"/>
  <c r="J726" i="2"/>
  <c r="BE726" i="2" s="1"/>
  <c r="BI725" i="2"/>
  <c r="BH725" i="2"/>
  <c r="BG725" i="2"/>
  <c r="BF725" i="2"/>
  <c r="T725" i="2"/>
  <c r="R725" i="2"/>
  <c r="P725" i="2"/>
  <c r="BK725" i="2"/>
  <c r="J725" i="2"/>
  <c r="BE725" i="2" s="1"/>
  <c r="BI724" i="2"/>
  <c r="BH724" i="2"/>
  <c r="BG724" i="2"/>
  <c r="BF724" i="2"/>
  <c r="T724" i="2"/>
  <c r="R724" i="2"/>
  <c r="P724" i="2"/>
  <c r="BK724" i="2"/>
  <c r="J724" i="2"/>
  <c r="BE724" i="2" s="1"/>
  <c r="BI723" i="2"/>
  <c r="BH723" i="2"/>
  <c r="BG723" i="2"/>
  <c r="BF723" i="2"/>
  <c r="T723" i="2"/>
  <c r="R723" i="2"/>
  <c r="P723" i="2"/>
  <c r="BK723" i="2"/>
  <c r="J723" i="2"/>
  <c r="BE723" i="2" s="1"/>
  <c r="BI720" i="2"/>
  <c r="BH720" i="2"/>
  <c r="BG720" i="2"/>
  <c r="BF720" i="2"/>
  <c r="T720" i="2"/>
  <c r="R720" i="2"/>
  <c r="P720" i="2"/>
  <c r="BK720" i="2"/>
  <c r="J720" i="2"/>
  <c r="BE720" i="2" s="1"/>
  <c r="BI692" i="2"/>
  <c r="BH692" i="2"/>
  <c r="BG692" i="2"/>
  <c r="BF692" i="2"/>
  <c r="T692" i="2"/>
  <c r="R692" i="2"/>
  <c r="P692" i="2"/>
  <c r="BK692" i="2"/>
  <c r="J692" i="2"/>
  <c r="BE692" i="2" s="1"/>
  <c r="BI690" i="2"/>
  <c r="BH690" i="2"/>
  <c r="BG690" i="2"/>
  <c r="BF690" i="2"/>
  <c r="T690" i="2"/>
  <c r="R690" i="2"/>
  <c r="P690" i="2"/>
  <c r="BK690" i="2"/>
  <c r="J690" i="2"/>
  <c r="BE690" i="2" s="1"/>
  <c r="BI689" i="2"/>
  <c r="BH689" i="2"/>
  <c r="BG689" i="2"/>
  <c r="BF689" i="2"/>
  <c r="T689" i="2"/>
  <c r="R689" i="2"/>
  <c r="P689" i="2"/>
  <c r="BK689" i="2"/>
  <c r="J689" i="2"/>
  <c r="BE689" i="2" s="1"/>
  <c r="BI686" i="2"/>
  <c r="BH686" i="2"/>
  <c r="BG686" i="2"/>
  <c r="BF686" i="2"/>
  <c r="T686" i="2"/>
  <c r="R686" i="2"/>
  <c r="P686" i="2"/>
  <c r="BK686" i="2"/>
  <c r="J686" i="2"/>
  <c r="BE686" i="2" s="1"/>
  <c r="BI685" i="2"/>
  <c r="BH685" i="2"/>
  <c r="BG685" i="2"/>
  <c r="BF685" i="2"/>
  <c r="T685" i="2"/>
  <c r="R685" i="2"/>
  <c r="P685" i="2"/>
  <c r="BK685" i="2"/>
  <c r="J685" i="2"/>
  <c r="BE685" i="2" s="1"/>
  <c r="BI684" i="2"/>
  <c r="BH684" i="2"/>
  <c r="BG684" i="2"/>
  <c r="BF684" i="2"/>
  <c r="T684" i="2"/>
  <c r="R684" i="2"/>
  <c r="P684" i="2"/>
  <c r="BK684" i="2"/>
  <c r="J684" i="2"/>
  <c r="BE684" i="2" s="1"/>
  <c r="BI683" i="2"/>
  <c r="BH683" i="2"/>
  <c r="BG683" i="2"/>
  <c r="BF683" i="2"/>
  <c r="T683" i="2"/>
  <c r="R683" i="2"/>
  <c r="P683" i="2"/>
  <c r="BK683" i="2"/>
  <c r="J683" i="2"/>
  <c r="BE683" i="2" s="1"/>
  <c r="BI680" i="2"/>
  <c r="BH680" i="2"/>
  <c r="BG680" i="2"/>
  <c r="BF680" i="2"/>
  <c r="T680" i="2"/>
  <c r="R680" i="2"/>
  <c r="P680" i="2"/>
  <c r="BK680" i="2"/>
  <c r="J680" i="2"/>
  <c r="BE680" i="2"/>
  <c r="BI677" i="2"/>
  <c r="BH677" i="2"/>
  <c r="BG677" i="2"/>
  <c r="BF677" i="2"/>
  <c r="T677" i="2"/>
  <c r="R677" i="2"/>
  <c r="P677" i="2"/>
  <c r="BK677" i="2"/>
  <c r="J677" i="2"/>
  <c r="BE677" i="2" s="1"/>
  <c r="BI674" i="2"/>
  <c r="BH674" i="2"/>
  <c r="BG674" i="2"/>
  <c r="BF674" i="2"/>
  <c r="T674" i="2"/>
  <c r="R674" i="2"/>
  <c r="P674" i="2"/>
  <c r="BK674" i="2"/>
  <c r="J674" i="2"/>
  <c r="BE674" i="2"/>
  <c r="BI671" i="2"/>
  <c r="BH671" i="2"/>
  <c r="BG671" i="2"/>
  <c r="BF671" i="2"/>
  <c r="T671" i="2"/>
  <c r="T670" i="2" s="1"/>
  <c r="R671" i="2"/>
  <c r="P671" i="2"/>
  <c r="BK671" i="2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5" i="2"/>
  <c r="BH665" i="2"/>
  <c r="BG665" i="2"/>
  <c r="BF665" i="2"/>
  <c r="T665" i="2"/>
  <c r="R665" i="2"/>
  <c r="P665" i="2"/>
  <c r="BK665" i="2"/>
  <c r="J665" i="2"/>
  <c r="BE665" i="2" s="1"/>
  <c r="BI662" i="2"/>
  <c r="BH662" i="2"/>
  <c r="BG662" i="2"/>
  <c r="BF662" i="2"/>
  <c r="T662" i="2"/>
  <c r="R662" i="2"/>
  <c r="P662" i="2"/>
  <c r="BK662" i="2"/>
  <c r="J662" i="2"/>
  <c r="BE662" i="2" s="1"/>
  <c r="BI661" i="2"/>
  <c r="BH661" i="2"/>
  <c r="BG661" i="2"/>
  <c r="BF661" i="2"/>
  <c r="T661" i="2"/>
  <c r="R661" i="2"/>
  <c r="P661" i="2"/>
  <c r="BK661" i="2"/>
  <c r="J661" i="2"/>
  <c r="BE661" i="2" s="1"/>
  <c r="BI660" i="2"/>
  <c r="BH660" i="2"/>
  <c r="BG660" i="2"/>
  <c r="BF660" i="2"/>
  <c r="T660" i="2"/>
  <c r="R660" i="2"/>
  <c r="P660" i="2"/>
  <c r="BK660" i="2"/>
  <c r="J660" i="2"/>
  <c r="BE660" i="2"/>
  <c r="BI659" i="2"/>
  <c r="BH659" i="2"/>
  <c r="BG659" i="2"/>
  <c r="BF659" i="2"/>
  <c r="T659" i="2"/>
  <c r="R659" i="2"/>
  <c r="P659" i="2"/>
  <c r="BK659" i="2"/>
  <c r="J659" i="2"/>
  <c r="BE659" i="2" s="1"/>
  <c r="BI658" i="2"/>
  <c r="BH658" i="2"/>
  <c r="BG658" i="2"/>
  <c r="BF658" i="2"/>
  <c r="T658" i="2"/>
  <c r="R658" i="2"/>
  <c r="P658" i="2"/>
  <c r="BK658" i="2"/>
  <c r="J658" i="2"/>
  <c r="BE658" i="2" s="1"/>
  <c r="BI657" i="2"/>
  <c r="BH657" i="2"/>
  <c r="BG657" i="2"/>
  <c r="BF657" i="2"/>
  <c r="T657" i="2"/>
  <c r="R657" i="2"/>
  <c r="P657" i="2"/>
  <c r="BK657" i="2"/>
  <c r="J657" i="2"/>
  <c r="BE657" i="2" s="1"/>
  <c r="BI656" i="2"/>
  <c r="BH656" i="2"/>
  <c r="BG656" i="2"/>
  <c r="BF656" i="2"/>
  <c r="T656" i="2"/>
  <c r="R656" i="2"/>
  <c r="P656" i="2"/>
  <c r="BK656" i="2"/>
  <c r="J656" i="2"/>
  <c r="BE656" i="2" s="1"/>
  <c r="BI655" i="2"/>
  <c r="BH655" i="2"/>
  <c r="BG655" i="2"/>
  <c r="BF655" i="2"/>
  <c r="T655" i="2"/>
  <c r="R655" i="2"/>
  <c r="P655" i="2"/>
  <c r="BK655" i="2"/>
  <c r="J655" i="2"/>
  <c r="BE655" i="2" s="1"/>
  <c r="BI652" i="2"/>
  <c r="BH652" i="2"/>
  <c r="BG652" i="2"/>
  <c r="BF652" i="2"/>
  <c r="T652" i="2"/>
  <c r="R652" i="2"/>
  <c r="P652" i="2"/>
  <c r="BK652" i="2"/>
  <c r="J652" i="2"/>
  <c r="BE652" i="2" s="1"/>
  <c r="BI647" i="2"/>
  <c r="BH647" i="2"/>
  <c r="BG647" i="2"/>
  <c r="BF647" i="2"/>
  <c r="T647" i="2"/>
  <c r="R647" i="2"/>
  <c r="P647" i="2"/>
  <c r="BK647" i="2"/>
  <c r="J647" i="2"/>
  <c r="BE647" i="2" s="1"/>
  <c r="BI644" i="2"/>
  <c r="BH644" i="2"/>
  <c r="BG644" i="2"/>
  <c r="BF644" i="2"/>
  <c r="T644" i="2"/>
  <c r="R644" i="2"/>
  <c r="P644" i="2"/>
  <c r="BK644" i="2"/>
  <c r="J644" i="2"/>
  <c r="BE644" i="2" s="1"/>
  <c r="BI641" i="2"/>
  <c r="BH641" i="2"/>
  <c r="BG641" i="2"/>
  <c r="BF641" i="2"/>
  <c r="T641" i="2"/>
  <c r="R641" i="2"/>
  <c r="P641" i="2"/>
  <c r="P640" i="2" s="1"/>
  <c r="BK641" i="2"/>
  <c r="J641" i="2"/>
  <c r="BE641" i="2" s="1"/>
  <c r="BI639" i="2"/>
  <c r="BH639" i="2"/>
  <c r="BG639" i="2"/>
  <c r="BF639" i="2"/>
  <c r="T639" i="2"/>
  <c r="R639" i="2"/>
  <c r="P639" i="2"/>
  <c r="BK639" i="2"/>
  <c r="J639" i="2"/>
  <c r="BE639" i="2" s="1"/>
  <c r="BI638" i="2"/>
  <c r="BH638" i="2"/>
  <c r="BG638" i="2"/>
  <c r="BF638" i="2"/>
  <c r="T638" i="2"/>
  <c r="R638" i="2"/>
  <c r="P638" i="2"/>
  <c r="BK638" i="2"/>
  <c r="J638" i="2"/>
  <c r="BE638" i="2" s="1"/>
  <c r="BI635" i="2"/>
  <c r="BH635" i="2"/>
  <c r="BG635" i="2"/>
  <c r="BF635" i="2"/>
  <c r="T635" i="2"/>
  <c r="R635" i="2"/>
  <c r="P635" i="2"/>
  <c r="BK635" i="2"/>
  <c r="J635" i="2"/>
  <c r="BE635" i="2" s="1"/>
  <c r="BI631" i="2"/>
  <c r="BH631" i="2"/>
  <c r="BG631" i="2"/>
  <c r="BF631" i="2"/>
  <c r="T631" i="2"/>
  <c r="R631" i="2"/>
  <c r="P631" i="2"/>
  <c r="BK631" i="2"/>
  <c r="J631" i="2"/>
  <c r="BE631" i="2" s="1"/>
  <c r="BI622" i="2"/>
  <c r="BH622" i="2"/>
  <c r="BG622" i="2"/>
  <c r="BF622" i="2"/>
  <c r="T622" i="2"/>
  <c r="R622" i="2"/>
  <c r="P622" i="2"/>
  <c r="BK622" i="2"/>
  <c r="J622" i="2"/>
  <c r="BE622" i="2" s="1"/>
  <c r="BI619" i="2"/>
  <c r="BH619" i="2"/>
  <c r="BG619" i="2"/>
  <c r="BF619" i="2"/>
  <c r="T619" i="2"/>
  <c r="R619" i="2"/>
  <c r="P619" i="2"/>
  <c r="BK619" i="2"/>
  <c r="J619" i="2"/>
  <c r="BE619" i="2" s="1"/>
  <c r="BI610" i="2"/>
  <c r="BH610" i="2"/>
  <c r="BG610" i="2"/>
  <c r="BF610" i="2"/>
  <c r="T610" i="2"/>
  <c r="R610" i="2"/>
  <c r="R609" i="2"/>
  <c r="P610" i="2"/>
  <c r="BK610" i="2"/>
  <c r="J610" i="2"/>
  <c r="BE610" i="2" s="1"/>
  <c r="BI607" i="2"/>
  <c r="BH607" i="2"/>
  <c r="BG607" i="2"/>
  <c r="BF607" i="2"/>
  <c r="T607" i="2"/>
  <c r="R607" i="2"/>
  <c r="P607" i="2"/>
  <c r="BK607" i="2"/>
  <c r="J607" i="2"/>
  <c r="BE607" i="2" s="1"/>
  <c r="BI602" i="2"/>
  <c r="BH602" i="2"/>
  <c r="BG602" i="2"/>
  <c r="BF602" i="2"/>
  <c r="T602" i="2"/>
  <c r="R602" i="2"/>
  <c r="P602" i="2"/>
  <c r="BK602" i="2"/>
  <c r="J602" i="2"/>
  <c r="BE602" i="2" s="1"/>
  <c r="BI598" i="2"/>
  <c r="BH598" i="2"/>
  <c r="BG598" i="2"/>
  <c r="BF598" i="2"/>
  <c r="T598" i="2"/>
  <c r="R598" i="2"/>
  <c r="P598" i="2"/>
  <c r="BK598" i="2"/>
  <c r="J598" i="2"/>
  <c r="BE598" i="2" s="1"/>
  <c r="BI594" i="2"/>
  <c r="BH594" i="2"/>
  <c r="BG594" i="2"/>
  <c r="BF594" i="2"/>
  <c r="T594" i="2"/>
  <c r="R594" i="2"/>
  <c r="P594" i="2"/>
  <c r="BK594" i="2"/>
  <c r="J594" i="2"/>
  <c r="BE594" i="2" s="1"/>
  <c r="BI591" i="2"/>
  <c r="BH591" i="2"/>
  <c r="BG591" i="2"/>
  <c r="BF591" i="2"/>
  <c r="T591" i="2"/>
  <c r="R591" i="2"/>
  <c r="P591" i="2"/>
  <c r="BK591" i="2"/>
  <c r="J591" i="2"/>
  <c r="BE591" i="2" s="1"/>
  <c r="BI590" i="2"/>
  <c r="BH590" i="2"/>
  <c r="BG590" i="2"/>
  <c r="BF590" i="2"/>
  <c r="T590" i="2"/>
  <c r="R590" i="2"/>
  <c r="P590" i="2"/>
  <c r="BK590" i="2"/>
  <c r="J590" i="2"/>
  <c r="BE590" i="2" s="1"/>
  <c r="BI589" i="2"/>
  <c r="BH589" i="2"/>
  <c r="BG589" i="2"/>
  <c r="BF589" i="2"/>
  <c r="T589" i="2"/>
  <c r="R589" i="2"/>
  <c r="P589" i="2"/>
  <c r="BK589" i="2"/>
  <c r="BK588" i="2"/>
  <c r="J588" i="2" s="1"/>
  <c r="J72" i="2" s="1"/>
  <c r="J589" i="2"/>
  <c r="BE589" i="2" s="1"/>
  <c r="BI587" i="2"/>
  <c r="BH587" i="2"/>
  <c r="BG587" i="2"/>
  <c r="BF587" i="2"/>
  <c r="T587" i="2"/>
  <c r="R587" i="2"/>
  <c r="P587" i="2"/>
  <c r="BK587" i="2"/>
  <c r="J587" i="2"/>
  <c r="BE587" i="2" s="1"/>
  <c r="BI584" i="2"/>
  <c r="BH584" i="2"/>
  <c r="BG584" i="2"/>
  <c r="BF584" i="2"/>
  <c r="T584" i="2"/>
  <c r="R584" i="2"/>
  <c r="P584" i="2"/>
  <c r="BK584" i="2"/>
  <c r="J584" i="2"/>
  <c r="BE584" i="2" s="1"/>
  <c r="BI583" i="2"/>
  <c r="BH583" i="2"/>
  <c r="BG583" i="2"/>
  <c r="BF583" i="2"/>
  <c r="T583" i="2"/>
  <c r="R583" i="2"/>
  <c r="P583" i="2"/>
  <c r="BK583" i="2"/>
  <c r="J583" i="2"/>
  <c r="BE583" i="2" s="1"/>
  <c r="BI582" i="2"/>
  <c r="BH582" i="2"/>
  <c r="BG582" i="2"/>
  <c r="BF582" i="2"/>
  <c r="T582" i="2"/>
  <c r="R582" i="2"/>
  <c r="P582" i="2"/>
  <c r="BK582" i="2"/>
  <c r="J582" i="2"/>
  <c r="BE582" i="2" s="1"/>
  <c r="BI580" i="2"/>
  <c r="BH580" i="2"/>
  <c r="BG580" i="2"/>
  <c r="BF580" i="2"/>
  <c r="T580" i="2"/>
  <c r="R580" i="2"/>
  <c r="P580" i="2"/>
  <c r="BK580" i="2"/>
  <c r="J580" i="2"/>
  <c r="BE580" i="2" s="1"/>
  <c r="BI577" i="2"/>
  <c r="BH577" i="2"/>
  <c r="BG577" i="2"/>
  <c r="BF577" i="2"/>
  <c r="T577" i="2"/>
  <c r="R577" i="2"/>
  <c r="P577" i="2"/>
  <c r="BK577" i="2"/>
  <c r="J577" i="2"/>
  <c r="BE577" i="2" s="1"/>
  <c r="BI574" i="2"/>
  <c r="BH574" i="2"/>
  <c r="BG574" i="2"/>
  <c r="BF574" i="2"/>
  <c r="T574" i="2"/>
  <c r="R574" i="2"/>
  <c r="P574" i="2"/>
  <c r="BK574" i="2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68" i="2"/>
  <c r="BH568" i="2"/>
  <c r="BG568" i="2"/>
  <c r="BF568" i="2"/>
  <c r="T568" i="2"/>
  <c r="R568" i="2"/>
  <c r="P568" i="2"/>
  <c r="BK568" i="2"/>
  <c r="J568" i="2"/>
  <c r="BE568" i="2" s="1"/>
  <c r="BI565" i="2"/>
  <c r="BH565" i="2"/>
  <c r="BG565" i="2"/>
  <c r="BF565" i="2"/>
  <c r="T565" i="2"/>
  <c r="R565" i="2"/>
  <c r="P565" i="2"/>
  <c r="BK565" i="2"/>
  <c r="J565" i="2"/>
  <c r="BE565" i="2" s="1"/>
  <c r="BI562" i="2"/>
  <c r="BH562" i="2"/>
  <c r="BG562" i="2"/>
  <c r="BF562" i="2"/>
  <c r="T562" i="2"/>
  <c r="R562" i="2"/>
  <c r="P562" i="2"/>
  <c r="BK562" i="2"/>
  <c r="J562" i="2"/>
  <c r="BE562" i="2" s="1"/>
  <c r="BI561" i="2"/>
  <c r="BH561" i="2"/>
  <c r="BG561" i="2"/>
  <c r="BF561" i="2"/>
  <c r="T561" i="2"/>
  <c r="R561" i="2"/>
  <c r="P561" i="2"/>
  <c r="BK561" i="2"/>
  <c r="J561" i="2"/>
  <c r="BE561" i="2"/>
  <c r="BI558" i="2"/>
  <c r="BH558" i="2"/>
  <c r="BG558" i="2"/>
  <c r="BF558" i="2"/>
  <c r="T558" i="2"/>
  <c r="R558" i="2"/>
  <c r="P558" i="2"/>
  <c r="BK558" i="2"/>
  <c r="J558" i="2"/>
  <c r="BE558" i="2" s="1"/>
  <c r="BI555" i="2"/>
  <c r="BH555" i="2"/>
  <c r="BG555" i="2"/>
  <c r="BF555" i="2"/>
  <c r="T555" i="2"/>
  <c r="R555" i="2"/>
  <c r="P555" i="2"/>
  <c r="BK555" i="2"/>
  <c r="J555" i="2"/>
  <c r="BE555" i="2" s="1"/>
  <c r="BI552" i="2"/>
  <c r="BH552" i="2"/>
  <c r="BG552" i="2"/>
  <c r="BF552" i="2"/>
  <c r="T552" i="2"/>
  <c r="R552" i="2"/>
  <c r="P552" i="2"/>
  <c r="BK552" i="2"/>
  <c r="J552" i="2"/>
  <c r="BE552" i="2" s="1"/>
  <c r="BI551" i="2"/>
  <c r="BH551" i="2"/>
  <c r="BG551" i="2"/>
  <c r="BF551" i="2"/>
  <c r="T551" i="2"/>
  <c r="R551" i="2"/>
  <c r="P551" i="2"/>
  <c r="BK551" i="2"/>
  <c r="J551" i="2"/>
  <c r="BE551" i="2" s="1"/>
  <c r="BI550" i="2"/>
  <c r="BH550" i="2"/>
  <c r="BG550" i="2"/>
  <c r="BF550" i="2"/>
  <c r="T550" i="2"/>
  <c r="R550" i="2"/>
  <c r="P550" i="2"/>
  <c r="BK550" i="2"/>
  <c r="J550" i="2"/>
  <c r="BE550" i="2" s="1"/>
  <c r="BI549" i="2"/>
  <c r="BH549" i="2"/>
  <c r="BG549" i="2"/>
  <c r="BF549" i="2"/>
  <c r="T549" i="2"/>
  <c r="R549" i="2"/>
  <c r="P549" i="2"/>
  <c r="BK549" i="2"/>
  <c r="J549" i="2"/>
  <c r="BE549" i="2" s="1"/>
  <c r="BI547" i="2"/>
  <c r="BH547" i="2"/>
  <c r="BG547" i="2"/>
  <c r="BF547" i="2"/>
  <c r="T547" i="2"/>
  <c r="R547" i="2"/>
  <c r="P547" i="2"/>
  <c r="BK547" i="2"/>
  <c r="J547" i="2"/>
  <c r="BE547" i="2"/>
  <c r="BI546" i="2"/>
  <c r="BH546" i="2"/>
  <c r="BG546" i="2"/>
  <c r="BF546" i="2"/>
  <c r="T546" i="2"/>
  <c r="R546" i="2"/>
  <c r="P546" i="2"/>
  <c r="BK546" i="2"/>
  <c r="J546" i="2"/>
  <c r="BE546" i="2" s="1"/>
  <c r="BI545" i="2"/>
  <c r="BH545" i="2"/>
  <c r="BG545" i="2"/>
  <c r="BF545" i="2"/>
  <c r="T545" i="2"/>
  <c r="R545" i="2"/>
  <c r="P545" i="2"/>
  <c r="BK545" i="2"/>
  <c r="J545" i="2"/>
  <c r="BE545" i="2" s="1"/>
  <c r="BI544" i="2"/>
  <c r="BH544" i="2"/>
  <c r="BG544" i="2"/>
  <c r="BF544" i="2"/>
  <c r="T544" i="2"/>
  <c r="R544" i="2"/>
  <c r="P544" i="2"/>
  <c r="BK544" i="2"/>
  <c r="J544" i="2"/>
  <c r="BE544" i="2" s="1"/>
  <c r="BI541" i="2"/>
  <c r="BH541" i="2"/>
  <c r="BG541" i="2"/>
  <c r="BF541" i="2"/>
  <c r="T541" i="2"/>
  <c r="R541" i="2"/>
  <c r="P541" i="2"/>
  <c r="BK541" i="2"/>
  <c r="J541" i="2"/>
  <c r="BE541" i="2" s="1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T537" i="2"/>
  <c r="R537" i="2"/>
  <c r="P537" i="2"/>
  <c r="BK537" i="2"/>
  <c r="J537" i="2"/>
  <c r="BE537" i="2" s="1"/>
  <c r="BI534" i="2"/>
  <c r="BH534" i="2"/>
  <c r="BG534" i="2"/>
  <c r="BF534" i="2"/>
  <c r="T534" i="2"/>
  <c r="R534" i="2"/>
  <c r="P534" i="2"/>
  <c r="BK534" i="2"/>
  <c r="J534" i="2"/>
  <c r="BE534" i="2" s="1"/>
  <c r="BI533" i="2"/>
  <c r="BH533" i="2"/>
  <c r="BG533" i="2"/>
  <c r="BF533" i="2"/>
  <c r="T533" i="2"/>
  <c r="R533" i="2"/>
  <c r="P533" i="2"/>
  <c r="BK533" i="2"/>
  <c r="J533" i="2"/>
  <c r="BE533" i="2" s="1"/>
  <c r="BI530" i="2"/>
  <c r="BH530" i="2"/>
  <c r="BG530" i="2"/>
  <c r="BF530" i="2"/>
  <c r="T530" i="2"/>
  <c r="R530" i="2"/>
  <c r="P530" i="2"/>
  <c r="BK530" i="2"/>
  <c r="J530" i="2"/>
  <c r="BE530" i="2" s="1"/>
  <c r="BI527" i="2"/>
  <c r="BH527" i="2"/>
  <c r="BG527" i="2"/>
  <c r="BF527" i="2"/>
  <c r="T527" i="2"/>
  <c r="R527" i="2"/>
  <c r="P527" i="2"/>
  <c r="BK527" i="2"/>
  <c r="J527" i="2"/>
  <c r="BE527" i="2" s="1"/>
  <c r="BI522" i="2"/>
  <c r="BH522" i="2"/>
  <c r="BG522" i="2"/>
  <c r="BF522" i="2"/>
  <c r="T522" i="2"/>
  <c r="R522" i="2"/>
  <c r="P522" i="2"/>
  <c r="BK522" i="2"/>
  <c r="J522" i="2"/>
  <c r="BE522" i="2" s="1"/>
  <c r="BI518" i="2"/>
  <c r="BH518" i="2"/>
  <c r="BG518" i="2"/>
  <c r="BF518" i="2"/>
  <c r="T518" i="2"/>
  <c r="R518" i="2"/>
  <c r="P518" i="2"/>
  <c r="BK518" i="2"/>
  <c r="J518" i="2"/>
  <c r="BE518" i="2" s="1"/>
  <c r="BI515" i="2"/>
  <c r="BH515" i="2"/>
  <c r="BG515" i="2"/>
  <c r="BF515" i="2"/>
  <c r="T515" i="2"/>
  <c r="R515" i="2"/>
  <c r="P515" i="2"/>
  <c r="BK515" i="2"/>
  <c r="J515" i="2"/>
  <c r="BE515" i="2" s="1"/>
  <c r="BI509" i="2"/>
  <c r="BH509" i="2"/>
  <c r="BG509" i="2"/>
  <c r="BF509" i="2"/>
  <c r="T509" i="2"/>
  <c r="R509" i="2"/>
  <c r="R508" i="2" s="1"/>
  <c r="P509" i="2"/>
  <c r="BK509" i="2"/>
  <c r="J509" i="2"/>
  <c r="BE509" i="2"/>
  <c r="BI507" i="2"/>
  <c r="BH507" i="2"/>
  <c r="BG507" i="2"/>
  <c r="BF507" i="2"/>
  <c r="T507" i="2"/>
  <c r="R507" i="2"/>
  <c r="P507" i="2"/>
  <c r="BK507" i="2"/>
  <c r="J507" i="2"/>
  <c r="BE507" i="2" s="1"/>
  <c r="BI506" i="2"/>
  <c r="BH506" i="2"/>
  <c r="BG506" i="2"/>
  <c r="BF506" i="2"/>
  <c r="T506" i="2"/>
  <c r="R506" i="2"/>
  <c r="P506" i="2"/>
  <c r="BK506" i="2"/>
  <c r="J506" i="2"/>
  <c r="BE506" i="2" s="1"/>
  <c r="BI503" i="2"/>
  <c r="BH503" i="2"/>
  <c r="BG503" i="2"/>
  <c r="BF503" i="2"/>
  <c r="T503" i="2"/>
  <c r="R503" i="2"/>
  <c r="P503" i="2"/>
  <c r="BK503" i="2"/>
  <c r="J503" i="2"/>
  <c r="BE503" i="2" s="1"/>
  <c r="BI500" i="2"/>
  <c r="BH500" i="2"/>
  <c r="BG500" i="2"/>
  <c r="BF500" i="2"/>
  <c r="T500" i="2"/>
  <c r="R500" i="2"/>
  <c r="P500" i="2"/>
  <c r="BK500" i="2"/>
  <c r="J500" i="2"/>
  <c r="BE500" i="2" s="1"/>
  <c r="BI497" i="2"/>
  <c r="BH497" i="2"/>
  <c r="BG497" i="2"/>
  <c r="BF497" i="2"/>
  <c r="T497" i="2"/>
  <c r="R497" i="2"/>
  <c r="P497" i="2"/>
  <c r="BK497" i="2"/>
  <c r="J497" i="2"/>
  <c r="BE497" i="2" s="1"/>
  <c r="BI492" i="2"/>
  <c r="BH492" i="2"/>
  <c r="BG492" i="2"/>
  <c r="BF492" i="2"/>
  <c r="T492" i="2"/>
  <c r="R492" i="2"/>
  <c r="R491" i="2" s="1"/>
  <c r="P492" i="2"/>
  <c r="BK492" i="2"/>
  <c r="J492" i="2"/>
  <c r="BE492" i="2" s="1"/>
  <c r="BI489" i="2"/>
  <c r="BH489" i="2"/>
  <c r="BG489" i="2"/>
  <c r="BF489" i="2"/>
  <c r="T489" i="2"/>
  <c r="T488" i="2" s="1"/>
  <c r="R489" i="2"/>
  <c r="R488" i="2" s="1"/>
  <c r="P489" i="2"/>
  <c r="P488" i="2" s="1"/>
  <c r="BK489" i="2"/>
  <c r="BK488" i="2" s="1"/>
  <c r="J488" i="2" s="1"/>
  <c r="J67" i="2" s="1"/>
  <c r="J489" i="2"/>
  <c r="BE489" i="2" s="1"/>
  <c r="BI487" i="2"/>
  <c r="BH487" i="2"/>
  <c r="BG487" i="2"/>
  <c r="BF487" i="2"/>
  <c r="T487" i="2"/>
  <c r="R487" i="2"/>
  <c r="P487" i="2"/>
  <c r="BK487" i="2"/>
  <c r="J487" i="2"/>
  <c r="BE487" i="2" s="1"/>
  <c r="BI484" i="2"/>
  <c r="BH484" i="2"/>
  <c r="BG484" i="2"/>
  <c r="BF484" i="2"/>
  <c r="T484" i="2"/>
  <c r="R484" i="2"/>
  <c r="P484" i="2"/>
  <c r="BK484" i="2"/>
  <c r="J484" i="2"/>
  <c r="BE484" i="2" s="1"/>
  <c r="BI483" i="2"/>
  <c r="BH483" i="2"/>
  <c r="BG483" i="2"/>
  <c r="BF483" i="2"/>
  <c r="T483" i="2"/>
  <c r="R483" i="2"/>
  <c r="P483" i="2"/>
  <c r="BK483" i="2"/>
  <c r="J483" i="2"/>
  <c r="BE483" i="2" s="1"/>
  <c r="BI482" i="2"/>
  <c r="BH482" i="2"/>
  <c r="BG482" i="2"/>
  <c r="BF482" i="2"/>
  <c r="T482" i="2"/>
  <c r="R482" i="2"/>
  <c r="P482" i="2"/>
  <c r="P481" i="2" s="1"/>
  <c r="BK482" i="2"/>
  <c r="BK481" i="2" s="1"/>
  <c r="J481" i="2" s="1"/>
  <c r="J66" i="2" s="1"/>
  <c r="J482" i="2"/>
  <c r="BE482" i="2" s="1"/>
  <c r="J65" i="2"/>
  <c r="BI479" i="2"/>
  <c r="BH479" i="2"/>
  <c r="BG479" i="2"/>
  <c r="BF479" i="2"/>
  <c r="T479" i="2"/>
  <c r="R479" i="2"/>
  <c r="P479" i="2"/>
  <c r="BK479" i="2"/>
  <c r="J479" i="2"/>
  <c r="BE479" i="2" s="1"/>
  <c r="BI475" i="2"/>
  <c r="BH475" i="2"/>
  <c r="BG475" i="2"/>
  <c r="BF475" i="2"/>
  <c r="T475" i="2"/>
  <c r="R475" i="2"/>
  <c r="P475" i="2"/>
  <c r="BK475" i="2"/>
  <c r="J475" i="2"/>
  <c r="BE475" i="2" s="1"/>
  <c r="BI472" i="2"/>
  <c r="BH472" i="2"/>
  <c r="BG472" i="2"/>
  <c r="BF472" i="2"/>
  <c r="T472" i="2"/>
  <c r="R472" i="2"/>
  <c r="R471" i="2" s="1"/>
  <c r="P472" i="2"/>
  <c r="P471" i="2" s="1"/>
  <c r="BK472" i="2"/>
  <c r="J472" i="2"/>
  <c r="BE472" i="2"/>
  <c r="BI468" i="2"/>
  <c r="BH468" i="2"/>
  <c r="BG468" i="2"/>
  <c r="BF468" i="2"/>
  <c r="T468" i="2"/>
  <c r="T467" i="2" s="1"/>
  <c r="R468" i="2"/>
  <c r="R467" i="2" s="1"/>
  <c r="P468" i="2"/>
  <c r="P467" i="2" s="1"/>
  <c r="BK468" i="2"/>
  <c r="BK467" i="2" s="1"/>
  <c r="J467" i="2" s="1"/>
  <c r="J63" i="2" s="1"/>
  <c r="J468" i="2"/>
  <c r="BE468" i="2" s="1"/>
  <c r="BI464" i="2"/>
  <c r="BH464" i="2"/>
  <c r="BG464" i="2"/>
  <c r="BF464" i="2"/>
  <c r="T464" i="2"/>
  <c r="R464" i="2"/>
  <c r="P464" i="2"/>
  <c r="BK464" i="2"/>
  <c r="J464" i="2"/>
  <c r="BE464" i="2" s="1"/>
  <c r="BI461" i="2"/>
  <c r="BH461" i="2"/>
  <c r="BG461" i="2"/>
  <c r="BF461" i="2"/>
  <c r="T461" i="2"/>
  <c r="R461" i="2"/>
  <c r="P461" i="2"/>
  <c r="BK461" i="2"/>
  <c r="J461" i="2"/>
  <c r="BE461" i="2" s="1"/>
  <c r="BI457" i="2"/>
  <c r="BH457" i="2"/>
  <c r="BG457" i="2"/>
  <c r="BF457" i="2"/>
  <c r="T457" i="2"/>
  <c r="R457" i="2"/>
  <c r="P457" i="2"/>
  <c r="BK457" i="2"/>
  <c r="J457" i="2"/>
  <c r="BE457" i="2" s="1"/>
  <c r="BI433" i="2"/>
  <c r="BH433" i="2"/>
  <c r="BG433" i="2"/>
  <c r="BF433" i="2"/>
  <c r="T433" i="2"/>
  <c r="R433" i="2"/>
  <c r="P433" i="2"/>
  <c r="BK433" i="2"/>
  <c r="J433" i="2"/>
  <c r="BE433" i="2" s="1"/>
  <c r="BI422" i="2"/>
  <c r="BH422" i="2"/>
  <c r="BG422" i="2"/>
  <c r="BF422" i="2"/>
  <c r="T422" i="2"/>
  <c r="R422" i="2"/>
  <c r="P422" i="2"/>
  <c r="BK422" i="2"/>
  <c r="J422" i="2"/>
  <c r="BE422" i="2"/>
  <c r="BI421" i="2"/>
  <c r="BH421" i="2"/>
  <c r="BG421" i="2"/>
  <c r="BF421" i="2"/>
  <c r="T421" i="2"/>
  <c r="R421" i="2"/>
  <c r="P421" i="2"/>
  <c r="BK421" i="2"/>
  <c r="J421" i="2"/>
  <c r="BE421" i="2" s="1"/>
  <c r="BI420" i="2"/>
  <c r="BH420" i="2"/>
  <c r="BG420" i="2"/>
  <c r="BF420" i="2"/>
  <c r="T420" i="2"/>
  <c r="R420" i="2"/>
  <c r="P420" i="2"/>
  <c r="BK420" i="2"/>
  <c r="J420" i="2"/>
  <c r="BE420" i="2"/>
  <c r="BI417" i="2"/>
  <c r="BH417" i="2"/>
  <c r="BG417" i="2"/>
  <c r="BF417" i="2"/>
  <c r="T417" i="2"/>
  <c r="R417" i="2"/>
  <c r="P417" i="2"/>
  <c r="BK417" i="2"/>
  <c r="J417" i="2"/>
  <c r="BE417" i="2" s="1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/>
  <c r="BI410" i="2"/>
  <c r="BH410" i="2"/>
  <c r="BG410" i="2"/>
  <c r="BF410" i="2"/>
  <c r="T410" i="2"/>
  <c r="R410" i="2"/>
  <c r="P410" i="2"/>
  <c r="BK410" i="2"/>
  <c r="J410" i="2"/>
  <c r="BE410" i="2" s="1"/>
  <c r="BI407" i="2"/>
  <c r="BH407" i="2"/>
  <c r="BG407" i="2"/>
  <c r="BF407" i="2"/>
  <c r="T407" i="2"/>
  <c r="R407" i="2"/>
  <c r="P407" i="2"/>
  <c r="BK407" i="2"/>
  <c r="J407" i="2"/>
  <c r="BE407" i="2"/>
  <c r="BI406" i="2"/>
  <c r="BH406" i="2"/>
  <c r="BG406" i="2"/>
  <c r="BF406" i="2"/>
  <c r="T406" i="2"/>
  <c r="R406" i="2"/>
  <c r="P406" i="2"/>
  <c r="BK406" i="2"/>
  <c r="J406" i="2"/>
  <c r="BE406" i="2" s="1"/>
  <c r="BI403" i="2"/>
  <c r="BH403" i="2"/>
  <c r="BG403" i="2"/>
  <c r="BF403" i="2"/>
  <c r="T403" i="2"/>
  <c r="R403" i="2"/>
  <c r="P403" i="2"/>
  <c r="BK403" i="2"/>
  <c r="J403" i="2"/>
  <c r="BE403" i="2"/>
  <c r="BI402" i="2"/>
  <c r="BH402" i="2"/>
  <c r="BG402" i="2"/>
  <c r="BF402" i="2"/>
  <c r="T402" i="2"/>
  <c r="R402" i="2"/>
  <c r="P402" i="2"/>
  <c r="BK402" i="2"/>
  <c r="J402" i="2"/>
  <c r="BE402" i="2" s="1"/>
  <c r="BI397" i="2"/>
  <c r="BH397" i="2"/>
  <c r="BG397" i="2"/>
  <c r="BF397" i="2"/>
  <c r="T397" i="2"/>
  <c r="R397" i="2"/>
  <c r="P397" i="2"/>
  <c r="BK397" i="2"/>
  <c r="J397" i="2"/>
  <c r="BE397" i="2"/>
  <c r="BI394" i="2"/>
  <c r="BH394" i="2"/>
  <c r="BG394" i="2"/>
  <c r="BF394" i="2"/>
  <c r="T394" i="2"/>
  <c r="R394" i="2"/>
  <c r="P394" i="2"/>
  <c r="BK394" i="2"/>
  <c r="J394" i="2"/>
  <c r="BE394" i="2" s="1"/>
  <c r="BI387" i="2"/>
  <c r="BH387" i="2"/>
  <c r="BG387" i="2"/>
  <c r="BF387" i="2"/>
  <c r="T387" i="2"/>
  <c r="R387" i="2"/>
  <c r="P387" i="2"/>
  <c r="BK387" i="2"/>
  <c r="J387" i="2"/>
  <c r="BE387" i="2"/>
  <c r="BI384" i="2"/>
  <c r="BH384" i="2"/>
  <c r="BG384" i="2"/>
  <c r="BF384" i="2"/>
  <c r="T384" i="2"/>
  <c r="R384" i="2"/>
  <c r="P384" i="2"/>
  <c r="BK384" i="2"/>
  <c r="J384" i="2"/>
  <c r="BE384" i="2" s="1"/>
  <c r="BI380" i="2"/>
  <c r="BH380" i="2"/>
  <c r="BG380" i="2"/>
  <c r="BF380" i="2"/>
  <c r="T380" i="2"/>
  <c r="R380" i="2"/>
  <c r="P380" i="2"/>
  <c r="BK380" i="2"/>
  <c r="J380" i="2"/>
  <c r="BE380" i="2"/>
  <c r="BI375" i="2"/>
  <c r="BH375" i="2"/>
  <c r="BG375" i="2"/>
  <c r="BF375" i="2"/>
  <c r="T375" i="2"/>
  <c r="R375" i="2"/>
  <c r="P375" i="2"/>
  <c r="BK375" i="2"/>
  <c r="J375" i="2"/>
  <c r="BE375" i="2" s="1"/>
  <c r="BI372" i="2"/>
  <c r="BH372" i="2"/>
  <c r="BG372" i="2"/>
  <c r="BF372" i="2"/>
  <c r="T372" i="2"/>
  <c r="R372" i="2"/>
  <c r="P372" i="2"/>
  <c r="BK372" i="2"/>
  <c r="J372" i="2"/>
  <c r="BE372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T359" i="2"/>
  <c r="R359" i="2"/>
  <c r="P359" i="2"/>
  <c r="BK359" i="2"/>
  <c r="J359" i="2"/>
  <c r="BE359" i="2" s="1"/>
  <c r="BI356" i="2"/>
  <c r="BH356" i="2"/>
  <c r="BG356" i="2"/>
  <c r="BF356" i="2"/>
  <c r="T356" i="2"/>
  <c r="R356" i="2"/>
  <c r="P356" i="2"/>
  <c r="BK356" i="2"/>
  <c r="J356" i="2"/>
  <c r="BE356" i="2" s="1"/>
  <c r="BI355" i="2"/>
  <c r="BH355" i="2"/>
  <c r="BG355" i="2"/>
  <c r="BF355" i="2"/>
  <c r="T355" i="2"/>
  <c r="R355" i="2"/>
  <c r="P355" i="2"/>
  <c r="BK355" i="2"/>
  <c r="BK354" i="2" s="1"/>
  <c r="J354" i="2" s="1"/>
  <c r="J61" i="2" s="1"/>
  <c r="J355" i="2"/>
  <c r="BE355" i="2" s="1"/>
  <c r="BI351" i="2"/>
  <c r="BH351" i="2"/>
  <c r="BG351" i="2"/>
  <c r="BF351" i="2"/>
  <c r="T351" i="2"/>
  <c r="R351" i="2"/>
  <c r="P351" i="2"/>
  <c r="BK351" i="2"/>
  <c r="J351" i="2"/>
  <c r="BE351" i="2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T347" i="2"/>
  <c r="R347" i="2"/>
  <c r="P347" i="2"/>
  <c r="BK347" i="2"/>
  <c r="J347" i="2"/>
  <c r="BE347" i="2"/>
  <c r="BI346" i="2"/>
  <c r="BH346" i="2"/>
  <c r="BG346" i="2"/>
  <c r="BF346" i="2"/>
  <c r="T346" i="2"/>
  <c r="R346" i="2"/>
  <c r="P346" i="2"/>
  <c r="BK346" i="2"/>
  <c r="J346" i="2"/>
  <c r="BE346" i="2" s="1"/>
  <c r="BI343" i="2"/>
  <c r="BH343" i="2"/>
  <c r="BG343" i="2"/>
  <c r="BF343" i="2"/>
  <c r="T343" i="2"/>
  <c r="R343" i="2"/>
  <c r="P343" i="2"/>
  <c r="BK343" i="2"/>
  <c r="J343" i="2"/>
  <c r="BE343" i="2"/>
  <c r="BI340" i="2"/>
  <c r="BH340" i="2"/>
  <c r="BG340" i="2"/>
  <c r="BF340" i="2"/>
  <c r="T340" i="2"/>
  <c r="R340" i="2"/>
  <c r="P340" i="2"/>
  <c r="BK340" i="2"/>
  <c r="J340" i="2"/>
  <c r="BE340" i="2" s="1"/>
  <c r="BI314" i="2"/>
  <c r="BH314" i="2"/>
  <c r="BG314" i="2"/>
  <c r="BF314" i="2"/>
  <c r="T314" i="2"/>
  <c r="R314" i="2"/>
  <c r="P314" i="2"/>
  <c r="BK314" i="2"/>
  <c r="J314" i="2"/>
  <c r="BE314" i="2"/>
  <c r="BI292" i="2"/>
  <c r="BH292" i="2"/>
  <c r="BG292" i="2"/>
  <c r="BF292" i="2"/>
  <c r="T292" i="2"/>
  <c r="R292" i="2"/>
  <c r="P292" i="2"/>
  <c r="BK292" i="2"/>
  <c r="J292" i="2"/>
  <c r="BE292" i="2" s="1"/>
  <c r="BI262" i="2"/>
  <c r="BH262" i="2"/>
  <c r="BG262" i="2"/>
  <c r="BF262" i="2"/>
  <c r="T262" i="2"/>
  <c r="R262" i="2"/>
  <c r="P262" i="2"/>
  <c r="BK262" i="2"/>
  <c r="J262" i="2"/>
  <c r="BE262" i="2"/>
  <c r="BI232" i="2"/>
  <c r="BH232" i="2"/>
  <c r="BG232" i="2"/>
  <c r="BF232" i="2"/>
  <c r="T232" i="2"/>
  <c r="T213" i="2" s="1"/>
  <c r="R232" i="2"/>
  <c r="P232" i="2"/>
  <c r="BK232" i="2"/>
  <c r="J232" i="2"/>
  <c r="BE232" i="2" s="1"/>
  <c r="BI214" i="2"/>
  <c r="BH214" i="2"/>
  <c r="BG214" i="2"/>
  <c r="BF214" i="2"/>
  <c r="T214" i="2"/>
  <c r="R214" i="2"/>
  <c r="P214" i="2"/>
  <c r="P213" i="2" s="1"/>
  <c r="BK214" i="2"/>
  <c r="J214" i="2"/>
  <c r="BE214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198" i="2"/>
  <c r="BH198" i="2"/>
  <c r="BG198" i="2"/>
  <c r="BF198" i="2"/>
  <c r="T198" i="2"/>
  <c r="R198" i="2"/>
  <c r="P198" i="2"/>
  <c r="BK198" i="2"/>
  <c r="J198" i="2"/>
  <c r="BE198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T170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3" i="2"/>
  <c r="BH163" i="2"/>
  <c r="BG163" i="2"/>
  <c r="BF163" i="2"/>
  <c r="T163" i="2"/>
  <c r="R163" i="2"/>
  <c r="P163" i="2"/>
  <c r="BK163" i="2"/>
  <c r="J163" i="2"/>
  <c r="BE163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6" i="2"/>
  <c r="BH146" i="2"/>
  <c r="BG146" i="2"/>
  <c r="BF146" i="2"/>
  <c r="T146" i="2"/>
  <c r="R146" i="2"/>
  <c r="P146" i="2"/>
  <c r="BK146" i="2"/>
  <c r="J146" i="2"/>
  <c r="BE146" i="2" s="1"/>
  <c r="BI136" i="2"/>
  <c r="BH136" i="2"/>
  <c r="BG136" i="2"/>
  <c r="BF136" i="2"/>
  <c r="T136" i="2"/>
  <c r="R136" i="2"/>
  <c r="P136" i="2"/>
  <c r="BK136" i="2"/>
  <c r="J136" i="2"/>
  <c r="BE136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0" i="2"/>
  <c r="BH120" i="2"/>
  <c r="BG120" i="2"/>
  <c r="BF120" i="2"/>
  <c r="T120" i="2"/>
  <c r="R120" i="2"/>
  <c r="P120" i="2"/>
  <c r="BK120" i="2"/>
  <c r="J120" i="2"/>
  <c r="BE120" i="2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R102" i="2" s="1"/>
  <c r="P108" i="2"/>
  <c r="BK108" i="2"/>
  <c r="J108" i="2"/>
  <c r="BE108" i="2" s="1"/>
  <c r="BI103" i="2"/>
  <c r="BH103" i="2"/>
  <c r="BG103" i="2"/>
  <c r="BF103" i="2"/>
  <c r="T103" i="2"/>
  <c r="T102" i="2" s="1"/>
  <c r="R103" i="2"/>
  <c r="P103" i="2"/>
  <c r="P102" i="2" s="1"/>
  <c r="BK103" i="2"/>
  <c r="J103" i="2"/>
  <c r="BE103" i="2" s="1"/>
  <c r="F94" i="2"/>
  <c r="E92" i="2"/>
  <c r="F48" i="2"/>
  <c r="E46" i="2"/>
  <c r="J22" i="2"/>
  <c r="E22" i="2"/>
  <c r="J51" i="2" s="1"/>
  <c r="J21" i="2"/>
  <c r="J19" i="2"/>
  <c r="E19" i="2"/>
  <c r="J50" i="2" s="1"/>
  <c r="J18" i="2"/>
  <c r="J16" i="2"/>
  <c r="E16" i="2"/>
  <c r="F97" i="2" s="1"/>
  <c r="F51" i="2"/>
  <c r="J15" i="2"/>
  <c r="J13" i="2"/>
  <c r="E13" i="2"/>
  <c r="F50" i="2" s="1"/>
  <c r="F96" i="2"/>
  <c r="J12" i="2"/>
  <c r="J10" i="2"/>
  <c r="J48" i="2" s="1"/>
  <c r="J94" i="2"/>
  <c r="AS54" i="1"/>
  <c r="L50" i="1"/>
  <c r="AM50" i="1"/>
  <c r="AM49" i="1"/>
  <c r="L49" i="1"/>
  <c r="AM47" i="1"/>
  <c r="L47" i="1"/>
  <c r="L45" i="1"/>
  <c r="L44" i="1"/>
  <c r="BK213" i="2" l="1"/>
  <c r="J213" i="2" s="1"/>
  <c r="J60" i="2" s="1"/>
  <c r="R213" i="2"/>
  <c r="P354" i="2"/>
  <c r="T471" i="2"/>
  <c r="T101" i="2" s="1"/>
  <c r="R481" i="2"/>
  <c r="BK670" i="2"/>
  <c r="J670" i="2" s="1"/>
  <c r="J75" i="2" s="1"/>
  <c r="T691" i="2"/>
  <c r="P727" i="2"/>
  <c r="T831" i="2"/>
  <c r="BK124" i="4"/>
  <c r="BK102" i="2"/>
  <c r="F33" i="2"/>
  <c r="BB55" i="1" s="1"/>
  <c r="BB54" i="1" s="1"/>
  <c r="W31" i="1" s="1"/>
  <c r="P170" i="2"/>
  <c r="T179" i="2"/>
  <c r="P179" i="2"/>
  <c r="R354" i="2"/>
  <c r="BK471" i="2"/>
  <c r="J471" i="2" s="1"/>
  <c r="J64" i="2" s="1"/>
  <c r="BK609" i="2"/>
  <c r="J609" i="2" s="1"/>
  <c r="J73" i="2" s="1"/>
  <c r="T354" i="2"/>
  <c r="P371" i="2"/>
  <c r="T371" i="2"/>
  <c r="R588" i="2"/>
  <c r="BK640" i="2"/>
  <c r="J640" i="2" s="1"/>
  <c r="J74" i="2" s="1"/>
  <c r="R640" i="2"/>
  <c r="R670" i="2"/>
  <c r="P746" i="2"/>
  <c r="I144" i="5"/>
  <c r="C7" i="3" s="1"/>
  <c r="D7" i="3" s="1"/>
  <c r="P124" i="4"/>
  <c r="P123" i="4" s="1"/>
  <c r="T124" i="4"/>
  <c r="T123" i="4" s="1"/>
  <c r="J78" i="8"/>
  <c r="C10" i="3" s="1"/>
  <c r="D10" i="3" s="1"/>
  <c r="F34" i="2"/>
  <c r="BC55" i="1" s="1"/>
  <c r="BC54" i="1" s="1"/>
  <c r="AY54" i="1" s="1"/>
  <c r="BK179" i="2"/>
  <c r="J179" i="2" s="1"/>
  <c r="J59" i="2" s="1"/>
  <c r="R179" i="2"/>
  <c r="BK548" i="2"/>
  <c r="J548" i="2" s="1"/>
  <c r="J71" i="2" s="1"/>
  <c r="T548" i="2"/>
  <c r="P548" i="2"/>
  <c r="T588" i="2"/>
  <c r="P670" i="2"/>
  <c r="BK691" i="2"/>
  <c r="J691" i="2" s="1"/>
  <c r="J76" i="2" s="1"/>
  <c r="R746" i="2"/>
  <c r="R831" i="2"/>
  <c r="J32" i="2"/>
  <c r="AW55" i="1" s="1"/>
  <c r="BK170" i="2"/>
  <c r="J170" i="2" s="1"/>
  <c r="J58" i="2" s="1"/>
  <c r="R170" i="2"/>
  <c r="BK371" i="2"/>
  <c r="J371" i="2" s="1"/>
  <c r="J62" i="2" s="1"/>
  <c r="R371" i="2"/>
  <c r="BK508" i="2"/>
  <c r="J508" i="2" s="1"/>
  <c r="J70" i="2" s="1"/>
  <c r="T508" i="2"/>
  <c r="P508" i="2"/>
  <c r="P588" i="2"/>
  <c r="P490" i="2" s="1"/>
  <c r="T609" i="2"/>
  <c r="P691" i="2"/>
  <c r="T746" i="2"/>
  <c r="J96" i="2"/>
  <c r="P101" i="2"/>
  <c r="T481" i="2"/>
  <c r="F35" i="2"/>
  <c r="BD55" i="1" s="1"/>
  <c r="BD54" i="1" s="1"/>
  <c r="W33" i="1" s="1"/>
  <c r="BK491" i="2"/>
  <c r="T491" i="2"/>
  <c r="P491" i="2"/>
  <c r="R548" i="2"/>
  <c r="P609" i="2"/>
  <c r="T640" i="2"/>
  <c r="R691" i="2"/>
  <c r="T727" i="2"/>
  <c r="BK746" i="2"/>
  <c r="J746" i="2" s="1"/>
  <c r="J78" i="2" s="1"/>
  <c r="BK831" i="2"/>
  <c r="J831" i="2" s="1"/>
  <c r="J82" i="2" s="1"/>
  <c r="P831" i="2"/>
  <c r="P826" i="2" s="1"/>
  <c r="I133" i="10"/>
  <c r="I6" i="10" s="1"/>
  <c r="C12" i="3" s="1"/>
  <c r="D12" i="3" s="1"/>
  <c r="A19" i="10"/>
  <c r="H131" i="10"/>
  <c r="W32" i="1"/>
  <c r="R826" i="2"/>
  <c r="F31" i="2"/>
  <c r="AZ55" i="1" s="1"/>
  <c r="AZ54" i="1" s="1"/>
  <c r="J31" i="2"/>
  <c r="AV55" i="1" s="1"/>
  <c r="AT55" i="1" s="1"/>
  <c r="J102" i="2"/>
  <c r="J57" i="2" s="1"/>
  <c r="T490" i="2"/>
  <c r="T826" i="2"/>
  <c r="J97" i="2"/>
  <c r="F32" i="2"/>
  <c r="BA55" i="1" s="1"/>
  <c r="BA54" i="1" s="1"/>
  <c r="J827" i="2"/>
  <c r="J80" i="2" s="1"/>
  <c r="AX54" i="1" l="1"/>
  <c r="BK490" i="2"/>
  <c r="J490" i="2" s="1"/>
  <c r="J68" i="2" s="1"/>
  <c r="R101" i="2"/>
  <c r="J124" i="4"/>
  <c r="J97" i="4" s="1"/>
  <c r="BK123" i="4"/>
  <c r="J123" i="4" s="1"/>
  <c r="R490" i="2"/>
  <c r="J491" i="2"/>
  <c r="J69" i="2" s="1"/>
  <c r="BK101" i="2"/>
  <c r="J101" i="2" s="1"/>
  <c r="J56" i="2" s="1"/>
  <c r="I135" i="10"/>
  <c r="I137" i="10" s="1"/>
  <c r="BK826" i="2"/>
  <c r="J826" i="2" s="1"/>
  <c r="J79" i="2" s="1"/>
  <c r="P100" i="2"/>
  <c r="AU55" i="1" s="1"/>
  <c r="AU54" i="1" s="1"/>
  <c r="R100" i="2"/>
  <c r="A20" i="10"/>
  <c r="I8" i="10"/>
  <c r="I10" i="10" s="1"/>
  <c r="A21" i="10"/>
  <c r="W29" i="1"/>
  <c r="AV54" i="1"/>
  <c r="AW54" i="1"/>
  <c r="AK30" i="1" s="1"/>
  <c r="W30" i="1"/>
  <c r="T100" i="2"/>
  <c r="J96" i="4" l="1"/>
  <c r="C6" i="3" s="1"/>
  <c r="D6" i="3" s="1"/>
  <c r="J30" i="4"/>
  <c r="J39" i="4" s="1"/>
  <c r="BK100" i="2"/>
  <c r="J100" i="2" s="1"/>
  <c r="J55" i="2" s="1"/>
  <c r="A22" i="10"/>
  <c r="A23" i="10" s="1"/>
  <c r="A24" i="10" s="1"/>
  <c r="AT54" i="1"/>
  <c r="AK29" i="1"/>
  <c r="J28" i="2" l="1"/>
  <c r="C5" i="3" s="1"/>
  <c r="D5" i="3"/>
  <c r="A25" i="10"/>
  <c r="J37" i="2"/>
  <c r="AG55" i="1"/>
  <c r="A30" i="10" l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6" i="10" s="1"/>
  <c r="A50" i="10" s="1"/>
  <c r="A51" i="10" s="1"/>
  <c r="A52" i="10" s="1"/>
  <c r="A53" i="10" s="1"/>
  <c r="A57" i="10" s="1"/>
  <c r="A58" i="10" s="1"/>
  <c r="A59" i="10" s="1"/>
  <c r="A60" i="10" s="1"/>
  <c r="A61" i="10" s="1"/>
  <c r="A62" i="10" s="1"/>
  <c r="A63" i="10" s="1"/>
  <c r="A64" i="10" s="1"/>
  <c r="A65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4" i="10" s="1"/>
  <c r="A105" i="10" s="1"/>
  <c r="A106" i="10" s="1"/>
  <c r="A107" i="10" s="1"/>
  <c r="A108" i="10" s="1"/>
  <c r="A109" i="10" s="1"/>
  <c r="A110" i="10" s="1"/>
  <c r="A111" i="10" s="1"/>
  <c r="A115" i="10" s="1"/>
  <c r="A116" i="10" s="1"/>
  <c r="A120" i="10" s="1"/>
  <c r="A121" i="10" s="1"/>
  <c r="A122" i="10" s="1"/>
  <c r="A123" i="10" s="1"/>
  <c r="A124" i="10" s="1"/>
  <c r="A128" i="10" s="1"/>
  <c r="A129" i="10" s="1"/>
  <c r="A130" i="10" s="1"/>
  <c r="AN55" i="1"/>
  <c r="AG54" i="1"/>
  <c r="AK26" i="1" l="1"/>
  <c r="AK35" i="1" s="1"/>
  <c r="AN54" i="1"/>
  <c r="D34" i="6"/>
  <c r="D35" i="6" s="1"/>
  <c r="C8" i="3" s="1"/>
  <c r="D8" i="3" l="1"/>
  <c r="D14" i="3" s="1"/>
  <c r="C14" i="3"/>
  <c r="D36" i="6"/>
  <c r="D37" i="6" s="1"/>
  <c r="C15" i="3" l="1"/>
</calcChain>
</file>

<file path=xl/sharedStrings.xml><?xml version="1.0" encoding="utf-8"?>
<sst xmlns="http://schemas.openxmlformats.org/spreadsheetml/2006/main" count="10653" uniqueCount="2151">
  <si>
    <t>Export Komplet</t>
  </si>
  <si>
    <t/>
  </si>
  <si>
    <t>2.0</t>
  </si>
  <si>
    <t>ZAMOK</t>
  </si>
  <si>
    <t>False</t>
  </si>
  <si>
    <t>{6a6456f4-03a4-4c79-a345-b5f93e489460}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</si>
  <si>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</si>
  <si>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</si>
  <si>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</si>
  <si>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</si>
  <si>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</si>
  <si>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</si>
  <si>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</si>
  <si>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</si>
  <si>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</si>
  <si>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</si>
  <si>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</si>
  <si>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Kuchyně DS Pacov</t>
  </si>
  <si>
    <t>KSO:</t>
  </si>
  <si>
    <t>CC-CZ:</t>
  </si>
  <si>
    <t>Místo:</t>
  </si>
  <si>
    <t xml:space="preserve"> </t>
  </si>
  <si>
    <t>Datum:</t>
  </si>
  <si>
    <t>2. 5. 2019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</si>
  <si>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</si>
  <si>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</si>
  <si>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</si>
  <si>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</si>
  <si>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</si>
  <si>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</si>
  <si>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</si>
  <si>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</si>
  <si>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</si>
  <si>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</si>
  <si>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</si>
  <si>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</si>
  <si>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</si>
  <si>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</si>
  <si>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</si>
  <si>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</si>
  <si>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</si>
  <si>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</si>
  <si>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</si>
  <si>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</si>
  <si>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</si>
  <si>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</si>
  <si>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</si>
  <si>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</si>
  <si>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</si>
  <si>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</si>
  <si>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</si>
  <si>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</si>
  <si>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</si>
  <si>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</si>
  <si>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</si>
  <si>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</si>
  <si>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</si>
  <si>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</si>
  <si>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</si>
  <si>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</si>
  <si>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</si>
  <si>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</si>
  <si>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</si>
  <si>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</si>
  <si>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</si>
  <si>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</si>
  <si>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</si>
  <si>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</si>
  <si>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</si>
  <si>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</si>
  <si>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</si>
  <si>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</si>
  <si>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</si>
  <si>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</si>
  <si>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</si>
  <si>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</si>
  <si>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</si>
  <si>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</si>
  <si>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</si>
  <si>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</si>
  <si>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</si>
  <si>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</si>
  <si>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</si>
  <si>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</si>
  <si>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63 - Podlahy a podlahové konstrukce</t>
  </si>
  <si>
    <t xml:space="preserve">    61 - Úprava povrchů vnitřních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</si>
  <si>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</si>
  <si>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</si>
  <si>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</si>
  <si>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</si>
  <si>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</si>
  <si>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</si>
  <si>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</si>
  <si>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</si>
  <si>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</si>
  <si>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</si>
  <si>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</si>
  <si>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</si>
  <si>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</si>
  <si>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</si>
  <si>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</si>
  <si>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</si>
  <si>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</si>
  <si>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</si>
  <si>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</si>
  <si>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</si>
  <si>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</si>
  <si>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</si>
  <si>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</si>
  <si>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</si>
  <si>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</si>
  <si>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</si>
  <si>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</si>
  <si>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</si>
  <si>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</si>
  <si>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</si>
  <si>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</si>
  <si>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</si>
  <si>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</si>
  <si>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</si>
  <si>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</si>
  <si>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</si>
  <si>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</si>
  <si>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</si>
  <si>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</si>
  <si>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</si>
  <si>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143</t>
  </si>
  <si>
    <t>K</t>
  </si>
  <si>
    <t>310278842</t>
  </si>
  <si>
    <t>Zazdívka otvorů pl do 1 m2 ve zdivu nadzákladovém z nepálených tvárnic tl do 300 mm</t>
  </si>
  <si>
    <t>m3</t>
  </si>
  <si>
    <t>CS ÚRS 2019 01</t>
  </si>
  <si>
    <t>4</t>
  </si>
  <si>
    <t>1457013539</t>
  </si>
  <si>
    <t>VV</t>
  </si>
  <si>
    <t>el.skříň</t>
  </si>
  <si>
    <t>0,39*1,2*0,3</t>
  </si>
  <si>
    <t>0,39*1,2*0,7</t>
  </si>
  <si>
    <t>Součet</t>
  </si>
  <si>
    <t>33</t>
  </si>
  <si>
    <t>311272221</t>
  </si>
  <si>
    <t>Zdivo z pórobetonových tvárnic na pero a drážku do P2 do 450 kg/m3 na tenkovrstvou maltu tl 300 mm</t>
  </si>
  <si>
    <t>m2</t>
  </si>
  <si>
    <t>-1188527322</t>
  </si>
  <si>
    <t>1,1*3,1</t>
  </si>
  <si>
    <t>220</t>
  </si>
  <si>
    <t>317142444</t>
  </si>
  <si>
    <t>Překlad nenosný pórobetonový š 150 mm v do 250 mm na tenkovrstvou maltu dl do 1500 mm</t>
  </si>
  <si>
    <t>kus</t>
  </si>
  <si>
    <t>574031501</t>
  </si>
  <si>
    <t>145</t>
  </si>
  <si>
    <t>317142446</t>
  </si>
  <si>
    <t>Překlad nenosný pórobetonový š 150 mm v do 250 mm na tenkovrstvou maltu dl do 2000 mm</t>
  </si>
  <si>
    <t>1889379519</t>
  </si>
  <si>
    <t>222</t>
  </si>
  <si>
    <t>317941121</t>
  </si>
  <si>
    <t>Osazování ocelových válcovaných nosníků na zdivu I, IE, U, UE nebo L do č 12</t>
  </si>
  <si>
    <t>t</t>
  </si>
  <si>
    <t>1916654925</t>
  </si>
  <si>
    <t>3*0,9*9,0/1000*2</t>
  </si>
  <si>
    <t>1,1*9,0/1000</t>
  </si>
  <si>
    <t>223</t>
  </si>
  <si>
    <t>M</t>
  </si>
  <si>
    <t>13010742</t>
  </si>
  <si>
    <t>ocel profilová IPE 100 jakost 11 375</t>
  </si>
  <si>
    <t>8</t>
  </si>
  <si>
    <t>836807729</t>
  </si>
  <si>
    <t>0,059*1,1</t>
  </si>
  <si>
    <t>146</t>
  </si>
  <si>
    <t>317944321</t>
  </si>
  <si>
    <t>Válcované nosníky do č.12 dodatečně osazované do připravených otvorů</t>
  </si>
  <si>
    <t>-607478619</t>
  </si>
  <si>
    <t>2*1,35*9,0/1000*1,1</t>
  </si>
  <si>
    <t>186</t>
  </si>
  <si>
    <t>317234410</t>
  </si>
  <si>
    <t>Vyzdívka mezi nosníky z cihel pálených na MC</t>
  </si>
  <si>
    <t>-2007851188</t>
  </si>
  <si>
    <t>185</t>
  </si>
  <si>
    <t>346244381</t>
  </si>
  <si>
    <t>Plentování jednostranné v do 200 mm válcovaných nosníků cihlami</t>
  </si>
  <si>
    <t>395661969</t>
  </si>
  <si>
    <t>205</t>
  </si>
  <si>
    <t>340237212</t>
  </si>
  <si>
    <t>Zazdívka otvorů v příčkách nebo stěnách plochy přes 0,09m2 do 0,25 m2 cihlami plnými tl přes 100 mm</t>
  </si>
  <si>
    <t>-475308773</t>
  </si>
  <si>
    <t>18</t>
  </si>
  <si>
    <t>340239232</t>
  </si>
  <si>
    <t>Přizdívky pl přes 1m2  do 4 m2 v příčkách nebo stěnách z příčkovek tl 75 mm</t>
  </si>
  <si>
    <t>CS ÚRS 2017 01</t>
  </si>
  <si>
    <t>936264355</t>
  </si>
  <si>
    <t>16</t>
  </si>
  <si>
    <t>340239233</t>
  </si>
  <si>
    <t>Přizdívky a zazdívka pl přes 1m2 do 4 m2 v příčkách nebo stěnách z příčkovek Ytong tl 100 mm</t>
  </si>
  <si>
    <t>1811649291</t>
  </si>
  <si>
    <t>2,5*1,5</t>
  </si>
  <si>
    <t>""0,5*3,1</t>
  </si>
  <si>
    <t>1,01*2,03</t>
  </si>
  <si>
    <t>0,8*2,3</t>
  </si>
  <si>
    <t>17</t>
  </si>
  <si>
    <t>340239235</t>
  </si>
  <si>
    <t>Přizdívky a zazdívky pl přes 1m2  do 4 m2 v příčkách nebo stěnách z příčkovek Ytong tl 150 mm</t>
  </si>
  <si>
    <t>1724452841</t>
  </si>
  <si>
    <t>(3,2+3,9)*1,5</t>
  </si>
  <si>
    <t>1,0*2,1</t>
  </si>
  <si>
    <t>instal.přizdívka</t>
  </si>
  <si>
    <t>0,9*1,5*2</t>
  </si>
  <si>
    <t>nadpraží/</t>
  </si>
  <si>
    <t>2,5*1,1</t>
  </si>
  <si>
    <t>sut</t>
  </si>
  <si>
    <t>1,0*2,0</t>
  </si>
  <si>
    <t>19</t>
  </si>
  <si>
    <t>342272523</t>
  </si>
  <si>
    <t>Příčky tl 150 mm z pórobetonových přesných hladkých příčkovek objemové hmotnosti 500 kg/m3</t>
  </si>
  <si>
    <t>-1000529286</t>
  </si>
  <si>
    <t>(3,4+4,2+1,8+1,0)*3,1</t>
  </si>
  <si>
    <t>4,5*3,1-(1,3*1,97)</t>
  </si>
  <si>
    <t>(1,2+0,8)*3,1</t>
  </si>
  <si>
    <t>20</t>
  </si>
  <si>
    <t>342272323</t>
  </si>
  <si>
    <t>Příčky tl 100 mm z pórobetonových přesných hladkých příčkovek objemové hmotnosti 500 kg/m3</t>
  </si>
  <si>
    <t>-1481107957</t>
  </si>
  <si>
    <t>2,0*3,1</t>
  </si>
  <si>
    <t>0,85*3,1</t>
  </si>
  <si>
    <t>165</t>
  </si>
  <si>
    <t>342291121</t>
  </si>
  <si>
    <t>Ukotvení příček k cihelným konstrukcím plochými kotvami</t>
  </si>
  <si>
    <t>m</t>
  </si>
  <si>
    <t>-20529574</t>
  </si>
  <si>
    <t>27,0</t>
  </si>
  <si>
    <t>158</t>
  </si>
  <si>
    <t>345311711</t>
  </si>
  <si>
    <t>soklíky z betonu prostého tř. C 20/25</t>
  </si>
  <si>
    <t>-88552687</t>
  </si>
  <si>
    <t>2*(7,24+0,7)*0,15*0,20</t>
  </si>
  <si>
    <t>2*(0,8+3,6)*0,15*0,20</t>
  </si>
  <si>
    <t>(2*1,6+4*4,5+0,6*2)*0,15*0,25</t>
  </si>
  <si>
    <t>159</t>
  </si>
  <si>
    <t>341351111</t>
  </si>
  <si>
    <t>Zřízení oboustranného bednění nosných stěn</t>
  </si>
  <si>
    <t>146840653</t>
  </si>
  <si>
    <t>2*(7,24+0,7)*0,20*2</t>
  </si>
  <si>
    <t>2*(0,8+3,6)*0,20*2</t>
  </si>
  <si>
    <t>(2*1,6+4*4,5+0,6*2)*0,25*2</t>
  </si>
  <si>
    <t>160</t>
  </si>
  <si>
    <t>341351112</t>
  </si>
  <si>
    <t>Odstranění oboustranného bednění nosných stěn</t>
  </si>
  <si>
    <t>1794420239</t>
  </si>
  <si>
    <t>163</t>
  </si>
  <si>
    <t>R3</t>
  </si>
  <si>
    <t>Zednické výpomoce při stav.pracech pro EI,ZI,ÚT, VZT ....</t>
  </si>
  <si>
    <t>hod</t>
  </si>
  <si>
    <t>1765474416</t>
  </si>
  <si>
    <t>Vodorovné konstrukce</t>
  </si>
  <si>
    <t>208</t>
  </si>
  <si>
    <t>411354234</t>
  </si>
  <si>
    <t>Bednění stropů ztracené z hraněných trapézových vln v 40 mm plech pozinkovaný tl 0,88 mm</t>
  </si>
  <si>
    <t>-1522557239</t>
  </si>
  <si>
    <t>rampa</t>
  </si>
  <si>
    <t>2,3*1,0*1,1</t>
  </si>
  <si>
    <t>224</t>
  </si>
  <si>
    <t>411388531</t>
  </si>
  <si>
    <t>Zabetonování otvorů pl do 1 m2 ve stropech</t>
  </si>
  <si>
    <t>375182957</t>
  </si>
  <si>
    <t>0,6</t>
  </si>
  <si>
    <t>178</t>
  </si>
  <si>
    <t>413232211</t>
  </si>
  <si>
    <t>Zazdívka zhlaví válcovaných nosníků v do 150 mm</t>
  </si>
  <si>
    <t>2060798170</t>
  </si>
  <si>
    <t>63</t>
  </si>
  <si>
    <t>Podlahy a podlahové konstrukce</t>
  </si>
  <si>
    <t>123</t>
  </si>
  <si>
    <t>631311115</t>
  </si>
  <si>
    <t>Mazanina tl do 80 mm z betonu prostého bez zvýšených nároků na prostředí tř. C 20/25  S1</t>
  </si>
  <si>
    <t>1436224876</t>
  </si>
  <si>
    <t>konstr.podlahy</t>
  </si>
  <si>
    <t>mč.2.03-2.05</t>
  </si>
  <si>
    <t>(57,35+17,47+16,39)*0,08</t>
  </si>
  <si>
    <t>2,3*1,0*0,2</t>
  </si>
  <si>
    <t>124</t>
  </si>
  <si>
    <t>631319171</t>
  </si>
  <si>
    <t>Příplatek k mazanině tl do 80 mm za stržení povrchu spodní vrstvy před vložením výztuže</t>
  </si>
  <si>
    <t>298440141</t>
  </si>
  <si>
    <t>125</t>
  </si>
  <si>
    <t>631362021</t>
  </si>
  <si>
    <t>Výztuž mazanin svařovanými sítěmi Kari  -S1</t>
  </si>
  <si>
    <t>450515292</t>
  </si>
  <si>
    <t>(57,35+17,47+16,39)*3,3*1,1/1000</t>
  </si>
  <si>
    <t>2,3*1,0*3,3*1,1/1000</t>
  </si>
  <si>
    <t>207</t>
  </si>
  <si>
    <t>631361821</t>
  </si>
  <si>
    <t>Výztuž mazanin betonářskou ocelí 10 505</t>
  </si>
  <si>
    <t>1924071005</t>
  </si>
  <si>
    <t>138</t>
  </si>
  <si>
    <t>632451023</t>
  </si>
  <si>
    <t xml:space="preserve">Vyrovnávací potěr tl přes 30mm do 40 mm z MC 15 provedený v pásu </t>
  </si>
  <si>
    <t>-1290407124</t>
  </si>
  <si>
    <t>parapety-vyrovnání</t>
  </si>
  <si>
    <t>(3,2+3,9+2,5)*0,35</t>
  </si>
  <si>
    <t>1,2*0,2</t>
  </si>
  <si>
    <t>219</t>
  </si>
  <si>
    <t>776141122</t>
  </si>
  <si>
    <t>Vyrovnání podkladu  podlah stěrkou pevnosti 30 MPa tl 5 mm</t>
  </si>
  <si>
    <t>-909134883</t>
  </si>
  <si>
    <t>(57,35+17,47+16,39)</t>
  </si>
  <si>
    <t>127</t>
  </si>
  <si>
    <t>634112113</t>
  </si>
  <si>
    <t>Obvodová dilatace podlahovým páskem z pěnového PE mezi stěnou a mazaninou nebo potěrem v do 80 mm -S1</t>
  </si>
  <si>
    <t>1419565054</t>
  </si>
  <si>
    <t>34,68+18,7+17,5</t>
  </si>
  <si>
    <t>136</t>
  </si>
  <si>
    <t>634661111</t>
  </si>
  <si>
    <t>Výplň dilatačních spar šířky do 5 mm v mazaninách silikonovým tmelem</t>
  </si>
  <si>
    <t>860684905</t>
  </si>
  <si>
    <t>40,0</t>
  </si>
  <si>
    <t>122</t>
  </si>
  <si>
    <t>634R9111</t>
  </si>
  <si>
    <t xml:space="preserve">Řezání dilatačních spár š 5 mm hl do 50 mm </t>
  </si>
  <si>
    <t>1894949541</t>
  </si>
  <si>
    <t>140</t>
  </si>
  <si>
    <t>632451431</t>
  </si>
  <si>
    <t>Doplnění cementového potěru hlazeného pl do 1 m2 tl do 30 mm -S2</t>
  </si>
  <si>
    <t>-1495232618</t>
  </si>
  <si>
    <t>srovnání po odbourání keram.dlažby -S2</t>
  </si>
  <si>
    <t>25,69+11,54+6,34+2,85+1,2+3,95+1,13+39,46+1,5</t>
  </si>
  <si>
    <t>61</t>
  </si>
  <si>
    <t>Úprava povrchů vnitřních</t>
  </si>
  <si>
    <t>34</t>
  </si>
  <si>
    <t>612142001</t>
  </si>
  <si>
    <t xml:space="preserve">Potažení vnitřních stěn sklovláknitým pletivem vtlačeným do tenkovrstvé hmoty /vč.tmelu    </t>
  </si>
  <si>
    <t>356858300</t>
  </si>
  <si>
    <t>na porobeton</t>
  </si>
  <si>
    <t>(1,1*3,1)*2</t>
  </si>
  <si>
    <t>2,5*1,5+0,5*3,1</t>
  </si>
  <si>
    <t>(1,0*2,1)*2</t>
  </si>
  <si>
    <t>(0,9*2,0)*2</t>
  </si>
  <si>
    <t>(2,5*1,1)*2</t>
  </si>
  <si>
    <t>(3,4+4,2+1,8+1,0)*3,1*2</t>
  </si>
  <si>
    <t>(4,5*3,1)*2</t>
  </si>
  <si>
    <t>2,0*3,1*2</t>
  </si>
  <si>
    <t>Mezisoučet</t>
  </si>
  <si>
    <t>bandáž napojení na stáv.zdivo</t>
  </si>
  <si>
    <t>30,0</t>
  </si>
  <si>
    <t>35</t>
  </si>
  <si>
    <t>612321121</t>
  </si>
  <si>
    <t>Vápenocementová omítka hladká jednovrstvá vnitřních stěn nanášená ručně</t>
  </si>
  <si>
    <t>CS ÚRS 2015 01</t>
  </si>
  <si>
    <t>450758104</t>
  </si>
  <si>
    <t>pod obklad / vč.na sokl</t>
  </si>
  <si>
    <t>mč 2.02</t>
  </si>
  <si>
    <t>34,0*2,55</t>
  </si>
  <si>
    <t>mč 2.03,2.04</t>
  </si>
  <si>
    <t>(34,68+18,7)*2,55</t>
  </si>
  <si>
    <t>mč 2.05</t>
  </si>
  <si>
    <t>17,5*2,55</t>
  </si>
  <si>
    <t>mč 2.06</t>
  </si>
  <si>
    <t>15,3*1,95</t>
  </si>
  <si>
    <t>mč 2.08</t>
  </si>
  <si>
    <t>10,5*1,95</t>
  </si>
  <si>
    <t>mč 2.10,2.11</t>
  </si>
  <si>
    <t>7,2*1,95</t>
  </si>
  <si>
    <t>4,5*1,95</t>
  </si>
  <si>
    <t>mč 2.13,2.14</t>
  </si>
  <si>
    <t>8,8*1,95</t>
  </si>
  <si>
    <t>4,4*1,95</t>
  </si>
  <si>
    <t>mč 2.15</t>
  </si>
  <si>
    <t>30,7*1,95</t>
  </si>
  <si>
    <t>mč 2.18</t>
  </si>
  <si>
    <t>5,4*1,95</t>
  </si>
  <si>
    <t>parapety a ostění</t>
  </si>
  <si>
    <t>(1,1*2*4)*0,2</t>
  </si>
  <si>
    <t>-35,2</t>
  </si>
  <si>
    <t>94</t>
  </si>
  <si>
    <t>612325413</t>
  </si>
  <si>
    <t>Oprava vnitřní vápenocementové hladké omítky stěn v rozsahu plochy přes 30%do 50%</t>
  </si>
  <si>
    <t>-1319753222</t>
  </si>
  <si>
    <t>mč.2.01</t>
  </si>
  <si>
    <t>14,5*3,05</t>
  </si>
  <si>
    <t>mč.2.02</t>
  </si>
  <si>
    <t>34,0*0,5</t>
  </si>
  <si>
    <t>mč.2.03</t>
  </si>
  <si>
    <t>34,68*0,5</t>
  </si>
  <si>
    <t>mč.2.04</t>
  </si>
  <si>
    <t>18,7*0,5</t>
  </si>
  <si>
    <t>mč.2.05</t>
  </si>
  <si>
    <t>17,5*0,5</t>
  </si>
  <si>
    <t>15,3*1,09</t>
  </si>
  <si>
    <t>10,5*1,09</t>
  </si>
  <si>
    <t>mč 2.09</t>
  </si>
  <si>
    <t>14,0*3,05</t>
  </si>
  <si>
    <t>7,2*0,55</t>
  </si>
  <si>
    <t>4,5*0,55</t>
  </si>
  <si>
    <t>mč 2.12</t>
  </si>
  <si>
    <t>12,5*3,05</t>
  </si>
  <si>
    <t>8,8*0,55</t>
  </si>
  <si>
    <t>4,4*0,55</t>
  </si>
  <si>
    <t>30,7*1,09</t>
  </si>
  <si>
    <t>5,4*1,09</t>
  </si>
  <si>
    <t>202</t>
  </si>
  <si>
    <t>612311131</t>
  </si>
  <si>
    <t>Potažení vnitřních stěn vápenným štukem tloušťky do 3 mm</t>
  </si>
  <si>
    <t>-1054373100</t>
  </si>
  <si>
    <t>95</t>
  </si>
  <si>
    <t>611325422</t>
  </si>
  <si>
    <t>Oprava vnitřní vápenocementové štukové omítky stropů v rozsahu plochy přes 10% do 30%</t>
  </si>
  <si>
    <t>-655365595</t>
  </si>
  <si>
    <t>25,69</t>
  </si>
  <si>
    <t>57,35+17,47</t>
  </si>
  <si>
    <t>16,39</t>
  </si>
  <si>
    <t>11,54</t>
  </si>
  <si>
    <t>6,34</t>
  </si>
  <si>
    <t>11,6</t>
  </si>
  <si>
    <t>2,85</t>
  </si>
  <si>
    <t>1,2</t>
  </si>
  <si>
    <t>8,37</t>
  </si>
  <si>
    <t>3,95</t>
  </si>
  <si>
    <t>1,13</t>
  </si>
  <si>
    <t>39,46</t>
  </si>
  <si>
    <t>1,59</t>
  </si>
  <si>
    <t>137</t>
  </si>
  <si>
    <t>777R1</t>
  </si>
  <si>
    <t>Stavební připravenost pro sokl s požlábkem- pro dodavatele stěrky</t>
  </si>
  <si>
    <t>-1077496669</t>
  </si>
  <si>
    <t>34,0+34,68+18,7+17,5+15,3+10,5+7,2+4,5+8,8+4,4+30,7+5,4</t>
  </si>
  <si>
    <t>166</t>
  </si>
  <si>
    <t>612135101</t>
  </si>
  <si>
    <t>Hrubá výplň rýh ve stěnách maltou jakékoli šířky rýhy</t>
  </si>
  <si>
    <t>-1889009446</t>
  </si>
  <si>
    <t>12,0</t>
  </si>
  <si>
    <t>201</t>
  </si>
  <si>
    <t>611325225</t>
  </si>
  <si>
    <t>Vápenocementová štuková omítka malých ploch do 4,0 m2 na stropech</t>
  </si>
  <si>
    <t>-390974962</t>
  </si>
  <si>
    <t>203</t>
  </si>
  <si>
    <t>612325225</t>
  </si>
  <si>
    <t>Vápenocementová štuková omítka malých ploch do 4,0 m2 na stěnách</t>
  </si>
  <si>
    <t>1006777219</t>
  </si>
  <si>
    <t>211</t>
  </si>
  <si>
    <t>644R94</t>
  </si>
  <si>
    <t xml:space="preserve">Montáž průchodky  se zhotovením otvoru </t>
  </si>
  <si>
    <t>969023315</t>
  </si>
  <si>
    <t>212</t>
  </si>
  <si>
    <t>55261137</t>
  </si>
  <si>
    <t>trubka ocelová  DN 50</t>
  </si>
  <si>
    <t>-853853969</t>
  </si>
  <si>
    <t>0,2</t>
  </si>
  <si>
    <t>64</t>
  </si>
  <si>
    <t>Osazování výplní otvorů</t>
  </si>
  <si>
    <t>72</t>
  </si>
  <si>
    <t>642942111</t>
  </si>
  <si>
    <t>Osazování zárubní nebo rámů dveřních kovových do 2,5 m2 na MC</t>
  </si>
  <si>
    <t>589555707</t>
  </si>
  <si>
    <t>73</t>
  </si>
  <si>
    <t>553R4</t>
  </si>
  <si>
    <t>zárubeň obložková  P 900/1970 pro dodát. montáž z kvalitního žárově pozink. plechu tl.1,5mm drážka pro systémové těsnění vč.nátěru ,těsnění  / tl.zdiva 150 MM</t>
  </si>
  <si>
    <t>-2071612855</t>
  </si>
  <si>
    <t>66</t>
  </si>
  <si>
    <t>611R823</t>
  </si>
  <si>
    <t>dodávka a montáž kování posuvné pro dveře posuvné na stěnu do garnyže pro š 60,70,80,90mm ,vč.povrchové úpravy</t>
  </si>
  <si>
    <t>32</t>
  </si>
  <si>
    <t>-1331869732</t>
  </si>
  <si>
    <t>67</t>
  </si>
  <si>
    <t>611R824</t>
  </si>
  <si>
    <t>dodávka a montáž kování posuvné pro dveře posuvné na stěnu do garnyže pro š 950,125,145,165,185mm ,vč.povrchové úpravy</t>
  </si>
  <si>
    <t>-1860211476</t>
  </si>
  <si>
    <t>70</t>
  </si>
  <si>
    <t>611R825</t>
  </si>
  <si>
    <t xml:space="preserve">dodávka a montáž  celová obložková  zárubeň pro kyvné dveře 1200/1970 vč.povrchové úpravy </t>
  </si>
  <si>
    <t>-369496835</t>
  </si>
  <si>
    <t>77</t>
  </si>
  <si>
    <t>953942121</t>
  </si>
  <si>
    <t>Osazování ochranných úhelníků bez jejich dodání</t>
  </si>
  <si>
    <t>802732406</t>
  </si>
  <si>
    <t>34+2</t>
  </si>
  <si>
    <t>9</t>
  </si>
  <si>
    <t>Ostatní konstrukce a práce, bourání</t>
  </si>
  <si>
    <t>10</t>
  </si>
  <si>
    <t>962031132</t>
  </si>
  <si>
    <t>Bourání příček z cihel pálených na MVC tl do 100 mm</t>
  </si>
  <si>
    <t>2040615079</t>
  </si>
  <si>
    <t>(1,85+0,8)*3,1</t>
  </si>
  <si>
    <t>962031133</t>
  </si>
  <si>
    <t>Bourání příček z cihel pálených na MVC tl do 150 mm</t>
  </si>
  <si>
    <t>186895253</t>
  </si>
  <si>
    <t>(5,47+2,7+4,5+2,1+1,1+0,8+2,0+1,0+0,2+1,0)*3,1</t>
  </si>
  <si>
    <t>sokl sprch.van</t>
  </si>
  <si>
    <t>1,6</t>
  </si>
  <si>
    <t>965081213</t>
  </si>
  <si>
    <t>Bourání podlah z dlaždic keramických tl do 10 mm plochy přes 1 m2</t>
  </si>
  <si>
    <t>381960853</t>
  </si>
  <si>
    <t>vč.soklu</t>
  </si>
  <si>
    <t>25,69+57,35+17,47+16,39+11,54+6,34+11,6+2,85+1,2+8,37+3,95+1,13+39,46+1,59</t>
  </si>
  <si>
    <t>7</t>
  </si>
  <si>
    <t>775511810</t>
  </si>
  <si>
    <t>Demontáž podlah vlysových přibíjených s lištami přibíjenými</t>
  </si>
  <si>
    <t>1755342125</t>
  </si>
  <si>
    <t>2,5*7,1</t>
  </si>
  <si>
    <t>965042131</t>
  </si>
  <si>
    <t>Bourání podkladů pod dlažby nebo mazanin betonových  tl do 100 mm pl do 4 m2</t>
  </si>
  <si>
    <t>-1490467049</t>
  </si>
  <si>
    <t>(57,35+17,47+16,39)*0,1</t>
  </si>
  <si>
    <t>sprch. vany</t>
  </si>
  <si>
    <t>2,0*0,1</t>
  </si>
  <si>
    <t>164</t>
  </si>
  <si>
    <t>967031142</t>
  </si>
  <si>
    <t>Přisekání po hrubém odbourání v cihel. zdiva na MC</t>
  </si>
  <si>
    <t>-1479623261</t>
  </si>
  <si>
    <t>18,0</t>
  </si>
  <si>
    <t>11</t>
  </si>
  <si>
    <t>968072455</t>
  </si>
  <si>
    <t>Vybourání kovových dveřních zárubní pl do 2 m2</t>
  </si>
  <si>
    <t>-829942551</t>
  </si>
  <si>
    <t>6,0</t>
  </si>
  <si>
    <t>2,0</t>
  </si>
  <si>
    <t>13</t>
  </si>
  <si>
    <t>968072456</t>
  </si>
  <si>
    <t>Vybourání kovových dveřních zárubní pl přes 2 m2</t>
  </si>
  <si>
    <t>1092113565</t>
  </si>
  <si>
    <t>12</t>
  </si>
  <si>
    <t>766691914</t>
  </si>
  <si>
    <t>Vyvěšení a  zavěšení dřevěných křídel dveří pl do 2 m2</t>
  </si>
  <si>
    <t>1185015456</t>
  </si>
  <si>
    <t>198</t>
  </si>
  <si>
    <t>971033331</t>
  </si>
  <si>
    <t>Vybourání otvorů ve zdivu cihelném pl do 0,09 m2 na MVC nebo MV tl do 150 mm</t>
  </si>
  <si>
    <t>394088778</t>
  </si>
  <si>
    <t>199</t>
  </si>
  <si>
    <t>977151125</t>
  </si>
  <si>
    <t>Jádrové vrty diamantovými korunkami do D 200 mm do stavebních materiálů</t>
  </si>
  <si>
    <t>1928425922</t>
  </si>
  <si>
    <t>210</t>
  </si>
  <si>
    <t>977151127</t>
  </si>
  <si>
    <t>Jádrové vrty diamantovými korunkami do D 250 mm do stavebních materiálů</t>
  </si>
  <si>
    <t>594883710</t>
  </si>
  <si>
    <t>209</t>
  </si>
  <si>
    <t>612325422</t>
  </si>
  <si>
    <t>Oprava vnitřní vápenocementové štukové omítky stěn v rozsahu plochy do 30% /pohled z haly</t>
  </si>
  <si>
    <t>-802140193</t>
  </si>
  <si>
    <t>14</t>
  </si>
  <si>
    <t>971033631</t>
  </si>
  <si>
    <t>Vybourání otvorů ve zdivu cihelném pl do 4 m2 na MVC nebo MV tl do 150 mm</t>
  </si>
  <si>
    <t>2009454726</t>
  </si>
  <si>
    <t>2,1</t>
  </si>
  <si>
    <t>nadpraží</t>
  </si>
  <si>
    <t>176</t>
  </si>
  <si>
    <t>972054491</t>
  </si>
  <si>
    <t>Vybourání otvorů v ŽB stropech  pl do 1 m2 tl přes 80 mm</t>
  </si>
  <si>
    <t>1895725617</t>
  </si>
  <si>
    <t>197</t>
  </si>
  <si>
    <t>974031664</t>
  </si>
  <si>
    <t>Vysekání rýh ve zdivu cihelném pro vtahování nosníků hl do 150 mm v do 150 mm</t>
  </si>
  <si>
    <t>-226661381</t>
  </si>
  <si>
    <t>978013161</t>
  </si>
  <si>
    <t>Otlučení vnitřní vápenné nebo vápenocementové omítky stěn v rozsahu přes 30% do 50 %</t>
  </si>
  <si>
    <t>1089703500</t>
  </si>
  <si>
    <t>6</t>
  </si>
  <si>
    <t>978013191</t>
  </si>
  <si>
    <t>Otlučení vnitřní vápenné nebo vápenocementové omítky stěn v rozsahu do 100 %</t>
  </si>
  <si>
    <t>-1432846585</t>
  </si>
  <si>
    <t>nový obklad</t>
  </si>
  <si>
    <t>(4,2+3,3+1,5+1,8+2,1+2,5+2,7+1,2+0,5+1,2)*0,6</t>
  </si>
  <si>
    <t>(7,0+4,0+2*(0,5+0,3)+0,3+4,0+0,3+3,2+6,5+2,7+4,8+0,15+3,6+1,2+1,2)*0,6</t>
  </si>
  <si>
    <t>(5,5+2,8+1,0)*0,6</t>
  </si>
  <si>
    <t>45,2</t>
  </si>
  <si>
    <t>978059541</t>
  </si>
  <si>
    <t>Odsekání a odebrání obkladů stěn z vnitřních obkládaček plochy přes 1 m2 vč.podkl.omítky</t>
  </si>
  <si>
    <t>224889292</t>
  </si>
  <si>
    <t>(4,2+3,3+1,5+1,8+2,1+2,5+2,7+1,2+0,5+1,2)*1,95</t>
  </si>
  <si>
    <t>(7,0+4,0+2*(0,5+0,3)+0,3+4,0+0,3+3,2+6,5+2,7+4,8+0,15+3,6+1,2+1,2)*1,95</t>
  </si>
  <si>
    <t>(5,5+2,8+1,0)*1,95</t>
  </si>
  <si>
    <t>2*(2,1+5,5)*1,95</t>
  </si>
  <si>
    <t>2*(3,2+1,95)*1,95</t>
  </si>
  <si>
    <t>2*(1,25+2,2)*1,95</t>
  </si>
  <si>
    <t>2*(1,25+0,9)*1,95</t>
  </si>
  <si>
    <t>2*(1,5+2,9)*1,95</t>
  </si>
  <si>
    <t>2*(8,8+5,4)*1,95</t>
  </si>
  <si>
    <t>(1,65+0,9)*1,95</t>
  </si>
  <si>
    <t>162</t>
  </si>
  <si>
    <t>763131822</t>
  </si>
  <si>
    <t>Demontáž SDK podhledu s dvouvrstvou nosnou kcí z ocelových profilů opláštění dvojité</t>
  </si>
  <si>
    <t>1060530157</t>
  </si>
  <si>
    <t>odstranění kapotáže vzt</t>
  </si>
  <si>
    <t>15,0*0,8+15,0*1,0</t>
  </si>
  <si>
    <t>161</t>
  </si>
  <si>
    <t>767996801</t>
  </si>
  <si>
    <t>Demontáž atypických zámečnických konstrukcí rozebráním hmotnosti jednotlivých dílů do 50 kg</t>
  </si>
  <si>
    <t>kg</t>
  </si>
  <si>
    <t>1121890607</t>
  </si>
  <si>
    <t>600,0</t>
  </si>
  <si>
    <t>98</t>
  </si>
  <si>
    <t>96R1</t>
  </si>
  <si>
    <t>Zajištění prostoru stavebních prací  proti prašnosti  -prachotěsná dočasná příčka  montáž a demontáž</t>
  </si>
  <si>
    <t>1645065203</t>
  </si>
  <si>
    <t>1,5*3,0+14,5*3,0</t>
  </si>
  <si>
    <t>Lešení a stavební výtahy</t>
  </si>
  <si>
    <t>5</t>
  </si>
  <si>
    <t>949101111</t>
  </si>
  <si>
    <t>Lešení pomocné pro objekty pozemních staveb s lešeňovou podlahou v do 1,9 m zatížení do 150 kg/m2</t>
  </si>
  <si>
    <t>1182905157</t>
  </si>
  <si>
    <t>343,0</t>
  </si>
  <si>
    <t>Různé dokončovací konstrukce a práce pozemních staveb</t>
  </si>
  <si>
    <t>167</t>
  </si>
  <si>
    <t>952901111</t>
  </si>
  <si>
    <t>Vyčištění budov bytové a občanské výstavby při výšce podlaží do 4 m</t>
  </si>
  <si>
    <t>1394193483</t>
  </si>
  <si>
    <t>168</t>
  </si>
  <si>
    <t>952902021</t>
  </si>
  <si>
    <t>Čištění budov zametení hladkých podlah</t>
  </si>
  <si>
    <t>1562409540</t>
  </si>
  <si>
    <t>místa dotčené stavbou</t>
  </si>
  <si>
    <t>200,0</t>
  </si>
  <si>
    <t>169</t>
  </si>
  <si>
    <t>952902031</t>
  </si>
  <si>
    <t>Čištění budov omytí hladkých podlah</t>
  </si>
  <si>
    <t>-355152282</t>
  </si>
  <si>
    <t>96</t>
  </si>
  <si>
    <t>Bourání konstrukcí</t>
  </si>
  <si>
    <t>997</t>
  </si>
  <si>
    <t>Přesun sutě</t>
  </si>
  <si>
    <t>221</t>
  </si>
  <si>
    <t>997013153</t>
  </si>
  <si>
    <t>Vnitrostaveništní doprava suti a vybouraných hmot pro budovy v do 12 m s omezením mechanizace</t>
  </si>
  <si>
    <t>-580364216</t>
  </si>
  <si>
    <t>171</t>
  </si>
  <si>
    <t>997013501</t>
  </si>
  <si>
    <t>Odvoz suti a vybouraných hmot na skládku nebo meziskládku do 1 km se složením</t>
  </si>
  <si>
    <t>658323936</t>
  </si>
  <si>
    <t>172</t>
  </si>
  <si>
    <t>997013509</t>
  </si>
  <si>
    <t>Příplatek k odvozu suti a vybouraných hmot na skládku ZKD 1 km přes 1 km</t>
  </si>
  <si>
    <t>-787238581</t>
  </si>
  <si>
    <t>86,83*20</t>
  </si>
  <si>
    <t>173</t>
  </si>
  <si>
    <t>997013831</t>
  </si>
  <si>
    <t>Poplatek za uložení stavebního směsného odpadu na skládce (skládkovné)</t>
  </si>
  <si>
    <t>-545303750</t>
  </si>
  <si>
    <t>998</t>
  </si>
  <si>
    <t>Přesun hmot</t>
  </si>
  <si>
    <t>174</t>
  </si>
  <si>
    <t>998018002</t>
  </si>
  <si>
    <t>Přesun hmot ruční pro budovy v do 12 m</t>
  </si>
  <si>
    <t>1846242653</t>
  </si>
  <si>
    <t>PSV</t>
  </si>
  <si>
    <t>Práce a dodávky PSV</t>
  </si>
  <si>
    <t>713</t>
  </si>
  <si>
    <t>Izolace tepelné</t>
  </si>
  <si>
    <t>128</t>
  </si>
  <si>
    <t>713121111</t>
  </si>
  <si>
    <t>Montáž izolace  podlah volně kladenými rohožemi, pásy, dílci, deskami 1 vrstva</t>
  </si>
  <si>
    <t>1679166300</t>
  </si>
  <si>
    <t>S1</t>
  </si>
  <si>
    <t>133</t>
  </si>
  <si>
    <t>28376639</t>
  </si>
  <si>
    <t>deska polystyrénová pro snížení kročejového hluku (max. zatížení 3,5 kN/m2)</t>
  </si>
  <si>
    <t>-400134124</t>
  </si>
  <si>
    <t>(57,35+17,47+16,39)*0,04*1,02</t>
  </si>
  <si>
    <t>131</t>
  </si>
  <si>
    <t>713191132</t>
  </si>
  <si>
    <t>Montáž izolace tepelné podlah překrytí separační fólií z PE</t>
  </si>
  <si>
    <t>129828430</t>
  </si>
  <si>
    <t>132</t>
  </si>
  <si>
    <t>28323150</t>
  </si>
  <si>
    <t xml:space="preserve">fólie separační PE  </t>
  </si>
  <si>
    <t>-640647306</t>
  </si>
  <si>
    <t>91,21*1,1</t>
  </si>
  <si>
    <t>183</t>
  </si>
  <si>
    <t>998713102</t>
  </si>
  <si>
    <t>Přesun hmot tonážní pro izolace tepelné v objektech v do 12 m</t>
  </si>
  <si>
    <t>-755480971</t>
  </si>
  <si>
    <t>184</t>
  </si>
  <si>
    <t>998713181</t>
  </si>
  <si>
    <t>Příplatek k přesunu hmot tonážní 713 prováděný bez použití mechanizace</t>
  </si>
  <si>
    <t>934275425</t>
  </si>
  <si>
    <t>763</t>
  </si>
  <si>
    <t>Konstrukce suché výstavby</t>
  </si>
  <si>
    <t>36</t>
  </si>
  <si>
    <t>763R1314</t>
  </si>
  <si>
    <t>SDK podhled deska 1xH2 odolná proti vlhkosti impregnovaná 12,5 bez TI dvouvrstvá spodní kce profil CD+UD</t>
  </si>
  <si>
    <t>1874513669</t>
  </si>
  <si>
    <t>bez prořezu</t>
  </si>
  <si>
    <t>25,69+17,47+2,85+1,2+3,95+1,13</t>
  </si>
  <si>
    <t>rozdíl výšek</t>
  </si>
  <si>
    <t>5,3</t>
  </si>
  <si>
    <t>39</t>
  </si>
  <si>
    <t>763131761</t>
  </si>
  <si>
    <t>Příplatek k SDK podhledu za plochu do 3 m2 jednotlivě</t>
  </si>
  <si>
    <t>1200186303</t>
  </si>
  <si>
    <t>2,85+1,2+3,95+1,13</t>
  </si>
  <si>
    <t>41</t>
  </si>
  <si>
    <t>763R1113</t>
  </si>
  <si>
    <t>SDK příčka tl 75 mm profil CW+UW 50 desky 1xH2 12,5 TI 50 mm EI 30 Rw 41 dB</t>
  </si>
  <si>
    <t>1308431811</t>
  </si>
  <si>
    <t>0,8*3,05</t>
  </si>
  <si>
    <t>204</t>
  </si>
  <si>
    <t>763R11131</t>
  </si>
  <si>
    <t>SDK příčka tl 150 mm profil CW+UW 100 desky 1xA 12,5 minerální výplň EI 30 Rw 48 dB</t>
  </si>
  <si>
    <t>986460810</t>
  </si>
  <si>
    <t>42</t>
  </si>
  <si>
    <t>763111751</t>
  </si>
  <si>
    <t>Příplatek k SDK příčce za plochu do 6 m2 jednotlivě</t>
  </si>
  <si>
    <t>-1621331413</t>
  </si>
  <si>
    <t>2,44+2,75</t>
  </si>
  <si>
    <t>38</t>
  </si>
  <si>
    <t>763131721</t>
  </si>
  <si>
    <t>SDK podhled skoková změna v do 0,5 m</t>
  </si>
  <si>
    <t>1871701994</t>
  </si>
  <si>
    <t>1,7+1,5+2,1</t>
  </si>
  <si>
    <t>40</t>
  </si>
  <si>
    <t>763131765</t>
  </si>
  <si>
    <t>Příplatek k SDK podhledu za výšku zavěšení přes 0,5 do 1,0 m</t>
  </si>
  <si>
    <t>-2121105737</t>
  </si>
  <si>
    <t>37</t>
  </si>
  <si>
    <t>763131714</t>
  </si>
  <si>
    <t>základní penetrační nátěr</t>
  </si>
  <si>
    <t>-1441943157</t>
  </si>
  <si>
    <t>57,59+2,44+2,75*2</t>
  </si>
  <si>
    <t>49</t>
  </si>
  <si>
    <t>povrchová úprava nátěr /vzhled  štuku /</t>
  </si>
  <si>
    <t>226391130</t>
  </si>
  <si>
    <t>179</t>
  </si>
  <si>
    <t>763131751</t>
  </si>
  <si>
    <t xml:space="preserve">Montáž parotěsné zábrany do SDK podhledu a stěny </t>
  </si>
  <si>
    <t>816638619</t>
  </si>
  <si>
    <t>57,59</t>
  </si>
  <si>
    <t>180</t>
  </si>
  <si>
    <t>283293</t>
  </si>
  <si>
    <t>folie nehořlavá parotěsná 140 g/m2</t>
  </si>
  <si>
    <t>727201907</t>
  </si>
  <si>
    <t>57,59*1,1</t>
  </si>
  <si>
    <t>213</t>
  </si>
  <si>
    <t>763172313</t>
  </si>
  <si>
    <t>Montáž revizních dvířek SDK kcí vel. 400x400 mm</t>
  </si>
  <si>
    <t>-1656628947</t>
  </si>
  <si>
    <t>214</t>
  </si>
  <si>
    <t>59030710</t>
  </si>
  <si>
    <t>dvířka revizní s automatickým zámkem 200x200mm</t>
  </si>
  <si>
    <t>1965605553</t>
  </si>
  <si>
    <t>181</t>
  </si>
  <si>
    <t>998763101</t>
  </si>
  <si>
    <t>Přesun hmot tonážní pro dřevostavby v objektech v do 12 m</t>
  </si>
  <si>
    <t>1715555982</t>
  </si>
  <si>
    <t>182</t>
  </si>
  <si>
    <t>998763181</t>
  </si>
  <si>
    <t>Příplatek k přesunu hmot tonážní pro 763 dřevostavby prováděný bez použití mechanizace</t>
  </si>
  <si>
    <t>-2038177079</t>
  </si>
  <si>
    <t>766</t>
  </si>
  <si>
    <t>Konstrukce truhlářské</t>
  </si>
  <si>
    <t>195</t>
  </si>
  <si>
    <t>Popis výrobků ve výpisech  proj.dokumentace  -ocenit kompletně vč.povrchových úprav,dopravy,dodávka a montáže  a přesunu hmot - tuto položku neoceňovat pouze poznámka</t>
  </si>
  <si>
    <t>pozn</t>
  </si>
  <si>
    <t>17667910</t>
  </si>
  <si>
    <t>216</t>
  </si>
  <si>
    <t>766660001</t>
  </si>
  <si>
    <t>Montáž dveřních křídel otvíravých jednokřídlových š do 0,8 m do ocelové zárubně /i natřené</t>
  </si>
  <si>
    <t>132031919</t>
  </si>
  <si>
    <t>74</t>
  </si>
  <si>
    <t>766660002</t>
  </si>
  <si>
    <t>Montáž dveřních křídel otvíravých jednokřídlových š přes 0,8 m do ocelové zárubně /i natřené</t>
  </si>
  <si>
    <t>-1318584989</t>
  </si>
  <si>
    <t>71</t>
  </si>
  <si>
    <t>766R6331</t>
  </si>
  <si>
    <t xml:space="preserve">01-Dveře HPL vhodné do gasrtoprovozu  jednokřídlové otočné plné  900/1970  kompletizované vč.kování a povrch.úpravy / další popis  dle tabulky výrobků / </t>
  </si>
  <si>
    <t>ks</t>
  </si>
  <si>
    <t>-1901032793</t>
  </si>
  <si>
    <t>68</t>
  </si>
  <si>
    <t>766660211</t>
  </si>
  <si>
    <t>Montáž dveřních křídel kývavých dvoukřídlových š do 1,45 m do ocelové zárubně</t>
  </si>
  <si>
    <t>1882043710</t>
  </si>
  <si>
    <t>76</t>
  </si>
  <si>
    <t>766R6333</t>
  </si>
  <si>
    <t xml:space="preserve">05-Dveře HPL vhodné do gasrtoprovozu  dvoukřídlové kyvné prosklené  1200/1970  kompletizované vč.kování a povrch.úpravy  / další popis  dle tabulky výrobků / </t>
  </si>
  <si>
    <t>-2039988254</t>
  </si>
  <si>
    <t>65</t>
  </si>
  <si>
    <t>766660352</t>
  </si>
  <si>
    <t>Montáž posuvných dveří jednokřídlových průchozí výšky do 2,5 m a šířky do 1300 mm do pojezdu na stěnu</t>
  </si>
  <si>
    <t>327525612</t>
  </si>
  <si>
    <t>75</t>
  </si>
  <si>
    <t>766R6335</t>
  </si>
  <si>
    <t xml:space="preserve">02-Dveře HPL vhodné do gasrtoprovozu  jednokřídlové posuvné plné  900/1970  kompletizované vč.kování a povrch.úpravy  / další popis  dle tabulky výrobků / </t>
  </si>
  <si>
    <t>-282150717</t>
  </si>
  <si>
    <t>79</t>
  </si>
  <si>
    <t>766R6336</t>
  </si>
  <si>
    <t xml:space="preserve">03-Dveře HPL vhodné do gasrtoprovozu  jednokřídlové posuvné plné  950/1970 kompletizované vč.kování a povrch.úpravy   / další popis  dle tabulky výrobků / </t>
  </si>
  <si>
    <t>502395021</t>
  </si>
  <si>
    <t>80</t>
  </si>
  <si>
    <t>766R6337</t>
  </si>
  <si>
    <t xml:space="preserve">04-Dveře HPL vhodné do gasrtoprovozu  jednokřídlové posuvné plné  1300/1970  kompletizované vč.kování a povrch.úpravy  / další popis  dle tabulky výrobků / </t>
  </si>
  <si>
    <t>-147965710</t>
  </si>
  <si>
    <t>57</t>
  </si>
  <si>
    <t>766664921</t>
  </si>
  <si>
    <t>Oprava a údržba dřevěných dveří - doplnění okopového plechu u stáv.dveří</t>
  </si>
  <si>
    <t>1391127216</t>
  </si>
  <si>
    <t>(5+3+4)*2</t>
  </si>
  <si>
    <t>58</t>
  </si>
  <si>
    <t>54915213</t>
  </si>
  <si>
    <t>plech okopový nerez 915x250x0,6mm</t>
  </si>
  <si>
    <t>918959818</t>
  </si>
  <si>
    <t>4*2</t>
  </si>
  <si>
    <t>59</t>
  </si>
  <si>
    <t>54915212</t>
  </si>
  <si>
    <t>plech okopový nerez 815x250x0,6mm</t>
  </si>
  <si>
    <t>-718810502</t>
  </si>
  <si>
    <t>3*2</t>
  </si>
  <si>
    <t>60</t>
  </si>
  <si>
    <t>54915210</t>
  </si>
  <si>
    <t>plech okopový nerez 615x250x0,6mm</t>
  </si>
  <si>
    <t>936283314</t>
  </si>
  <si>
    <t>5*2</t>
  </si>
  <si>
    <t>69</t>
  </si>
  <si>
    <t>767649191</t>
  </si>
  <si>
    <t>Montáž  - samozavírače hydraulického</t>
  </si>
  <si>
    <t>988160599</t>
  </si>
  <si>
    <t>62</t>
  </si>
  <si>
    <t>549R172</t>
  </si>
  <si>
    <t xml:space="preserve">samozavírač dveří hydraulický </t>
  </si>
  <si>
    <t>1224760458</t>
  </si>
  <si>
    <t>766660729</t>
  </si>
  <si>
    <t>Montáž dveřního interiérového kování - štítku s klikou /nátěry dveří</t>
  </si>
  <si>
    <t>-664112894</t>
  </si>
  <si>
    <t>12*2</t>
  </si>
  <si>
    <t>766661849</t>
  </si>
  <si>
    <t>Demontáž interiérového štítku s klikou  /nátěry dveří</t>
  </si>
  <si>
    <t>238175514</t>
  </si>
  <si>
    <t>767</t>
  </si>
  <si>
    <t>Konstrukce zámečnické</t>
  </si>
  <si>
    <t>157</t>
  </si>
  <si>
    <t>-593846901</t>
  </si>
  <si>
    <t>87</t>
  </si>
  <si>
    <t>767R1</t>
  </si>
  <si>
    <t>Z1-Dodávka ochranné úhelníky 51/51/3mm-dl.1600mm - ozn. Z1 / viz.výpis zámečnických výrobků</t>
  </si>
  <si>
    <t>-784406665</t>
  </si>
  <si>
    <t>88</t>
  </si>
  <si>
    <t>767R2</t>
  </si>
  <si>
    <t>Z2-Dodávka  ochranné úhelníky 51/51/3mm-dl.1200mm - ozn. Z2 / viz.výpis zámečnických výrobků</t>
  </si>
  <si>
    <t>-1553241237</t>
  </si>
  <si>
    <t>194</t>
  </si>
  <si>
    <t>767R3</t>
  </si>
  <si>
    <t>P4-Ocelový překlad 2*IPE 100dl.1160mm s přivařenou pásovinou pro potvení do sloupu v základním nátěru</t>
  </si>
  <si>
    <t>-551204668</t>
  </si>
  <si>
    <t>váha  23,0kg</t>
  </si>
  <si>
    <t>225</t>
  </si>
  <si>
    <t>767R31</t>
  </si>
  <si>
    <t>P12-Ocelový překlad 1*IPE 100dl.1000mm s přivařenou pásovinou pro potvení do sloupu v základním nátěru</t>
  </si>
  <si>
    <t>-676432640</t>
  </si>
  <si>
    <t>váha  15,0kg</t>
  </si>
  <si>
    <t>196</t>
  </si>
  <si>
    <t>767R34</t>
  </si>
  <si>
    <t>Rampa z ocel.nosníků /ocelová část/viz výkres D-13 vč.nátěru /ne</t>
  </si>
  <si>
    <t>-909635869</t>
  </si>
  <si>
    <t>váha  211,0*1,1=232,0kg</t>
  </si>
  <si>
    <t>cena celkem</t>
  </si>
  <si>
    <t>215</t>
  </si>
  <si>
    <t>767R35</t>
  </si>
  <si>
    <t xml:space="preserve">Elektrický ručně vedený vysokozdvižný vozík s nosností 1000kg zdvih 1,5m s vestavěnou nabíječkou </t>
  </si>
  <si>
    <t>-1355087674</t>
  </si>
  <si>
    <t>777</t>
  </si>
  <si>
    <t>Podlahy lité</t>
  </si>
  <si>
    <t>63R1</t>
  </si>
  <si>
    <t>Dodávka a montáž podlahová stěrka barevné řešení výkres D-09 - (kompletní dodávka) / skladba S1 ,S2</t>
  </si>
  <si>
    <t>-1606112630</t>
  </si>
  <si>
    <t>25,69+57,35+17,47+16,39+11,54+6,34+2,85+1,2+3,95+1,13+39,46+1,59</t>
  </si>
  <si>
    <t>sokl v.15cm s požlábkem</t>
  </si>
  <si>
    <t>(34,0+34,68+18,7+17,5+15,3+10,5+7,2+4,5+8,8+4,4+30,7+5,4)*0,15</t>
  </si>
  <si>
    <t>soklíky v.10cm s požlábkem</t>
  </si>
  <si>
    <t>2*(7,24+0,7)*0,10</t>
  </si>
  <si>
    <t>2*(0,8+3,6)*0,10</t>
  </si>
  <si>
    <t>(2*1,6+2*4,5+0,6*2)*0,15</t>
  </si>
  <si>
    <t>141</t>
  </si>
  <si>
    <t>629995219</t>
  </si>
  <si>
    <t>Očištění  ploch podlah otryskáním nesušeným křemičitým pískem betonového povrchu S2</t>
  </si>
  <si>
    <t>-740102422</t>
  </si>
  <si>
    <t>25,69+11,54+6,34+2,85+1,2+3,95+1,13+39,46+1,59</t>
  </si>
  <si>
    <t>142</t>
  </si>
  <si>
    <t>776111311</t>
  </si>
  <si>
    <t xml:space="preserve">Vysátí podkladu povlakových podlah </t>
  </si>
  <si>
    <t>145024325</t>
  </si>
  <si>
    <t>771161011</t>
  </si>
  <si>
    <t>Montáž profilu dilatační spáry v rovině podlahy</t>
  </si>
  <si>
    <t>192796670</t>
  </si>
  <si>
    <t>0,9*7+0,8*3+1,2+0,6+0,95+1,3</t>
  </si>
  <si>
    <t>10,0+1,8+5,5+2,7+1,95+4,75</t>
  </si>
  <si>
    <t>97</t>
  </si>
  <si>
    <t>590R541</t>
  </si>
  <si>
    <t>profil dilatační  nerez</t>
  </si>
  <si>
    <t>2080056637</t>
  </si>
  <si>
    <t>39,45*1,1</t>
  </si>
  <si>
    <t>149</t>
  </si>
  <si>
    <t>998777102</t>
  </si>
  <si>
    <t>Přesun hmot tonážní pro podlahy lité v objektech v do 12 m</t>
  </si>
  <si>
    <t>659004405</t>
  </si>
  <si>
    <t>150</t>
  </si>
  <si>
    <t>998777181</t>
  </si>
  <si>
    <t>Příplatek k přesunu hmot tonážní 777 prováděný bez použití mechanizace</t>
  </si>
  <si>
    <t>1581337007</t>
  </si>
  <si>
    <t>771</t>
  </si>
  <si>
    <t>Podlahy z dlaždic</t>
  </si>
  <si>
    <t>31</t>
  </si>
  <si>
    <t>771473112</t>
  </si>
  <si>
    <t>Montáž soklíků z dlaždic keramických lepených rovných v do 90 mm</t>
  </si>
  <si>
    <t>-397487353</t>
  </si>
  <si>
    <t>2,5+7,1</t>
  </si>
  <si>
    <t>5976</t>
  </si>
  <si>
    <t>sokl  podlahy  30 x 8 x 0,6 cm I. j.  R12/C/V4  /dále del výpisu skladeb podlah</t>
  </si>
  <si>
    <t>-815430848</t>
  </si>
  <si>
    <t>9,6*1,1</t>
  </si>
  <si>
    <t>29</t>
  </si>
  <si>
    <t>771573131</t>
  </si>
  <si>
    <t>Montáž podlah keramických režných protiskluzných lepených do 50 ks/m2</t>
  </si>
  <si>
    <t>-908890096</t>
  </si>
  <si>
    <t>2,3*1,0</t>
  </si>
  <si>
    <t>28</t>
  </si>
  <si>
    <t>597612610</t>
  </si>
  <si>
    <t>dlaždice keramické  30 x 30 x 0,8 cm I. j.</t>
  </si>
  <si>
    <t>-1049425091</t>
  </si>
  <si>
    <t>20,05*1,1</t>
  </si>
  <si>
    <t>206</t>
  </si>
  <si>
    <t>771577111</t>
  </si>
  <si>
    <t>Příplatek k montáž podlah keramických za plochu do 5 m2</t>
  </si>
  <si>
    <t>-1487334545</t>
  </si>
  <si>
    <t>30</t>
  </si>
  <si>
    <t>771579196</t>
  </si>
  <si>
    <t>Příplatek k montáž podlah keramických za spárování tmelem dvousložkovým</t>
  </si>
  <si>
    <t>2080668200</t>
  </si>
  <si>
    <t>117</t>
  </si>
  <si>
    <t>633811111</t>
  </si>
  <si>
    <t>Broušení nerovností betonových podlah do 2 mm - stržení šlemu vč.odstranění lepidla</t>
  </si>
  <si>
    <t>1342891134</t>
  </si>
  <si>
    <t>118</t>
  </si>
  <si>
    <t>777111111</t>
  </si>
  <si>
    <t>Vysátí podkladu</t>
  </si>
  <si>
    <t>1036785555</t>
  </si>
  <si>
    <t>109</t>
  </si>
  <si>
    <t>776R121</t>
  </si>
  <si>
    <t xml:space="preserve">Disperzní penetrace  na  savé porézní podklady  </t>
  </si>
  <si>
    <t>-676986255</t>
  </si>
  <si>
    <t>23</t>
  </si>
  <si>
    <t>771591111</t>
  </si>
  <si>
    <t>Podlahy penetrace podkladu</t>
  </si>
  <si>
    <t>907767587</t>
  </si>
  <si>
    <t>112</t>
  </si>
  <si>
    <t>776141113</t>
  </si>
  <si>
    <t>Vyrovnání podkladu povlakových podlah stěrkou pevnosti 20 MPa tl 8 mm</t>
  </si>
  <si>
    <t>-1892764324</t>
  </si>
  <si>
    <t>107</t>
  </si>
  <si>
    <t>776421312</t>
  </si>
  <si>
    <t>Montáž přechodových šroubovaných lišt</t>
  </si>
  <si>
    <t>-1407333026</t>
  </si>
  <si>
    <t>7,05+2,5</t>
  </si>
  <si>
    <t>108</t>
  </si>
  <si>
    <t>553431140</t>
  </si>
  <si>
    <t>přechodový profil    aloxovaný hliník</t>
  </si>
  <si>
    <t>1539445888</t>
  </si>
  <si>
    <t>9,55*1,1</t>
  </si>
  <si>
    <t>155</t>
  </si>
  <si>
    <t>998771102</t>
  </si>
  <si>
    <t>Přesun hmot tonážní pro podlahy z dlaždic v objektech v do 12 m</t>
  </si>
  <si>
    <t>-28573057</t>
  </si>
  <si>
    <t>156</t>
  </si>
  <si>
    <t>998771181</t>
  </si>
  <si>
    <t>Příplatek k přesunu hmot tonážní 771 prováděný bez použití mechanizace</t>
  </si>
  <si>
    <t>-1305975167</t>
  </si>
  <si>
    <t>776</t>
  </si>
  <si>
    <t>Podlahy povlakové</t>
  </si>
  <si>
    <t>113</t>
  </si>
  <si>
    <t>776222111</t>
  </si>
  <si>
    <t>Lepení pásů z PVC 2-složkovým lepidlem  vč.svařování</t>
  </si>
  <si>
    <t>1542943101</t>
  </si>
  <si>
    <t>11,6+8,37</t>
  </si>
  <si>
    <t>114</t>
  </si>
  <si>
    <t>28411017</t>
  </si>
  <si>
    <t>PVC heterogenní zátěžové, nášlapná vrstva 0,70mm, zátěž 34/43, otlak do 0,02mm, stálost do 0,10%, R10, hořlavost Bfl S1</t>
  </si>
  <si>
    <t>386633645</t>
  </si>
  <si>
    <t>19,97*1,03</t>
  </si>
  <si>
    <t>120</t>
  </si>
  <si>
    <t>776421111</t>
  </si>
  <si>
    <t>Montáž obvodových lišt lepením</t>
  </si>
  <si>
    <t>656040975</t>
  </si>
  <si>
    <t>14,0+12,5</t>
  </si>
  <si>
    <t>121</t>
  </si>
  <si>
    <t>28411007</t>
  </si>
  <si>
    <t>lišta soklová PVC vč.koutů a rohů v odstínu PVC</t>
  </si>
  <si>
    <t>-1843517630</t>
  </si>
  <si>
    <t>26,5*1,02</t>
  </si>
  <si>
    <t>26</t>
  </si>
  <si>
    <t>-107769309</t>
  </si>
  <si>
    <t>24</t>
  </si>
  <si>
    <t>360464967</t>
  </si>
  <si>
    <t>116</t>
  </si>
  <si>
    <t>-1300946579</t>
  </si>
  <si>
    <t>115</t>
  </si>
  <si>
    <t>-1940012723</t>
  </si>
  <si>
    <t>19,97</t>
  </si>
  <si>
    <t>153</t>
  </si>
  <si>
    <t>998776102</t>
  </si>
  <si>
    <t>Přesun hmot tonážní pro podlahy povlakové v objektech v do 12 m</t>
  </si>
  <si>
    <t>811204415</t>
  </si>
  <si>
    <t>154</t>
  </si>
  <si>
    <t>998776181</t>
  </si>
  <si>
    <t>Příplatek k přesunu hmot tonážní 776 prováděný bez použití mechanizace</t>
  </si>
  <si>
    <t>-362021435</t>
  </si>
  <si>
    <t>781</t>
  </si>
  <si>
    <t>Dokončovací práce - obklady</t>
  </si>
  <si>
    <t>84</t>
  </si>
  <si>
    <t>781R4731</t>
  </si>
  <si>
    <t>Montáž obkladů vnitřních keramických hladkých do 45 ks/m2 lepených standardním lepidlem vč.ukončovacích plast profilů</t>
  </si>
  <si>
    <t>-1923998871</t>
  </si>
  <si>
    <t>34,0*2,4</t>
  </si>
  <si>
    <t>(34,68+18,7)*2,4</t>
  </si>
  <si>
    <t>17,5*2,4</t>
  </si>
  <si>
    <t>15,3*1,8</t>
  </si>
  <si>
    <t>10,5*1,8</t>
  </si>
  <si>
    <t>7,2*1,8</t>
  </si>
  <si>
    <t>4,5*1,8</t>
  </si>
  <si>
    <t>8,8*1,8</t>
  </si>
  <si>
    <t>4,4*1,8</t>
  </si>
  <si>
    <t>30,7*1,8</t>
  </si>
  <si>
    <t>5,4*1,8</t>
  </si>
  <si>
    <t>83</t>
  </si>
  <si>
    <t>597R611</t>
  </si>
  <si>
    <t>dlaždice keramické  15 x 15 x 0,8 cm I. j.</t>
  </si>
  <si>
    <t>437633214</t>
  </si>
  <si>
    <t>377,872*1,1</t>
  </si>
  <si>
    <t>85</t>
  </si>
  <si>
    <t>781477111</t>
  </si>
  <si>
    <t>Příplatek k montáži obkladů vnitřních keramických hladkých za plochu do 10 m2</t>
  </si>
  <si>
    <t>1914681950</t>
  </si>
  <si>
    <t>86</t>
  </si>
  <si>
    <t>781477114</t>
  </si>
  <si>
    <t>Příplatek k montáži obkladů vnitřních keramických hladkých za spárování tmelem dvousložkovým</t>
  </si>
  <si>
    <t>-1055416053</t>
  </si>
  <si>
    <t>151</t>
  </si>
  <si>
    <t>998781102</t>
  </si>
  <si>
    <t>Přesun hmot tonážní pro obklady keramické v objektech v do 12 m</t>
  </si>
  <si>
    <t>-1951670355</t>
  </si>
  <si>
    <t>152</t>
  </si>
  <si>
    <t>998781181</t>
  </si>
  <si>
    <t>Příplatek k přesunu hmot tonážní 781 prováděný bez použití mechanizace</t>
  </si>
  <si>
    <t>-2091089745</t>
  </si>
  <si>
    <t>783</t>
  </si>
  <si>
    <t>Dokončovací práce - nátěry</t>
  </si>
  <si>
    <t>51</t>
  </si>
  <si>
    <t>783106805</t>
  </si>
  <si>
    <t>Odstranění nátěrů z truhlářských konstrukcí opálením s broušením</t>
  </si>
  <si>
    <t>964960264</t>
  </si>
  <si>
    <t>3,2*13</t>
  </si>
  <si>
    <t>55</t>
  </si>
  <si>
    <t>783122131</t>
  </si>
  <si>
    <t>Plošné (plné) tmelení truhlářských konstrukcí včetně přebroušení disperzním tmelem</t>
  </si>
  <si>
    <t>-1441295728</t>
  </si>
  <si>
    <t>50</t>
  </si>
  <si>
    <t>783101203</t>
  </si>
  <si>
    <t xml:space="preserve">Jemné obroušení podkladu truhlářských konstrukcí před provedením nátěru </t>
  </si>
  <si>
    <t>1275328197</t>
  </si>
  <si>
    <t>56</t>
  </si>
  <si>
    <t>783101403</t>
  </si>
  <si>
    <t>Oprášení podkladu truhlářských konstrukcí před provedením nátěru</t>
  </si>
  <si>
    <t>654475435</t>
  </si>
  <si>
    <t>52</t>
  </si>
  <si>
    <t>783114101</t>
  </si>
  <si>
    <t>Základní jednonásobný syntetický nátěr truhlářských konstrukcí</t>
  </si>
  <si>
    <t>538906604</t>
  </si>
  <si>
    <t>53</t>
  </si>
  <si>
    <t>783117101</t>
  </si>
  <si>
    <t>Krycí  syntetický nátěr truhlářských konstrukcí</t>
  </si>
  <si>
    <t>-1718620434</t>
  </si>
  <si>
    <t>47</t>
  </si>
  <si>
    <t>783306807</t>
  </si>
  <si>
    <t>Odstranění nátěru ze zámečnických konstrukcí odstraňovačem nátěrů</t>
  </si>
  <si>
    <t>1284297108</t>
  </si>
  <si>
    <t>4,8*0,25*13</t>
  </si>
  <si>
    <t>""5,0</t>
  </si>
  <si>
    <t>43</t>
  </si>
  <si>
    <t>783301313</t>
  </si>
  <si>
    <t xml:space="preserve">Odmaštění zámečnických konstrukcí ředidlovým odmašťovačem </t>
  </si>
  <si>
    <t>-1125746063</t>
  </si>
  <si>
    <t>20,6</t>
  </si>
  <si>
    <t>44</t>
  </si>
  <si>
    <t>783322101</t>
  </si>
  <si>
    <t>Tmelení včetně přebroušení zámečnických konstrukcí disperzním tmelem</t>
  </si>
  <si>
    <t>1966257537</t>
  </si>
  <si>
    <t>45</t>
  </si>
  <si>
    <t>783314101</t>
  </si>
  <si>
    <t>Základní jednonásobný syntetický nátěr zámečnických konstrukcí</t>
  </si>
  <si>
    <t>-70683455</t>
  </si>
  <si>
    <t>48</t>
  </si>
  <si>
    <t>783315101</t>
  </si>
  <si>
    <t>Mezinátěr jednonásobný syntetický standardní zámečnických konstrukcí</t>
  </si>
  <si>
    <t>-1245670649</t>
  </si>
  <si>
    <t>46</t>
  </si>
  <si>
    <t>783317101</t>
  </si>
  <si>
    <t>Krycí jednonásobný syntetický standardní nátěr zámečnických konstrukcí</t>
  </si>
  <si>
    <t>-1716878182</t>
  </si>
  <si>
    <t>784</t>
  </si>
  <si>
    <t>Dokončovací práce - malby a tapety</t>
  </si>
  <si>
    <t>101</t>
  </si>
  <si>
    <t>784121001</t>
  </si>
  <si>
    <t>Oškrabání malby v mísnostech výšky do 3,80 m</t>
  </si>
  <si>
    <t>2144184659</t>
  </si>
  <si>
    <t>stropy</t>
  </si>
  <si>
    <t>mč.2.07</t>
  </si>
  <si>
    <t>5,88</t>
  </si>
  <si>
    <t>mč 2.19</t>
  </si>
  <si>
    <t>11,64</t>
  </si>
  <si>
    <t>stěny</t>
  </si>
  <si>
    <t>mč 2.01</t>
  </si>
  <si>
    <t>3,4*0,5</t>
  </si>
  <si>
    <t>15,3*1,1</t>
  </si>
  <si>
    <t>mč 2.07</t>
  </si>
  <si>
    <t>10,2*3,05</t>
  </si>
  <si>
    <t>10,5*1,1</t>
  </si>
  <si>
    <t>7,2*1,1</t>
  </si>
  <si>
    <t>4,5*1,1</t>
  </si>
  <si>
    <t>8,8*1,1</t>
  </si>
  <si>
    <t>4,4*1,1</t>
  </si>
  <si>
    <t>30,7*1,1</t>
  </si>
  <si>
    <t>5,4*1,1</t>
  </si>
  <si>
    <t>14,6*3,05</t>
  </si>
  <si>
    <t>plocha dotčené stavbou</t>
  </si>
  <si>
    <t>100,0</t>
  </si>
  <si>
    <t>104</t>
  </si>
  <si>
    <t>784171111</t>
  </si>
  <si>
    <t>Zakrytí vnitřních ploch stěn v místnostech výšky do 3,80 m</t>
  </si>
  <si>
    <t>-1061724901</t>
  </si>
  <si>
    <t>470,0</t>
  </si>
  <si>
    <t>102</t>
  </si>
  <si>
    <t>784171101</t>
  </si>
  <si>
    <t>Zakrytí vnitřních podlah včetně pozdějšího odkrytí</t>
  </si>
  <si>
    <t>-305534666</t>
  </si>
  <si>
    <t>350,0</t>
  </si>
  <si>
    <t>103</t>
  </si>
  <si>
    <t>58124842</t>
  </si>
  <si>
    <t>fólie pro malířské potřeby zakrývací tl 7µ 4x5m</t>
  </si>
  <si>
    <t>1224193766</t>
  </si>
  <si>
    <t>350,0+470,0</t>
  </si>
  <si>
    <t>820*1,05 'Přepočtené koeficientem množství</t>
  </si>
  <si>
    <t>100</t>
  </si>
  <si>
    <t>784181121</t>
  </si>
  <si>
    <t>Hloubková jednonásobná penetrace podkladu v místnostech výšky do 3,80 m</t>
  </si>
  <si>
    <t>927373421</t>
  </si>
  <si>
    <t>105</t>
  </si>
  <si>
    <t>784211101</t>
  </si>
  <si>
    <t>Dvojnásobné bílé malby ze směsí za mokra výborně otěruvzdorných v místnostech výšky do 3,80 m</t>
  </si>
  <si>
    <t>-1681647134</t>
  </si>
  <si>
    <t>VRN</t>
  </si>
  <si>
    <t>Vedlejší rozpočtové náklady</t>
  </si>
  <si>
    <t>VRN3</t>
  </si>
  <si>
    <t>Zařízení staveniště</t>
  </si>
  <si>
    <t>187</t>
  </si>
  <si>
    <t>030001000</t>
  </si>
  <si>
    <t>Zařízení staveniště vč.zrušení staveniště, provoz</t>
  </si>
  <si>
    <t>1024</t>
  </si>
  <si>
    <t>-522660433</t>
  </si>
  <si>
    <t>VRN4</t>
  </si>
  <si>
    <t>Inženýrská činnost</t>
  </si>
  <si>
    <t>188</t>
  </si>
  <si>
    <t>045002000</t>
  </si>
  <si>
    <t>Kompletační a koordinační činnost</t>
  </si>
  <si>
    <t>826324402</t>
  </si>
  <si>
    <t>VRN9</t>
  </si>
  <si>
    <t>Ostatní náklady</t>
  </si>
  <si>
    <t>192</t>
  </si>
  <si>
    <t>010001000</t>
  </si>
  <si>
    <t>Projektové práce-dílenské dokumentace</t>
  </si>
  <si>
    <t>1750293984</t>
  </si>
  <si>
    <t>193</t>
  </si>
  <si>
    <t>013254000</t>
  </si>
  <si>
    <t>Dokumentace skutečného provedení stavby</t>
  </si>
  <si>
    <t>531167983</t>
  </si>
  <si>
    <t>191</t>
  </si>
  <si>
    <t>044002000</t>
  </si>
  <si>
    <t>Revize</t>
  </si>
  <si>
    <t>718039017</t>
  </si>
  <si>
    <t xml:space="preserve">REKAPITULACE CELKOVÝCH NÁKLADŮ STAVBY </t>
  </si>
  <si>
    <t>Sazba DPH</t>
  </si>
  <si>
    <t>projektová část</t>
  </si>
  <si>
    <t>cena</t>
  </si>
  <si>
    <t>Architektonicko-stavební</t>
  </si>
  <si>
    <t>Zdravotní instalace</t>
  </si>
  <si>
    <t>Gastro</t>
  </si>
  <si>
    <t>Technologický strop</t>
  </si>
  <si>
    <t>Vzduchotechnika</t>
  </si>
  <si>
    <t>Elektroinstalace - silnoproud</t>
  </si>
  <si>
    <t>Elektroinstalace - slaboproud</t>
  </si>
  <si>
    <t>Ústřední vytápění + Plyn</t>
  </si>
  <si>
    <t>CENA CELKEM bez DPH</t>
  </si>
  <si>
    <t>CENA CELKEM včetně DPH</t>
  </si>
  <si>
    <r>
      <rPr>
        <b/>
        <u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</si>
  <si>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{160bf5a7-64d5-4587-a86e-288774b7f757}</t>
  </si>
  <si>
    <t>Objekt:</t>
  </si>
  <si>
    <t>320-1 - Zdravotní instalace</t>
  </si>
  <si>
    <t>Pacov</t>
  </si>
  <si>
    <t>Město Pacov</t>
  </si>
  <si>
    <t>Martin Cakl</t>
  </si>
  <si>
    <t>Projektant</t>
  </si>
  <si>
    <t>Zpracovatel</t>
  </si>
  <si>
    <t>Datum a podpis:</t>
  </si>
  <si>
    <t>Razítko</t>
  </si>
  <si>
    <t>Objednavatel</t>
  </si>
  <si>
    <t>Uchazeč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</si>
  <si>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</si>
  <si>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</si>
  <si>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</si>
  <si>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</si>
  <si>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</si>
  <si>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OST - Ostatní</t>
  </si>
  <si>
    <t>721</t>
  </si>
  <si>
    <t>Zdravotechnika - vnitřní kanalizace</t>
  </si>
  <si>
    <t>721171803</t>
  </si>
  <si>
    <t>Demontáž potrubí z PVC do D 75</t>
  </si>
  <si>
    <t>-416159713</t>
  </si>
  <si>
    <t>721171808</t>
  </si>
  <si>
    <t>Demontáž potrubí z PVC do D 114</t>
  </si>
  <si>
    <t>-1293919265</t>
  </si>
  <si>
    <t>99</t>
  </si>
  <si>
    <t>721171904</t>
  </si>
  <si>
    <t>Potrubí z PP vsazení odbočky do hrdla DN 75</t>
  </si>
  <si>
    <t>186597616</t>
  </si>
  <si>
    <t>721171905</t>
  </si>
  <si>
    <t>Potrubí z PP vsazení odbočky do hrdla DN 110</t>
  </si>
  <si>
    <t>602196521</t>
  </si>
  <si>
    <t>721174024</t>
  </si>
  <si>
    <t>Potrubí kanalizační z PP odpadní DN 75</t>
  </si>
  <si>
    <t>-615963545</t>
  </si>
  <si>
    <t>721174025</t>
  </si>
  <si>
    <t>Potrubí kanalizační z PP odpadní DN 110</t>
  </si>
  <si>
    <t>-1333315880</t>
  </si>
  <si>
    <t>721174042</t>
  </si>
  <si>
    <t>Potrubí kanalizační z PP připojovací DN 40</t>
  </si>
  <si>
    <t>2131897139</t>
  </si>
  <si>
    <t>721174043</t>
  </si>
  <si>
    <t>Potrubí kanalizační z PP připojovací DN 50</t>
  </si>
  <si>
    <t>-1991396694</t>
  </si>
  <si>
    <t>721174044</t>
  </si>
  <si>
    <t>Potrubí kanalizační z PP připojovací DN 75</t>
  </si>
  <si>
    <t>-1019423659</t>
  </si>
  <si>
    <t>721174045</t>
  </si>
  <si>
    <t>Potrubí kanalizační z PP připojovací DN 110</t>
  </si>
  <si>
    <t>229577460</t>
  </si>
  <si>
    <t>721194104</t>
  </si>
  <si>
    <t>Vyvedení a upevnění odpadních výpustek DN 40</t>
  </si>
  <si>
    <t>-1924650436</t>
  </si>
  <si>
    <t>721194105</t>
  </si>
  <si>
    <t>Vyvedení a upevnění odpadních výpustek DN 50</t>
  </si>
  <si>
    <t>93260312</t>
  </si>
  <si>
    <t>721194107</t>
  </si>
  <si>
    <t>Vyvedení a upevnění odpadních výpustek DN 70</t>
  </si>
  <si>
    <t>2116860631</t>
  </si>
  <si>
    <t>721194109</t>
  </si>
  <si>
    <t>Vyvedení a upevnění odpadních výpustek DN 100</t>
  </si>
  <si>
    <t>1032292271</t>
  </si>
  <si>
    <t>721211912</t>
  </si>
  <si>
    <t>Montáž vpustí podlahových DN 50/75</t>
  </si>
  <si>
    <t>-121560106</t>
  </si>
  <si>
    <t>7212191-R1</t>
  </si>
  <si>
    <t>Montáž odtokového podlahového žlabu délky do 1050 mm</t>
  </si>
  <si>
    <t>-458568934</t>
  </si>
  <si>
    <t>72121-R1</t>
  </si>
  <si>
    <t>Demontáž vpustí podlahových DN 100</t>
  </si>
  <si>
    <t>-1233377009</t>
  </si>
  <si>
    <t>721290111</t>
  </si>
  <si>
    <t>Zkouška těsnosti potrubí kanalizace vodou do DN 125</t>
  </si>
  <si>
    <t>-40558373</t>
  </si>
  <si>
    <t>721290822</t>
  </si>
  <si>
    <t>Přemístění vnitrostaveništní demontovaných hmot vnitřní kanalizace v objektech výšky do 12 m</t>
  </si>
  <si>
    <t>-94840996</t>
  </si>
  <si>
    <t>721-R123</t>
  </si>
  <si>
    <t xml:space="preserve">Čerpadlo kondenzátu VZT (komplet, vč.automatického chodu, nádržky atd) - výtlačná výška 8m, průtok min.100ll/h </t>
  </si>
  <si>
    <t>-863131764</t>
  </si>
  <si>
    <t>998721102</t>
  </si>
  <si>
    <t>Přesun hmot tonážní pro vnitřní kanalizace v objektech v do 12 m</t>
  </si>
  <si>
    <t>-289461076</t>
  </si>
  <si>
    <t>722</t>
  </si>
  <si>
    <t>Zdravotechnika - vnitřní vodovod</t>
  </si>
  <si>
    <t>722170801</t>
  </si>
  <si>
    <t>Demontáž rozvodů vody z plastů do D 25</t>
  </si>
  <si>
    <t>1481192906</t>
  </si>
  <si>
    <t>722170804</t>
  </si>
  <si>
    <t>Demontáž rozvodů vody z plastů do D 50</t>
  </si>
  <si>
    <t>-1489688372</t>
  </si>
  <si>
    <t>722171936</t>
  </si>
  <si>
    <t>Potrubí plastové výměna trub nebo tvarovek D do 50 mm vč.tvarovek (propojení, vsazení odboček)</t>
  </si>
  <si>
    <t>691673977</t>
  </si>
  <si>
    <t>7221719-R1</t>
  </si>
  <si>
    <t>Potrubí plastové výměna trub nebo tvarovek D do 32 mm vč.tvarovek (propojení, vsazení odboček)</t>
  </si>
  <si>
    <t>1999796057</t>
  </si>
  <si>
    <t>722174002</t>
  </si>
  <si>
    <t>Potrubí vodovodní plastové PPR svar polyfuze PN 22 D 20 x 2,3 mm</t>
  </si>
  <si>
    <t>940097042</t>
  </si>
  <si>
    <t>722174003</t>
  </si>
  <si>
    <t>Potrubí vodovodní plastové PPR svar polyfuze PN 22 D 25 x 2,8 mm</t>
  </si>
  <si>
    <t>1582005887</t>
  </si>
  <si>
    <t>722174004</t>
  </si>
  <si>
    <t>Potrubí vodovodní plastové PPR svar polyfuze PN 22 D 32 x 3,6 mm</t>
  </si>
  <si>
    <t>-1960315585</t>
  </si>
  <si>
    <t>722174022</t>
  </si>
  <si>
    <t>Potrubí vodovodní plastové PPR svar polyfuze PN 28 D 20 x 2,8 mm</t>
  </si>
  <si>
    <t>-425712775</t>
  </si>
  <si>
    <t>722174023</t>
  </si>
  <si>
    <t>Potrubí vodovodní plastové PPR svar polyfuze PN 28 D 25 x 3,5 mm</t>
  </si>
  <si>
    <t>-1824234223</t>
  </si>
  <si>
    <t>722174024</t>
  </si>
  <si>
    <t>Potrubí vodovodní plastové PPR svar polyfuze PN 28 D 32 x 4,4 mm</t>
  </si>
  <si>
    <t>2021283405</t>
  </si>
  <si>
    <t>722181241</t>
  </si>
  <si>
    <t>Ochrana vodovodního potrubí přilepenými tepelně izolačními trubicemi z PE tl do 20 mm DN do 22 mm</t>
  </si>
  <si>
    <t>1199292873</t>
  </si>
  <si>
    <t>89</t>
  </si>
  <si>
    <t>722181242</t>
  </si>
  <si>
    <t>Ochrana vodovodního potrubí přilepenými tepelně izolačními trubicemi z PE tl do 20 mm DN do 42 mm</t>
  </si>
  <si>
    <t>211051501</t>
  </si>
  <si>
    <t>90</t>
  </si>
  <si>
    <t>722181251</t>
  </si>
  <si>
    <t>Ochrana vodovodního potrubí přilepenými tepelně izolačními trubicemi z PE tl do 30 mm DN do 22 mm</t>
  </si>
  <si>
    <t>1040497832</t>
  </si>
  <si>
    <t>91</t>
  </si>
  <si>
    <t>722181252</t>
  </si>
  <si>
    <t>Ochrana vodovodního potrubí přilepenými tepelně izolačními trubicemi z PE tl do 40 mm DN do 42 mm</t>
  </si>
  <si>
    <t>-1029132604</t>
  </si>
  <si>
    <t>92</t>
  </si>
  <si>
    <t>722190401</t>
  </si>
  <si>
    <t>Vyvedení a upevnění výpustku do DN 25</t>
  </si>
  <si>
    <t>-1887213413</t>
  </si>
  <si>
    <t>106</t>
  </si>
  <si>
    <t>722190901</t>
  </si>
  <si>
    <t>Uzavření nebo otevření vodovodního potrubí při opravách</t>
  </si>
  <si>
    <t>-373277621</t>
  </si>
  <si>
    <t>93</t>
  </si>
  <si>
    <t>722220152</t>
  </si>
  <si>
    <t>Nástěnka závitová plastová PPR PN 20 DN 20 x G 1/2</t>
  </si>
  <si>
    <t>-1056257591</t>
  </si>
  <si>
    <t>722220153</t>
  </si>
  <si>
    <t>Nástěnka závitová plastová PPR PN 20 DN 25 x G 3/4</t>
  </si>
  <si>
    <t>128452064</t>
  </si>
  <si>
    <t>722232062</t>
  </si>
  <si>
    <t>Kohout kulový přímý G 3/4 PN 42 do 185°C vnitřní závit s vypouštěním</t>
  </si>
  <si>
    <t>-1381248191</t>
  </si>
  <si>
    <t>722232063</t>
  </si>
  <si>
    <t>Kohout kulový přímý G 1 PN 42 do 185°C vnitřní závit s vypouštěním</t>
  </si>
  <si>
    <t>-562649218</t>
  </si>
  <si>
    <t>722290226</t>
  </si>
  <si>
    <t>Zkouška těsnosti vodovodního potrubí závitového do DN 50</t>
  </si>
  <si>
    <t>-1354061286</t>
  </si>
  <si>
    <t>722290234</t>
  </si>
  <si>
    <t>Proplach a dezinfekce vodovodního potrubí do DN 80</t>
  </si>
  <si>
    <t>-192259383</t>
  </si>
  <si>
    <t>722290822</t>
  </si>
  <si>
    <t>Přemístění vnitrostaveništní demontovaných hmot pro vnitřní vodovod v objektech výšky do 12 m</t>
  </si>
  <si>
    <t>1480667167</t>
  </si>
  <si>
    <t>722-R5</t>
  </si>
  <si>
    <t>Napojení na stávající rozvody SV, TV a CIRK</t>
  </si>
  <si>
    <t>-1280392152</t>
  </si>
  <si>
    <t>722-R6</t>
  </si>
  <si>
    <t>Automatický změkčovací filtr, připojení DN25, by-pass, 230V, regenerace - vč. montáže-ZF1+ soubor armatur</t>
  </si>
  <si>
    <t>sou</t>
  </si>
  <si>
    <t>619451865</t>
  </si>
  <si>
    <t>725</t>
  </si>
  <si>
    <t>Zdravotechnika - zařizovací předměty</t>
  </si>
  <si>
    <t>725110811</t>
  </si>
  <si>
    <t>Demontáž klozetů splachovací s nádrží</t>
  </si>
  <si>
    <t>soubor</t>
  </si>
  <si>
    <t>-1923368412</t>
  </si>
  <si>
    <t>725112021</t>
  </si>
  <si>
    <t>Klozet keramický závěsný na nosné stěny s hlubokým splachováním odpad vodorovný</t>
  </si>
  <si>
    <t>-239236427</t>
  </si>
  <si>
    <t>725210821</t>
  </si>
  <si>
    <t>Demontáž umyvadel bez výtokových armatur</t>
  </si>
  <si>
    <t>159451738</t>
  </si>
  <si>
    <t>725211602</t>
  </si>
  <si>
    <t>Umyvadlo keramické připevněné na stěnu šrouby bílé bez krytu na sifon 550 mm</t>
  </si>
  <si>
    <t>1790507724</t>
  </si>
  <si>
    <t>725240812</t>
  </si>
  <si>
    <t>Demontáž vaniček sprchových bez výtokových armatur</t>
  </si>
  <si>
    <t>495548027</t>
  </si>
  <si>
    <t>725241127</t>
  </si>
  <si>
    <t>Vanička sprchová obdélníková 1200x800 mm</t>
  </si>
  <si>
    <t>-997594733</t>
  </si>
  <si>
    <t>725244313</t>
  </si>
  <si>
    <t>Zástěna sprchová rámová se skleněnou výplní tl. 4 a 5 mm dveře posuvné jednodílné do niky na vaničku šířky 1200 mm</t>
  </si>
  <si>
    <t>-1160306607</t>
  </si>
  <si>
    <t>7252443-R1</t>
  </si>
  <si>
    <t>Zástěna sprchová rámová se skleněnou výplní tl. 4 a 5 mm dveře posuvné jednodílné do niky na vaničku šířky 1100 mm</t>
  </si>
  <si>
    <t>1752532459</t>
  </si>
  <si>
    <t>72524-R1</t>
  </si>
  <si>
    <t>Vanička sprchová obdélníková 1000x1100 mm</t>
  </si>
  <si>
    <t>1395350847</t>
  </si>
  <si>
    <t>78</t>
  </si>
  <si>
    <t>725330820</t>
  </si>
  <si>
    <t>Demontáž výlevka diturvitová</t>
  </si>
  <si>
    <t>1760522356</t>
  </si>
  <si>
    <t>725331111</t>
  </si>
  <si>
    <t>Výlevka bez výtokových armatur keramická se sklopnou plastovou mřížkou 425 mm</t>
  </si>
  <si>
    <t>-135761304</t>
  </si>
  <si>
    <t>725590812</t>
  </si>
  <si>
    <t>Přemístění vnitrostaveništní demontovaných zařizovacích předmětů v objektech výšky do 12 m</t>
  </si>
  <si>
    <t>1177618030</t>
  </si>
  <si>
    <t>725813111</t>
  </si>
  <si>
    <t>Ventil rohový bez připojovací trubičky nebo flexi hadičky G 1/2</t>
  </si>
  <si>
    <t>2046383138</t>
  </si>
  <si>
    <t>725813112</t>
  </si>
  <si>
    <t>Ventil rohový pračkový G 3/4</t>
  </si>
  <si>
    <t>-1791814149</t>
  </si>
  <si>
    <t>725820801</t>
  </si>
  <si>
    <t>Demontáž baterie nástěnné do G 3 / 4</t>
  </si>
  <si>
    <t>-1136767013</t>
  </si>
  <si>
    <t>725821311-R1</t>
  </si>
  <si>
    <t>Baterie umyvadlová nástěnná páková s otáčivým kulatým ústím a délkou ramínka 250 mm</t>
  </si>
  <si>
    <t>1116573883</t>
  </si>
  <si>
    <t>725821312</t>
  </si>
  <si>
    <t>Baterie dřezové nástěnné pákové s otáčivým kulatým ústím a délkou ramínka 300 mm</t>
  </si>
  <si>
    <t>1331826953</t>
  </si>
  <si>
    <t>725822611</t>
  </si>
  <si>
    <t>Baterie umyvadlové stojánkové pákové bez výpusti</t>
  </si>
  <si>
    <t>1808021099</t>
  </si>
  <si>
    <t>72584-R1</t>
  </si>
  <si>
    <t>Baterie sprchová nástěnná klasická s roztečí 150 mm+sprchová sada</t>
  </si>
  <si>
    <t>200227174</t>
  </si>
  <si>
    <t>81</t>
  </si>
  <si>
    <t>998725102</t>
  </si>
  <si>
    <t>Přesun hmot tonážní pro zařizovací předměty v objektech v do 12 m</t>
  </si>
  <si>
    <t>-1107549848</t>
  </si>
  <si>
    <t>726</t>
  </si>
  <si>
    <t>Zdravotechnika - předstěnové instalace</t>
  </si>
  <si>
    <t>726111031</t>
  </si>
  <si>
    <t>Instalační předstěna - klozet s ovládáním v 1080 mm závěsný do masivní zděné kce</t>
  </si>
  <si>
    <t>1153409617</t>
  </si>
  <si>
    <t>82</t>
  </si>
  <si>
    <t>998726112</t>
  </si>
  <si>
    <t>Přesun hmot tonážní pro instalační prefabrikáty v objektech v do 12 m</t>
  </si>
  <si>
    <t>-1125135658</t>
  </si>
  <si>
    <t>727</t>
  </si>
  <si>
    <t>Zdravotechnika - požární ochrana</t>
  </si>
  <si>
    <t>727121101</t>
  </si>
  <si>
    <t>Protipožární manžeta D 32 mm z jedné strany dělící konstrukce požární odolnost EI 90</t>
  </si>
  <si>
    <t>759471495</t>
  </si>
  <si>
    <t>727121103</t>
  </si>
  <si>
    <t>Protipožární manžeta D 50 mm z jedné strany dělící konstrukce požární odolnost EI 90</t>
  </si>
  <si>
    <t>-1227226435</t>
  </si>
  <si>
    <t>727121105</t>
  </si>
  <si>
    <t>Protipožární manžeta D 75 mm z jedné strany dělící konstrukce požární odolnost EI 90</t>
  </si>
  <si>
    <t>99393491</t>
  </si>
  <si>
    <t>727121107</t>
  </si>
  <si>
    <t>Protipožární manžeta D 110 mm z jedné strany dělící konstrukce požární odolnost EI 90</t>
  </si>
  <si>
    <t>-600910564</t>
  </si>
  <si>
    <t>OST</t>
  </si>
  <si>
    <t>Ostatní</t>
  </si>
  <si>
    <t>OST-R1.1</t>
  </si>
  <si>
    <t>Vypracování PD skutečného provedení stavby</t>
  </si>
  <si>
    <t>512</t>
  </si>
  <si>
    <t>-2122825663</t>
  </si>
  <si>
    <t>OST-R2.1</t>
  </si>
  <si>
    <t>Sondy, pomocné práce, zednická výpomoc</t>
  </si>
  <si>
    <t>-389091334</t>
  </si>
  <si>
    <t>OST-R3.1</t>
  </si>
  <si>
    <t>Odvoz vybouraných hmot na skládku, včetně skládkovného</t>
  </si>
  <si>
    <t>1200834497</t>
  </si>
  <si>
    <t>pozice</t>
  </si>
  <si>
    <t>název zařízení</t>
  </si>
  <si>
    <t>výrobce</t>
  </si>
  <si>
    <t>typ</t>
  </si>
  <si>
    <t>rozměry (mm)</t>
  </si>
  <si>
    <t>specifikace</t>
  </si>
  <si>
    <t>cena bez DPH za KS</t>
  </si>
  <si>
    <t>cena bez DPH celkem</t>
  </si>
  <si>
    <t>GASTRONOMICKÉ VYBAVENÍ</t>
  </si>
  <si>
    <t xml:space="preserve"> GASTRONOMICKÝ PROVOZ – DS – PACOV </t>
  </si>
  <si>
    <t xml:space="preserve"> 2.NP</t>
  </si>
  <si>
    <t xml:space="preserve"> A – PŘÍPRAVA TĚSTA</t>
  </si>
  <si>
    <t>A1</t>
  </si>
  <si>
    <t>stůl s dřezem</t>
  </si>
  <si>
    <t>stávající zařízení</t>
  </si>
  <si>
    <t>A2</t>
  </si>
  <si>
    <t>pracovní stůl</t>
  </si>
  <si>
    <t>A3</t>
  </si>
  <si>
    <t>A4</t>
  </si>
  <si>
    <t>sestava polic</t>
  </si>
  <si>
    <t>A5</t>
  </si>
  <si>
    <t>univerzální robot</t>
  </si>
  <si>
    <t>automatický zdvih, zdvih za chodu, třírychlostní motor, mechanický spínač ochranného krytu kotlíku, včetně: hák, míchač, metla, vozík, podstavec, 2 x kotlík objem 60 litrů</t>
  </si>
  <si>
    <t xml:space="preserve"> B – PŘÍPRAVA MASA A VYTLOUKÁNÍ VAJEC</t>
  </si>
  <si>
    <t>B1</t>
  </si>
  <si>
    <t>personální mytí</t>
  </si>
  <si>
    <t>B2</t>
  </si>
  <si>
    <t>B3</t>
  </si>
  <si>
    <t>B4</t>
  </si>
  <si>
    <t>B5</t>
  </si>
  <si>
    <t>B6</t>
  </si>
  <si>
    <t>podlahová vpusť s roštem</t>
  </si>
  <si>
    <t>300x300</t>
  </si>
  <si>
    <t>viz. Specifikace technologického vybavení</t>
  </si>
  <si>
    <t xml:space="preserve"> C – ČISTÁ PŘÍPRAVA ZELENINY</t>
  </si>
  <si>
    <t>C2</t>
  </si>
  <si>
    <t>2000x700x800</t>
  </si>
  <si>
    <t>1xLisovaný dřez 400x400x250, prolamovaná pracovní deska kolem dřezu, výsuvný odpadkový koš pod dřezem, zásuvkový blok, spodní police, zadní lem, otvor pro baterii, pro instalací na stavební sokl 100 mm</t>
  </si>
  <si>
    <t>páková baterie</t>
  </si>
  <si>
    <t>Provedení stolní, zesílené a otočné ramínko – dlouhé min. 200mm. Pákové ovládání – páka dlouhá min. 310 mm.</t>
  </si>
  <si>
    <t>C3</t>
  </si>
  <si>
    <t>2xspodní police, zadní lem, pro instalací na stavební sokl 100 mm</t>
  </si>
  <si>
    <t>C4</t>
  </si>
  <si>
    <t>police nástěnná</t>
  </si>
  <si>
    <t>2000x300</t>
  </si>
  <si>
    <t>dvoupatrová police, na spodní části dolní police 5 x zásuv na GN 1/4 + 5 x GN 1/4 z polypropylenu s víkem</t>
  </si>
  <si>
    <t>C5</t>
  </si>
  <si>
    <t>C6</t>
  </si>
  <si>
    <t>500x700x800</t>
  </si>
  <si>
    <t>1 x Lisovaný dřez 290x400x200, prolamovaná pracovní deska kolem dřezu, výsuvný odpadkový koš pod dřezem, zadní lem, otvor pro baterii, pro instalací na stavební sokl 100 mm</t>
  </si>
  <si>
    <t xml:space="preserve"> D – KONVEKTOMATY</t>
  </si>
  <si>
    <t>D2</t>
  </si>
  <si>
    <t>konvektomat 11xGN1/1</t>
  </si>
  <si>
    <t>D3</t>
  </si>
  <si>
    <t>D4</t>
  </si>
  <si>
    <t>konvektomat 10xGN1/1</t>
  </si>
  <si>
    <t>D5</t>
  </si>
  <si>
    <t xml:space="preserve"> E – VARNÝ BLOK</t>
  </si>
  <si>
    <t>Varný blok pod jednou deskou</t>
  </si>
  <si>
    <t>dle PD</t>
  </si>
  <si>
    <t>E1</t>
  </si>
  <si>
    <t>neutrální modul</t>
  </si>
  <si>
    <t>viz. Specifikace technologického vybavení – zahrnuto v celkové ceně u položky varný blok pod jednou deskou</t>
  </si>
  <si>
    <t>E2</t>
  </si>
  <si>
    <t>pánev</t>
  </si>
  <si>
    <t>E3</t>
  </si>
  <si>
    <t>500x800</t>
  </si>
  <si>
    <t>E4</t>
  </si>
  <si>
    <t>neutrální modul s napouštěcí baterií</t>
  </si>
  <si>
    <t>E5</t>
  </si>
  <si>
    <t>plynový sporák</t>
  </si>
  <si>
    <t>E8</t>
  </si>
  <si>
    <t>E9</t>
  </si>
  <si>
    <t>E10</t>
  </si>
  <si>
    <t>Varný kotel 60 litrů</t>
  </si>
  <si>
    <t>E11</t>
  </si>
  <si>
    <t>700x400</t>
  </si>
  <si>
    <t>E12</t>
  </si>
  <si>
    <t>E13</t>
  </si>
  <si>
    <t>Varný kotel 100 litrů</t>
  </si>
  <si>
    <t>E14</t>
  </si>
  <si>
    <t>800x400</t>
  </si>
  <si>
    <t>E15</t>
  </si>
  <si>
    <t>E16</t>
  </si>
  <si>
    <t>E17</t>
  </si>
  <si>
    <t>E18</t>
  </si>
  <si>
    <t xml:space="preserve"> F – PORCOVÁNÍ HOTOVÝCH POKRMŮ</t>
  </si>
  <si>
    <t>F1</t>
  </si>
  <si>
    <t>1500x700x800</t>
  </si>
  <si>
    <t>Zásuvkový blok, 2xspodní police, zadní lem, pro instalací na stavební sokl 100 mm</t>
  </si>
  <si>
    <t>F2</t>
  </si>
  <si>
    <t>1400x700x800</t>
  </si>
  <si>
    <t>F3</t>
  </si>
  <si>
    <t>F4</t>
  </si>
  <si>
    <t>1400x300</t>
  </si>
  <si>
    <t xml:space="preserve"> G – PLNĚNÍ TABLETŮ</t>
  </si>
  <si>
    <t>G1</t>
  </si>
  <si>
    <t>1840x700x800</t>
  </si>
  <si>
    <t>G2</t>
  </si>
  <si>
    <t>G3</t>
  </si>
  <si>
    <t>1840x300</t>
  </si>
  <si>
    <t>G4</t>
  </si>
  <si>
    <t xml:space="preserve"> H – VÝDEJ JÍDEL</t>
  </si>
  <si>
    <t>H1</t>
  </si>
  <si>
    <t>zásobník na tácy a podnosy</t>
  </si>
  <si>
    <t>Zásobníky 4xGN1/4 na příbory v horní části, snížená PD na 2 sloupce podnosů vedle sebe – rozměr bude upřesněn dle velikosti podnosů, obklad z umělého-minerálního kamene  - viz. Specifikace technologického vybaveníí, pro instalaci na stavební sokl 100 mm</t>
  </si>
  <si>
    <t>H2</t>
  </si>
  <si>
    <t>studený bufet – chlazený výdej</t>
  </si>
  <si>
    <t>GN 2/1, nástavba pro samoobslužný výdej s osvětlením, spodní police, obklad z umělého-minerálního kamene, včetně dvířek  - viz. Specifikace technologického vybaveníí, pro instalaci na stavební sokl 100 mm</t>
  </si>
  <si>
    <t>H3</t>
  </si>
  <si>
    <t>vyhřívaný výdej 3xGN1/1</t>
  </si>
  <si>
    <t>nástavba pro obslužný výdej s osvětlením a infraohřevem, každá vana samostatně ovládána, napouštění vody do vany a odpad vody z vany připojeno v samostatné šachtě na rozvody ZTI, ovládání přes kohouty, spodní police, obklad z umělého-minerálního kamene - viz. Specifikace technologického vybaveníí, pro instalaci na stavební sokl 100 mm</t>
  </si>
  <si>
    <t>H4</t>
  </si>
  <si>
    <t>H5</t>
  </si>
  <si>
    <t>Stůl s vestavěným zásobníkem na koše</t>
  </si>
  <si>
    <t>vestavěný zásobník na koše do myčky s automatickým posuvem, včetně 5 košů do myčky,  obklad z umělého-minerálního kamene, včetně dvířek  - viz. Specifikace technologického vybavení, pro instalaci na stavební sokl 100 mm</t>
  </si>
  <si>
    <t>H6</t>
  </si>
  <si>
    <t>varný termos na výrobu čaje</t>
  </si>
  <si>
    <t>Objem 19,5 litru, pr.295 x 600 mm, dvouplášťové provedení, nerezové provedení (vnitřní i vnější), volba teploty, odnímatelná odkapová miska s roštem, izolované provedení, zobrazení nastavené a aktuální teploty, topné těleso skryté pod dnem nádoby, vodoznak, 2,5 KW/230 V</t>
  </si>
  <si>
    <t>H7</t>
  </si>
  <si>
    <t>H8</t>
  </si>
  <si>
    <t>výdejní pult s pojezdovou dráhou</t>
  </si>
  <si>
    <t>viz. Specifikace technologického vybavení, pro instalaci na stavební sokl 100 mm</t>
  </si>
  <si>
    <t>H9</t>
  </si>
  <si>
    <t>zásobník na talíře – pojízdný</t>
  </si>
  <si>
    <t>vyhřívaný, jednotubusový, pro stávající talíře</t>
  </si>
  <si>
    <t>H10</t>
  </si>
  <si>
    <t>udržovací pojízdná skříň 17xGN1/1</t>
  </si>
  <si>
    <t>Kapacita min. 17xGN1/1. Pojízdné provedení. Možnost nastavení teploty. Možnost zvlhčování. Nezávislá na připojení vody a odpadu.</t>
  </si>
  <si>
    <t>H11</t>
  </si>
  <si>
    <t>není předmětem dodávky gastra</t>
  </si>
  <si>
    <t>manipulační vozík na GN</t>
  </si>
  <si>
    <t>800x600x900</t>
  </si>
  <si>
    <t>3xpolice s prolisem, madlo, pojízdné provedení</t>
  </si>
  <si>
    <t xml:space="preserve"> J – STUDENÁ KUCHYNĚ</t>
  </si>
  <si>
    <t>J1</t>
  </si>
  <si>
    <t>J2</t>
  </si>
  <si>
    <t>dřez</t>
  </si>
  <si>
    <t>J3</t>
  </si>
  <si>
    <t>J4</t>
  </si>
  <si>
    <t>J5</t>
  </si>
  <si>
    <t>chladící stůl</t>
  </si>
  <si>
    <t>J6</t>
  </si>
  <si>
    <t>J7</t>
  </si>
  <si>
    <t>J8</t>
  </si>
  <si>
    <t>1200x500x900</t>
  </si>
  <si>
    <t>Uzavřený ze všech stran, posuvné dveře, uvnitř stolu vodotěsná vana s roštem a výpustním kohoutem, průchodka pro rozvody detergentů, zadní lem</t>
  </si>
  <si>
    <t xml:space="preserve"> K – MYTÍ PROVOZNÍHO NÁDOBÍ</t>
  </si>
  <si>
    <t>K1</t>
  </si>
  <si>
    <t>předmývací stůl</t>
  </si>
  <si>
    <t>sprchový systém</t>
  </si>
  <si>
    <t>Sprcha s baterií ze stolu a s ramínkem, nerezová tlaková hadice, vyrovnávací pružina, tlaková sprcha s pákovým ovladačem</t>
  </si>
  <si>
    <t>K2</t>
  </si>
  <si>
    <t>myčka provozního nádobí</t>
  </si>
  <si>
    <t>K3</t>
  </si>
  <si>
    <t>vykládací stůl</t>
  </si>
  <si>
    <t>K4</t>
  </si>
  <si>
    <t>regál</t>
  </si>
  <si>
    <t>800x600x1800</t>
  </si>
  <si>
    <t>celonerezové provedení, 4 x police (3xperforovaná) pro instalaci na stavební sokl 100 mm</t>
  </si>
  <si>
    <t>K5</t>
  </si>
  <si>
    <t>1200x600x1800</t>
  </si>
  <si>
    <t>K6</t>
  </si>
  <si>
    <t>1200x300</t>
  </si>
  <si>
    <t>K7</t>
  </si>
  <si>
    <t>buben samonavíjecí s hadicí</t>
  </si>
  <si>
    <t>310x590x600</t>
  </si>
  <si>
    <t>celonerezová konstrukce bubnu, samonavíjecí hadice 35 m zakončena vodní pistolí</t>
  </si>
  <si>
    <t xml:space="preserve"> L – MYTÍ STOLNÍHO NÁDOBÍ</t>
  </si>
  <si>
    <t>L1</t>
  </si>
  <si>
    <t>vozík na sběr špinavého nádobí</t>
  </si>
  <si>
    <t>385x670x1800</t>
  </si>
  <si>
    <t>vozík se zásuvy na podnosy (rozměr upřesní provozovatel), horní police na odkládání skla, vozík bude opláštěn ze tří stran, pojízdné provedení</t>
  </si>
  <si>
    <t>L2</t>
  </si>
  <si>
    <t>vozík na tablety</t>
  </si>
  <si>
    <r>
      <t xml:space="preserve">CNS provedení, otevřený, Kapacita 2 x 10 tabletů (2 sloupce vedle sebe), vsuvy L profily, plně svařovaná jeklová kce, kola průměr min.200 mm, min. 2 kolo otočná s brzdou, centrální uzavírání každé sekce proti samovolnému vypadnutí tabletu, madla pro manipulaci, plastové nárazníky - zahrnuto v celkové ceně u položky </t>
    </r>
    <r>
      <rPr>
        <b/>
        <sz val="8"/>
        <rFont val="Arial"/>
        <family val="2"/>
        <charset val="238"/>
      </rPr>
      <t>tabletový systém – sestava</t>
    </r>
  </si>
  <si>
    <t>L3</t>
  </si>
  <si>
    <t>1500x300</t>
  </si>
  <si>
    <t>L4</t>
  </si>
  <si>
    <t>pásový mycí automat</t>
  </si>
  <si>
    <t>L5</t>
  </si>
  <si>
    <t>manipulační vozík</t>
  </si>
  <si>
    <t>2xpolice s prolisem, madlo, pojízdné provedení</t>
  </si>
  <si>
    <t>L6</t>
  </si>
  <si>
    <t>L7</t>
  </si>
  <si>
    <t>dodávka ZTI</t>
  </si>
  <si>
    <t xml:space="preserve"> M – SKLAD POTRAVIN</t>
  </si>
  <si>
    <t>M1</t>
  </si>
  <si>
    <t>půltový mrazák</t>
  </si>
  <si>
    <t>M2</t>
  </si>
  <si>
    <t>lednice</t>
  </si>
  <si>
    <t>M3</t>
  </si>
  <si>
    <t xml:space="preserve"> N – LEDNICE A MRAZÁKY</t>
  </si>
  <si>
    <t>N1</t>
  </si>
  <si>
    <t>sestava lednic a mrazáků</t>
  </si>
  <si>
    <t>N2</t>
  </si>
  <si>
    <t>rezerva</t>
  </si>
  <si>
    <t xml:space="preserve"> O – ÚKLIDOVÁ MÍSTNOST</t>
  </si>
  <si>
    <t>O1</t>
  </si>
  <si>
    <t>výlevka</t>
  </si>
  <si>
    <t xml:space="preserve"> SKLAD DKP</t>
  </si>
  <si>
    <t>sestava stávajících regálů</t>
  </si>
  <si>
    <t xml:space="preserve"> 1.NP</t>
  </si>
  <si>
    <t xml:space="preserve"> SKLAD POTRAVIN</t>
  </si>
  <si>
    <t xml:space="preserve"> HRUBÁ PŘÍPRAVA ZELENINY</t>
  </si>
  <si>
    <t>škrabka brambor/zeleniny</t>
  </si>
  <si>
    <t xml:space="preserve"> SKLAD + PŘÍPRAVNA</t>
  </si>
  <si>
    <t>chladící box</t>
  </si>
  <si>
    <t>Dřevěný špalek</t>
  </si>
  <si>
    <t>CENA CELKEM BEZ DPH ZA TECHNOLOGICKÉ VYBAVENÍ – část 1</t>
  </si>
  <si>
    <t xml:space="preserve"> DOPROVODNÉ SLUŽBY</t>
  </si>
  <si>
    <t>demontáž</t>
  </si>
  <si>
    <t>kompletní demontáž stávajícího gastronomického vybavení, odvoz a likvidace, zařízení které bude použito v novém provozu bude uskladněno v areálu DD</t>
  </si>
  <si>
    <t>doprava</t>
  </si>
  <si>
    <t xml:space="preserve">kompletní manipulace se zařízením do místa instalace </t>
  </si>
  <si>
    <t>montáž</t>
  </si>
  <si>
    <t xml:space="preserve">kompletní montáž nového a stávajícího zařízení včetně drobného instalačního materiálu na připravené přípojné body, zprovoznění, odzkoušení a provedení revize na připojení </t>
  </si>
  <si>
    <t>zapůjčení termoportů</t>
  </si>
  <si>
    <t>Zapůjčení termoportů a gastronádob pro 100 až 120 porcí (1 druh jídla + diety) na dovoz jídla po dobu rekonstrukce.</t>
  </si>
  <si>
    <t>zaškolení</t>
  </si>
  <si>
    <t xml:space="preserve">Zaškolení technického pracovníka provozovatele na základní údržbu, obsluhu, technickou kontrolu a diagnostiku zařízení. Zaškolení personálu kuchyně autorizovaným kuchařem (autorizovaným na dodávanou technologii) v rozsahu 2 dni. Následné poradenství po telefonu. </t>
  </si>
  <si>
    <t>CENA CELKEM BEZ DPH ZA SLUŽBY SPOJENÉ S DODÁVKOU – část 2</t>
  </si>
  <si>
    <t xml:space="preserve"> OSTATNÍ VYBAVENÍ</t>
  </si>
  <si>
    <t>tabletový systém – sestava</t>
  </si>
  <si>
    <t>CENA CELKEM BEZ DPH ZA OSTATNÍ VYBAVENÍ – část 3</t>
  </si>
  <si>
    <t>CENA CELKEM BEZ DPH ZA část 1 + část 2 + část 3</t>
  </si>
  <si>
    <t>Výkaz výměr</t>
  </si>
  <si>
    <t xml:space="preserve">Technologický strop </t>
  </si>
  <si>
    <t>AKCE: KUCHYNĚ DS PACOV</t>
  </si>
  <si>
    <t xml:space="preserve">Množství     </t>
  </si>
  <si>
    <t>Označení</t>
  </si>
  <si>
    <t>Cena/MJ</t>
  </si>
  <si>
    <t>Cena celkem</t>
  </si>
  <si>
    <t>Aktivní kazeta pro odtah a přívod vzduchu (485 x 500 mm) CNS</t>
  </si>
  <si>
    <t>Neaktivní kazeta (485 x 500 mm) CNS</t>
  </si>
  <si>
    <t xml:space="preserve">Okrajový úhelník, hliník, L = 6,00 m </t>
  </si>
  <si>
    <t>A-profil, hliník, L = 6,10 m</t>
  </si>
  <si>
    <t xml:space="preserve">B-profil, hliník, L = 6,00 m </t>
  </si>
  <si>
    <t>C-profil, hliník, L = 6,05 m</t>
  </si>
  <si>
    <t>D-profil, 50 mm</t>
  </si>
  <si>
    <t>D-profil, 200 mm</t>
  </si>
  <si>
    <t xml:space="preserve">Úhel ke spojení D a B-profilů </t>
  </si>
  <si>
    <t xml:space="preserve">Úhel ke spojení A a B-profilů </t>
  </si>
  <si>
    <t>Závěsné pero</t>
  </si>
  <si>
    <t>Závěsný drát, L = 750 mm</t>
  </si>
  <si>
    <t xml:space="preserve">LED světelná kazeta s ventilem pro přívod vzduchu L = 2000 mm </t>
  </si>
  <si>
    <t xml:space="preserve">LED světelná kazeta bez ventilu pro přívod vzduchu L = 2000 mm </t>
  </si>
  <si>
    <t>Makrolon</t>
  </si>
  <si>
    <t>Talířový ventil</t>
  </si>
  <si>
    <t>Malá kulisa na vzduchotěsnou přepážku</t>
  </si>
  <si>
    <t>Poloviční kulisa na vzduchotěsnou přepážku</t>
  </si>
  <si>
    <t>Malá kulisa s drážkou</t>
  </si>
  <si>
    <t>Hliníkový plech na přepážky (2000 x 1000 x 0,8 mm)</t>
  </si>
  <si>
    <t>Chromniklový plech na okraje  (2000 x 1000 x 0,8 mm)</t>
  </si>
  <si>
    <r>
      <t>m</t>
    </r>
    <r>
      <rPr>
        <vertAlign val="superscript"/>
        <sz val="10"/>
        <rFont val="Arial CE"/>
        <family val="2"/>
        <charset val="238"/>
      </rPr>
      <t>2</t>
    </r>
    <r>
      <rPr>
        <sz val="8"/>
        <rFont val="Arial CE"/>
        <family val="2"/>
      </rPr>
      <t xml:space="preserve"> instalační materiál (silikony, nýty, šroby, kotvy…) </t>
    </r>
  </si>
  <si>
    <t>Doprava</t>
  </si>
  <si>
    <t>Montáž</t>
  </si>
  <si>
    <t>Cena celkem bez DPH:</t>
  </si>
  <si>
    <t>DPH 21 %</t>
  </si>
  <si>
    <t>Cena celkem s DPH:</t>
  </si>
  <si>
    <t xml:space="preserve">     </t>
  </si>
  <si>
    <t>SOUPIS PRACÍ A DODÁVEK VČETNÉ NABÍDKOVÉHO OCENĚNÍ</t>
  </si>
  <si>
    <t>č.</t>
  </si>
  <si>
    <t>č.cen.</t>
  </si>
  <si>
    <t>popis položky</t>
  </si>
  <si>
    <t>měr.</t>
  </si>
  <si>
    <t>výměra</t>
  </si>
  <si>
    <t>ceny v Kč</t>
  </si>
  <si>
    <t>pol.</t>
  </si>
  <si>
    <t>položky</t>
  </si>
  <si>
    <t>jedn.</t>
  </si>
  <si>
    <t>dodávka+mont.</t>
  </si>
  <si>
    <t>pozn.</t>
  </si>
  <si>
    <r>
      <t xml:space="preserve">Výkazy výměr </t>
    </r>
    <r>
      <rPr>
        <sz val="10"/>
        <rFont val="Arial CE"/>
        <family val="2"/>
        <charset val="238"/>
      </rPr>
      <t>(též Soupis prací a dodávek včetně nabídkového ocenění)</t>
    </r>
    <r>
      <rPr>
        <b/>
        <sz val="10"/>
        <rFont val="Arial CE"/>
        <family val="2"/>
        <charset val="238"/>
      </rPr>
      <t>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</si>
  <si>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</si>
  <si>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</si>
  <si>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</si>
  <si>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</si>
  <si>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</si>
  <si>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</si>
  <si>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</si>
  <si>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 xml:space="preserve">6) Všechny jednotlivé položky jsou bez DPH </t>
  </si>
  <si>
    <t>Zařízení č.1 – Větrání kuchyně</t>
  </si>
  <si>
    <t>1.1</t>
  </si>
  <si>
    <t>Rekuperační VZT. jednotka ve vnitřním stojatém provedení</t>
  </si>
  <si>
    <t>Složení</t>
  </si>
  <si>
    <r>
      <t>- ventilátorová komora přívodní Q = 8800m</t>
    </r>
    <r>
      <rPr>
        <sz val="10"/>
        <color indexed="8"/>
        <rFont val="Calibri"/>
        <family val="2"/>
        <charset val="238"/>
      </rPr>
      <t>³/h, pext=300Pa</t>
    </r>
  </si>
  <si>
    <t xml:space="preserve">                                                      P = 400V, 5.2kW</t>
  </si>
  <si>
    <r>
      <t>- ventilátorová komora odvodní Q = 8500m</t>
    </r>
    <r>
      <rPr>
        <sz val="10"/>
        <color indexed="8"/>
        <rFont val="Calibri"/>
        <family val="2"/>
        <charset val="238"/>
      </rPr>
      <t>³/h, pext=300Pa</t>
    </r>
  </si>
  <si>
    <t xml:space="preserve">                                                      P = 400V, 5.2W</t>
  </si>
  <si>
    <t>- teplovodní ohřev 44kW, voda 70/50</t>
  </si>
  <si>
    <t>- volná komora pro přímý výparník</t>
  </si>
  <si>
    <t>- deskový rekuperátor s účinností 55%</t>
  </si>
  <si>
    <t>- by pass</t>
  </si>
  <si>
    <t>- 2x filtrační komora</t>
  </si>
  <si>
    <t>- plně propojený systém MaR  vč.ovladače</t>
  </si>
  <si>
    <t>- hmotnost 816 kg</t>
  </si>
  <si>
    <t>- dodávka v rozloženém stavu</t>
  </si>
  <si>
    <t>příslušenství : pružné manžety</t>
  </si>
  <si>
    <t xml:space="preserve">                        komplet směšovací uzel </t>
  </si>
  <si>
    <t xml:space="preserve">                        sifony</t>
  </si>
  <si>
    <t>1.2</t>
  </si>
  <si>
    <t xml:space="preserve">Buňka tlumiče hluku G 500x200/ 1000 </t>
  </si>
  <si>
    <t>1.3</t>
  </si>
  <si>
    <t>Regulační klapka 710x315 - ruční</t>
  </si>
  <si>
    <t>1.4</t>
  </si>
  <si>
    <t>Regulační klapka 710x250 - ruční</t>
  </si>
  <si>
    <t>1.5</t>
  </si>
  <si>
    <t>Krycí mřížka KM 710x315</t>
  </si>
  <si>
    <t>1.6</t>
  </si>
  <si>
    <t>Krycí mřížka KM 710x250</t>
  </si>
  <si>
    <t>1.7</t>
  </si>
  <si>
    <t>Krycí mřížka KM 1000x315</t>
  </si>
  <si>
    <t>1.8</t>
  </si>
  <si>
    <t>Protidešťová žaluzie pozink 2500x500 - se sítem</t>
  </si>
  <si>
    <t>1.9</t>
  </si>
  <si>
    <t>Vířivá přívodní vyúsť 600x600, počet lamel 24, včetně plenum boxu s reg. klapkou</t>
  </si>
  <si>
    <t>1.10</t>
  </si>
  <si>
    <r>
      <t xml:space="preserve">Ohebná hadice </t>
    </r>
    <r>
      <rPr>
        <sz val="10"/>
        <color indexed="8"/>
        <rFont val="Calibri"/>
        <family val="2"/>
        <charset val="238"/>
      </rPr>
      <t>Ø 100 ( napojení svítidel na přívod vzduchu)</t>
    </r>
  </si>
  <si>
    <t>bm</t>
  </si>
  <si>
    <t>1.11</t>
  </si>
  <si>
    <r>
      <t xml:space="preserve">Ohebná hadice </t>
    </r>
    <r>
      <rPr>
        <sz val="10"/>
        <color indexed="8"/>
        <rFont val="Calibri"/>
        <family val="2"/>
        <charset val="238"/>
      </rPr>
      <t>Ø 250</t>
    </r>
  </si>
  <si>
    <t>1.12</t>
  </si>
  <si>
    <t>Protipožární klapka 800x500, ruční a teplotní spouštění</t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</si>
  <si>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250 - pozink</t>
    </r>
  </si>
  <si>
    <t>rovné</t>
  </si>
  <si>
    <t>tvarovky</t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</si>
  <si>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100 - pozink</t>
    </r>
  </si>
  <si>
    <r>
      <t>Potrubí pozink čtyřhranné</t>
    </r>
    <r>
      <rPr>
        <b/>
        <sz val="10"/>
        <rFont val="Arial CE"/>
        <charset val="238"/>
      </rPr>
      <t xml:space="preserve"> </t>
    </r>
    <r>
      <rPr>
        <sz val="8"/>
        <rFont val="Arial CE"/>
        <family val="2"/>
      </rPr>
      <t>vodotěsná úprava - rovné</t>
    </r>
  </si>
  <si>
    <r>
      <t>m</t>
    </r>
    <r>
      <rPr>
        <sz val="10"/>
        <rFont val="Calibri"/>
        <family val="2"/>
        <charset val="238"/>
      </rPr>
      <t>²</t>
    </r>
  </si>
  <si>
    <t xml:space="preserve">                                                                              tvarovky</t>
  </si>
  <si>
    <r>
      <t>Potrubí pozink čtyřhranné</t>
    </r>
    <r>
      <rPr>
        <b/>
        <sz val="10"/>
        <rFont val="Arial CE"/>
        <charset val="238"/>
      </rPr>
      <t xml:space="preserve"> </t>
    </r>
    <r>
      <rPr>
        <sz val="8"/>
        <rFont val="Arial CE"/>
        <family val="2"/>
      </rPr>
      <t>- rovné</t>
    </r>
  </si>
  <si>
    <t xml:space="preserve">                                                 tvarovky</t>
  </si>
  <si>
    <t xml:space="preserve">Tepelná izolace tl. 40mm </t>
  </si>
  <si>
    <t>Požární izolace EI 45</t>
  </si>
  <si>
    <t>Požární izolace certifikovaná pro do izolování čtyřhranných klapek umístěných mimo</t>
  </si>
  <si>
    <r>
      <t>požární předěl. ( Minerální vlna o měrné hmotnosti 300kg/m</t>
    </r>
    <r>
      <rPr>
        <sz val="10"/>
        <color indexed="8"/>
        <rFont val="Calibri"/>
        <family val="2"/>
        <charset val="238"/>
      </rPr>
      <t>³, krytá Al folií s = 60mm)</t>
    </r>
  </si>
  <si>
    <t>Demontáž stávající vzt pro kuchyň</t>
  </si>
  <si>
    <t xml:space="preserve">Odvoz a likvidace demont. materiálu </t>
  </si>
  <si>
    <t>kpl</t>
  </si>
  <si>
    <t xml:space="preserve">Zdvihací pošina </t>
  </si>
  <si>
    <t>Spojovací a těsnící materiál</t>
  </si>
  <si>
    <t>Materiál pro kotvení a zavěšení potrubí</t>
  </si>
  <si>
    <t>Zaregulování zařízení, protokol</t>
  </si>
  <si>
    <t>Složení jednotky na místě</t>
  </si>
  <si>
    <t>Zprovoznění vzt. jednotky výrobcem</t>
  </si>
  <si>
    <t>Cu potrubí 9.52/19.05 mm + komunikační kabel</t>
  </si>
  <si>
    <t>Požární ucpávka potrubí do obvodu 2500mm</t>
  </si>
  <si>
    <t>Zařízení č.2 –  Větrání mytí nádobí</t>
  </si>
  <si>
    <t>2.1</t>
  </si>
  <si>
    <r>
      <t>- ventilátorová komora přívodní Q = 4000m</t>
    </r>
    <r>
      <rPr>
        <sz val="10"/>
        <color indexed="8"/>
        <rFont val="Calibri"/>
        <family val="2"/>
        <charset val="238"/>
      </rPr>
      <t>³/h, pext=300Pa</t>
    </r>
  </si>
  <si>
    <t xml:space="preserve">                                                      P = 400V, 2.5kW</t>
  </si>
  <si>
    <r>
      <t>- ventilátorová komora odvodní Q = 4000m</t>
    </r>
    <r>
      <rPr>
        <sz val="10"/>
        <color indexed="8"/>
        <rFont val="Calibri"/>
        <family val="2"/>
        <charset val="238"/>
      </rPr>
      <t>³/h, pext=300Pa</t>
    </r>
  </si>
  <si>
    <t>- teplovodní ohřev 26kW, voda 70/50</t>
  </si>
  <si>
    <t>- deskový rekuperátor s účinností 54%</t>
  </si>
  <si>
    <t>- hmotnost 484 kg</t>
  </si>
  <si>
    <t>2.2</t>
  </si>
  <si>
    <t>2.3</t>
  </si>
  <si>
    <t>Regulační klapka 560x200 - ruční</t>
  </si>
  <si>
    <t>2.4</t>
  </si>
  <si>
    <t>Regulační klapka 560x250 - ruční</t>
  </si>
  <si>
    <t>2.5</t>
  </si>
  <si>
    <t>Regulační klapka 315x200 - ruční</t>
  </si>
  <si>
    <t>2.6</t>
  </si>
  <si>
    <t>Krycí mřížka KM 560x200</t>
  </si>
  <si>
    <t>2.7</t>
  </si>
  <si>
    <t>Krycí mřížka KM 560x250</t>
  </si>
  <si>
    <t>2.8</t>
  </si>
  <si>
    <t>Krycí mřížka KM 315x200</t>
  </si>
  <si>
    <t>2.9</t>
  </si>
  <si>
    <t>Vyústka jednořadá 400x200, s regulací</t>
  </si>
  <si>
    <t>2.10</t>
  </si>
  <si>
    <t>2.11</t>
  </si>
  <si>
    <t>Protipožární klapka 400x500, ruční a teplotní spouštění</t>
  </si>
  <si>
    <t>Požární ucpávka potrubí do obvodu 2000mm</t>
  </si>
  <si>
    <t xml:space="preserve">Drobné stavební přípomoce </t>
  </si>
  <si>
    <t>Zařízení č.3 –  Odvětrání tepla z prostoru lednic a mrazáků</t>
  </si>
  <si>
    <t>3.1</t>
  </si>
  <si>
    <r>
      <t xml:space="preserve">Axiální nástěnný ventilátor </t>
    </r>
    <r>
      <rPr>
        <sz val="10"/>
        <color indexed="8"/>
        <rFont val="Calibri"/>
        <family val="2"/>
        <charset val="238"/>
      </rPr>
      <t>Ø 250</t>
    </r>
  </si>
  <si>
    <t>P = 230V, 77W</t>
  </si>
  <si>
    <r>
      <t>Q = 800m</t>
    </r>
    <r>
      <rPr>
        <sz val="10"/>
        <color indexed="8"/>
        <rFont val="Calibri"/>
        <family val="2"/>
        <charset val="238"/>
      </rPr>
      <t>³/h, 30pa</t>
    </r>
  </si>
  <si>
    <t xml:space="preserve">příslušenství : nástěnný prostorový termostat </t>
  </si>
  <si>
    <t>3.2</t>
  </si>
  <si>
    <r>
      <t xml:space="preserve">Protidešťová výfuková žaluzie plastová na </t>
    </r>
    <r>
      <rPr>
        <sz val="10"/>
        <color indexed="8"/>
        <rFont val="Calibri"/>
        <family val="2"/>
        <charset val="238"/>
      </rPr>
      <t>Ø 315</t>
    </r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</si>
  <si>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280 - pozink</t>
    </r>
  </si>
  <si>
    <t>tvar</t>
  </si>
  <si>
    <t>Zařízení č.4 – Větrání soc. zařízení a uklid. komor</t>
  </si>
  <si>
    <t>4.1</t>
  </si>
  <si>
    <t xml:space="preserve">Malý axiální ventilátor </t>
  </si>
  <si>
    <t>P = 230V, 13W</t>
  </si>
  <si>
    <t>Q = 50m3/h</t>
  </si>
  <si>
    <t>4.2</t>
  </si>
  <si>
    <t>P = 230V, 35W</t>
  </si>
  <si>
    <t>Q = 150m3/h</t>
  </si>
  <si>
    <t>4.3</t>
  </si>
  <si>
    <r>
      <t xml:space="preserve">Protidešťová výfuková žaluzie plastová na </t>
    </r>
    <r>
      <rPr>
        <sz val="10"/>
        <color indexed="8"/>
        <rFont val="Calibri"/>
        <family val="2"/>
        <charset val="238"/>
      </rPr>
      <t>Ø 100</t>
    </r>
  </si>
  <si>
    <t>4.4</t>
  </si>
  <si>
    <t>Protidešťová výfuková žaluzie plastová na Ø 125</t>
  </si>
  <si>
    <t>4.5</t>
  </si>
  <si>
    <r>
      <t xml:space="preserve">Ohebná hadice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100</t>
    </r>
  </si>
  <si>
    <t>4.6</t>
  </si>
  <si>
    <r>
      <t xml:space="preserve">Ohebná hadice  </t>
    </r>
    <r>
      <rPr>
        <sz val="10"/>
        <color indexed="8"/>
        <rFont val="Calibri"/>
        <family val="2"/>
        <charset val="238"/>
      </rPr>
      <t>Ø 125</t>
    </r>
  </si>
  <si>
    <r>
      <t xml:space="preserve">Kruhové potrubí  - </t>
    </r>
    <r>
      <rPr>
        <i/>
        <sz val="10"/>
        <rFont val="Arial CE"/>
        <charset val="238"/>
      </rPr>
      <t>SPIRO  Ø 100 - pozink</t>
    </r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</si>
  <si>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125 - pozink</t>
    </r>
  </si>
  <si>
    <t>Demontáž stávající vzt</t>
  </si>
  <si>
    <t>VZDUCHOTECHNIKA  CELKEM</t>
  </si>
  <si>
    <t xml:space="preserve">Ceník </t>
  </si>
  <si>
    <t>M-21    Elektromontáže</t>
  </si>
  <si>
    <t>-</t>
  </si>
  <si>
    <t>Montáže</t>
  </si>
  <si>
    <t>Materiál</t>
  </si>
  <si>
    <t>Cena</t>
  </si>
  <si>
    <t>Položka</t>
  </si>
  <si>
    <t>Název</t>
  </si>
  <si>
    <t>M.j.</t>
  </si>
  <si>
    <t>J.cena</t>
  </si>
  <si>
    <t>Cena mon.</t>
  </si>
  <si>
    <t>Množ.</t>
  </si>
  <si>
    <t>Cena mat.</t>
  </si>
  <si>
    <t>celkem</t>
  </si>
  <si>
    <t>Krabice přístrojová - univerzální bez zapoj.- jednonásobná</t>
  </si>
  <si>
    <t>Krabicová rozvodka KR68</t>
  </si>
  <si>
    <t>Krabicová rozvodka do vlhka, vč. příchytek</t>
  </si>
  <si>
    <t>Trubka plastová, uložená volně - do 23mm</t>
  </si>
  <si>
    <t>Trubka plastová tuhá , uložená v podlaze - do 40mm</t>
  </si>
  <si>
    <t>Drátěný žlab 100x50 mm, vč. nosného materIálu a spojek</t>
  </si>
  <si>
    <t xml:space="preserve">Kabel CYKY 2Ax1.5 </t>
  </si>
  <si>
    <t xml:space="preserve">Kabel CYKY  3A,Cx1.5 </t>
  </si>
  <si>
    <t xml:space="preserve">Kabel CYKY  4J, 5Jx1.5 </t>
  </si>
  <si>
    <t xml:space="preserve">Kabel CYKY  3Jx2.5 </t>
  </si>
  <si>
    <t xml:space="preserve">Kabel CYKY  5Jx2.5  </t>
  </si>
  <si>
    <t>Kabel CYKY  5Jx4</t>
  </si>
  <si>
    <t>Kabel CYKY  5Jx6</t>
  </si>
  <si>
    <t>Kabel CYKY  5Jx10</t>
  </si>
  <si>
    <t>Kabel CYKY  5Jx16</t>
  </si>
  <si>
    <t>Kabel CYKY  3x95+50</t>
  </si>
  <si>
    <t>Flexibilní kabel  H07-RN-F  3x2,5</t>
  </si>
  <si>
    <t>Flexibilní kabel  H07-RN-F  5x6</t>
  </si>
  <si>
    <t>Flexibilní kabel  H07-RN-F 5x10</t>
  </si>
  <si>
    <t>Flexibilní kabel  H07-RN-F 5x16</t>
  </si>
  <si>
    <t>Ukončení vodičů v rozvaděči - 2,5 mm2</t>
  </si>
  <si>
    <t>22</t>
  </si>
  <si>
    <t>Ukončení vodičů v rozvaděčích, do 6 mm2</t>
  </si>
  <si>
    <t>Ukončení kabelů v rozvaděči - 5x10 mm2</t>
  </si>
  <si>
    <t>Ukončení kabelů v rozvaděči - 5x16 mm2</t>
  </si>
  <si>
    <t>25</t>
  </si>
  <si>
    <t>Ukončení kabelů v rozvaděči - 3x95+50 mm2</t>
  </si>
  <si>
    <t>Vypínač jednopólový se signálkou -  bílý ,(komplet vč. rámečku)</t>
  </si>
  <si>
    <t>27</t>
  </si>
  <si>
    <t>Vypínač sériový  ř.5 - sériový bílý</t>
  </si>
  <si>
    <t>Vypínač  jednopólový, IP 44</t>
  </si>
  <si>
    <t>Vypínač  sériový do mokra, IP 44</t>
  </si>
  <si>
    <t>Vypínač  střídavý do mokra, IP 44</t>
  </si>
  <si>
    <t>Vypínač  křížový do mokra, IP 44</t>
  </si>
  <si>
    <t xml:space="preserve">Vypínač vačkový 400V/40A , kovový </t>
  </si>
  <si>
    <t xml:space="preserve">Vypínač vačkový 400V/80A , kovový </t>
  </si>
  <si>
    <t>Zásuvka  230 V/16A</t>
  </si>
  <si>
    <t xml:space="preserve">Zásuvka  230 V /16A, pod om., Al,  IP55  </t>
  </si>
  <si>
    <t>Zásuvka  230 V - bílá (do rámečku)</t>
  </si>
  <si>
    <t>Rámeček dvojnásobný - bílý (pro zásuvky)</t>
  </si>
  <si>
    <t xml:space="preserve">Zásuvka nástěnná  3P+N+PE  400V  16 A  </t>
  </si>
  <si>
    <t>Vodič SYKFY 2x2x0,5 mm v trubce</t>
  </si>
  <si>
    <t>Montáž a dodávka rozvodnice skříňové - RK (viz výkres č. E-3)</t>
  </si>
  <si>
    <t>Úprava a doplnění rozvaděče  RH</t>
  </si>
  <si>
    <t>Pojistkový odpínač 3/250A</t>
  </si>
  <si>
    <t>Pojistka 200A</t>
  </si>
  <si>
    <t>Úprava a doplnění rozvaděče  R1-PŘ-A</t>
  </si>
  <si>
    <t xml:space="preserve">Montáž a dodávka jističochrániče  230V/16A </t>
  </si>
  <si>
    <t>Ochranné pospojování CY 6 mm2</t>
  </si>
  <si>
    <t>Ochranné pospojování CY 10 mm2</t>
  </si>
  <si>
    <t>Ochranné pospojování CY 25 mm2</t>
  </si>
  <si>
    <t>Svorka Bernard vč. Cu pásku</t>
  </si>
  <si>
    <t>Svorkovnice ochranného pospojení   v krabici KR</t>
  </si>
  <si>
    <t xml:space="preserve">A -  zapojení LED svítidla v podhledu </t>
  </si>
  <si>
    <t>B -  přisazené  LED svítidlo s opálovým krytem, 1X36W,5100lm, IP54</t>
  </si>
  <si>
    <t>54</t>
  </si>
  <si>
    <t>C -  přisazenéLED svítidlo, prachotěsné, opálový kryt ,1x 53W,7700lm,  IP65</t>
  </si>
  <si>
    <t>D -  přisazené  LED svítidlo s opálovým PMM  krytem, 1X27W,2700lm, IP44</t>
  </si>
  <si>
    <t xml:space="preserve">N -  přisazené nouzové LED svítidlo, s vlastním zdrojem a piktogramem </t>
  </si>
  <si>
    <t>svítící při výpadku energie, 3W, 3hod, IP65</t>
  </si>
  <si>
    <t>Zapojení ventilátorů,W1,2,3 a termostatu TH</t>
  </si>
  <si>
    <t>Protipožární ucpávka, utěsnění s odolností dle PBŘ</t>
  </si>
  <si>
    <t>Celkem</t>
  </si>
  <si>
    <t xml:space="preserve">Materiál podružný </t>
  </si>
  <si>
    <t>%</t>
  </si>
  <si>
    <t>Materiál celkem</t>
  </si>
  <si>
    <t>SOUČET</t>
  </si>
  <si>
    <t>HZS</t>
  </si>
  <si>
    <t>Připojení stáv.rozvodů,  které nejsou součástí rekonstrukce - do rozv. RK</t>
  </si>
  <si>
    <t>Koordinace napojení technologie kuchyně</t>
  </si>
  <si>
    <t>Koordinace napojení  VZT</t>
  </si>
  <si>
    <t>Měření osvětlení</t>
  </si>
  <si>
    <t>Projednání s orgány TIČR</t>
  </si>
  <si>
    <t>Zednické přípomoce  - sekání rýh, průrazy, zaomítnutí, bez  malování</t>
  </si>
  <si>
    <t>Demontáže stáv. elektroinstalace</t>
  </si>
  <si>
    <t>Zakreslení skut.stavu</t>
  </si>
  <si>
    <t>ELEKTROMONTÁŽE CELKEM</t>
  </si>
  <si>
    <t>DS Pacov</t>
  </si>
  <si>
    <t>EPS - Elektrická požární signalizace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</si>
  <si>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</si>
  <si>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</si>
  <si>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</si>
  <si>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</si>
  <si>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</si>
  <si>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</si>
  <si>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</si>
  <si>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elektronického systému</t>
  </si>
  <si>
    <t>Číslo položky</t>
  </si>
  <si>
    <t>Popis položky</t>
  </si>
  <si>
    <t>Počet</t>
  </si>
  <si>
    <t>Jedn. cena</t>
  </si>
  <si>
    <t>Stávající ústředna EPS LITES MHU 116 v boxu se zdrojem</t>
  </si>
  <si>
    <t>Optický kouřový hlásič</t>
  </si>
  <si>
    <t>Optická signalizace</t>
  </si>
  <si>
    <t>Teplotní hlásič</t>
  </si>
  <si>
    <t>Sokl hlásiče</t>
  </si>
  <si>
    <t>Tlačítkový hlásič</t>
  </si>
  <si>
    <t>Siréna</t>
  </si>
  <si>
    <t>Sklo velké 8x8 k tlačítkovému hlásiči</t>
  </si>
  <si>
    <t>Kovový klíček pro tlačítkové hlásiče</t>
  </si>
  <si>
    <t>Zkušební prostředek pro bodové hlásiče</t>
  </si>
  <si>
    <t xml:space="preserve">Jednotka výstupů - 8xOUT- reléový výstup, v krabici </t>
  </si>
  <si>
    <t>Montáž elektronického systému</t>
  </si>
  <si>
    <t>Doprogramování a znovuoživení systému</t>
  </si>
  <si>
    <t>spr</t>
  </si>
  <si>
    <t xml:space="preserve">Demontáž hlásiče </t>
  </si>
  <si>
    <t>Montáž OK hlásiče a signalizace</t>
  </si>
  <si>
    <t>Montáž tlačítkového hlásiče</t>
  </si>
  <si>
    <t>Montáž sirény</t>
  </si>
  <si>
    <t>Měření izolačního odporu úseku smyčky</t>
  </si>
  <si>
    <t>Montáž reléové skříně</t>
  </si>
  <si>
    <t>Dodávka instalačního materiálu</t>
  </si>
  <si>
    <t>Trubka ohebná do stěny 23mm</t>
  </si>
  <si>
    <t>Trubka pevná na stěnu 36mm</t>
  </si>
  <si>
    <t>Kabel pro detektory</t>
  </si>
  <si>
    <t>Kabel  s funkcí při požáru v budově (pro výstupy EPS)</t>
  </si>
  <si>
    <t>Stropní držák KDK (po 30cm)</t>
  </si>
  <si>
    <t>Pomocný podružný materiál (příchytky, sádra...)</t>
  </si>
  <si>
    <t>Montáž instalačního materiálu</t>
  </si>
  <si>
    <t>Značení trasy vedení</t>
  </si>
  <si>
    <t>Instalace trubky do stěny</t>
  </si>
  <si>
    <t>Frézování drážky</t>
  </si>
  <si>
    <t xml:space="preserve">Montáž upevňovacích držáků </t>
  </si>
  <si>
    <t>Instalace kabelů</t>
  </si>
  <si>
    <t>Průchod zdivem</t>
  </si>
  <si>
    <t>Protipožární utěsnění prostupů</t>
  </si>
  <si>
    <t>Ostatní práce</t>
  </si>
  <si>
    <t>Revize celého systému, test ústředny</t>
  </si>
  <si>
    <t>Projekt skutečného provedení, návody, tech. dokumentace</t>
  </si>
  <si>
    <t>Zaškolení obsluhy a správce</t>
  </si>
  <si>
    <t>Zkušební provoz</t>
  </si>
  <si>
    <t>Stavební přípomoce</t>
  </si>
  <si>
    <t>Dopravné</t>
  </si>
  <si>
    <t>sk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</si>
  <si>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</si>
  <si>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</si>
  <si>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</si>
  <si>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</si>
  <si>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</si>
  <si>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</si>
  <si>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KUCHYNĚ DS PACOV</t>
  </si>
  <si>
    <t>Název objektu:</t>
  </si>
  <si>
    <t>D.1.4.7 - VYTÁPĚNÍ, ROZVODY PLYNU</t>
  </si>
  <si>
    <t>4/2019</t>
  </si>
  <si>
    <t>Investor:</t>
  </si>
  <si>
    <t>Město Pacov, nám. Svobody 320, 39501 Pacov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</si>
  <si>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</si>
  <si>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Dům seniorů - Domov důchodců, Malovcova 1080, 395 01 Pacov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</si>
  <si>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</si>
  <si>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</si>
  <si>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</si>
  <si>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</si>
  <si>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</si>
  <si>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32/19</t>
  </si>
  <si>
    <t>Celkem s DPH:</t>
  </si>
  <si>
    <t>Cenová soustava:</t>
  </si>
  <si>
    <t>ÚRS</t>
  </si>
  <si>
    <t>poř.č.</t>
  </si>
  <si>
    <t>KCN</t>
  </si>
  <si>
    <t>Kód položky</t>
  </si>
  <si>
    <t>označení-výrobce</t>
  </si>
  <si>
    <t>Kč/množství</t>
  </si>
  <si>
    <t>Cen. soustava</t>
  </si>
  <si>
    <t>Řemeslný obor 713 - IZOLACE TEPELNÉ</t>
  </si>
  <si>
    <t>Odstranění tepelné izolace potrubí a ohybů</t>
  </si>
  <si>
    <t>Uložení odpadu odpady - skládkovné kódy dle vyhlášky MŽPb 381/2001 Sb. příloha č. 1 kód 170604 izolační materiály</t>
  </si>
  <si>
    <t>Izolace tepelná potrubí pouzdry uchycenými sponami</t>
  </si>
  <si>
    <t>Izolace tepelná ohybů pouzdry uchycenými sponami</t>
  </si>
  <si>
    <t>MAT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</si>
  <si>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8"/>
        <rFont val="Arial CE"/>
        <family val="2"/>
      </rPr>
      <t xml:space="preserve">=0,040 W/mK d22xtl.15mm CU22;plast20;ocel1/2" </t>
    </r>
  </si>
  <si>
    <t>Izolace tepelná potrubí pouzdry s povrchovou úpravou hliníkovou fólií, přelepenými samolepící hliníkovou páskou D do 50mm</t>
  </si>
  <si>
    <t>Izolace tepelná ohybů pouzdry s povrchovou úpravou hliníkovou fólií, přelepenými samolepící hliníkovou páskou D do 50mm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</si>
  <si>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8"/>
        <rFont val="Arial CE"/>
        <family val="2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8"/>
        <rFont val="Arial CE"/>
        <family val="2"/>
      </rPr>
      <t>=0,037W/mK) d35xtl.40mm(CU35;plast32;ocel1")</t>
    </r>
  </si>
  <si>
    <r>
      <t xml:space="preserve">Termoizolační minerální vinutá potrubní pouzdra s polepem AL fólií </t>
    </r>
    <r>
      <rPr>
        <sz val="9"/>
        <rFont val="Symbol"/>
        <family val="1"/>
        <charset val="2"/>
      </rPr>
      <t>l</t>
    </r>
    <r>
      <rPr>
        <vertAlign val="subscript"/>
        <sz val="9"/>
        <rFont val="Symbol"/>
        <family val="1"/>
        <charset val="2"/>
      </rPr>
      <t>10</t>
    </r>
    <r>
      <rPr>
        <sz val="9"/>
        <rFont val="Arial CE"/>
        <charset val="238"/>
      </rPr>
      <t>=0,033W/mK</t>
    </r>
    <r>
      <rPr>
        <sz val="9"/>
        <rFont val="Symbol"/>
        <family val="1"/>
        <charset val="2"/>
      </rPr>
      <t>(l</t>
    </r>
    <r>
      <rPr>
        <vertAlign val="subscript"/>
        <sz val="9"/>
        <rFont val="Symbol"/>
        <family val="1"/>
        <charset val="2"/>
      </rPr>
      <t>50</t>
    </r>
    <r>
      <rPr>
        <sz val="9"/>
        <rFont val="Arial CE"/>
        <charset val="238"/>
      </rPr>
      <t>=0,037W/mK) d42xtl.40mm(CU42;plast40;ocel5/4")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</si>
  <si>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8"/>
        <rFont val="Arial CE"/>
        <family val="2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8"/>
        <rFont val="Arial CE"/>
        <family val="2"/>
      </rPr>
      <t>=0,037W/mK) d60xtl.40mm (ocel2")</t>
    </r>
  </si>
  <si>
    <t>Přesun hmot pro izolace v objektech výšky do 6m</t>
  </si>
  <si>
    <t>713 - IZOLACE TEPELNÉ - celkem</t>
  </si>
  <si>
    <t>Řemeslný obor 723 - VNITŘNÍ PLYNOVOD</t>
  </si>
  <si>
    <t xml:space="preserve">Demontáž potrubí svařovaného z ocelových trubek závitových DN25-DN50 </t>
  </si>
  <si>
    <t>Potrubí z trubek závitových ocel. bezešvých 11353.0 DN20</t>
  </si>
  <si>
    <t>Potrubí z trubek závitových ocel. bezešvých 11353.0 DN25</t>
  </si>
  <si>
    <t>Ochranná trubka prostupů konstrukcemi D44,5/2,6</t>
  </si>
  <si>
    <t>Přípojka plynová ke strojům a zařízením DN20</t>
  </si>
  <si>
    <t>soub</t>
  </si>
  <si>
    <t>Montáž plynových armatur závitových G3/4"</t>
  </si>
  <si>
    <t>Montáž plynových armatur závitových G1"</t>
  </si>
  <si>
    <t>Kulový kohout plyn PN5 -20~+60°C DN20</t>
  </si>
  <si>
    <t>Kulový kohout plyn PN5 -20~+60°C DN25</t>
  </si>
  <si>
    <t>Šroubení přímé mosazné DN20</t>
  </si>
  <si>
    <t>Šroubení přímé mosazné DN25</t>
  </si>
  <si>
    <t>Elektroventil DN25, 230V, 20W v provedení pod proudem otevřen bez proudu uzavřen - otevřen bude pouze při provozu VZT zařízení</t>
  </si>
  <si>
    <t>Přesun hmot pro vnitřní plynovod v objektech výšky do 6m</t>
  </si>
  <si>
    <t>723 - VNITŘNÍ PLYNOVOD - celkem</t>
  </si>
  <si>
    <t>Řemeslný obor 727 - Protipožární ochrana</t>
  </si>
  <si>
    <t>Protipožární ucpávky kovového potrubí - prostup stropem požární odolnost EI90  do D50</t>
  </si>
  <si>
    <t>727 - Protipožární ochrana - celkem</t>
  </si>
  <si>
    <t>Řemeslný obor 732 - STROJOVNY ÚSTŘEDNÍHO VYTÁPĚNÍ</t>
  </si>
  <si>
    <t>Montáž orientačních štítků</t>
  </si>
  <si>
    <t>Demontáž čerpadel oběhových spirálních (do potrubí) DN 40</t>
  </si>
  <si>
    <t xml:space="preserve">Čerpadla teplovodní montáž čerpadel (do potrubí) ostatních typů mokroběžných závitových DN 25   </t>
  </si>
  <si>
    <t>Přesun hmot pro strojovny v objektech výšky do 6m</t>
  </si>
  <si>
    <t>732 - STROJOVNY ÚSTŘEDNÍHO VYTÁPĚNÍ - celkem</t>
  </si>
  <si>
    <t>Řemeslný obor 733 - ROZVOD POTRUBÍ ÚT</t>
  </si>
  <si>
    <t>Demontáž potrubí z trubek ocelových závitových DN do 15</t>
  </si>
  <si>
    <t>Demontáž potrubí z trubek ocelových závitových DN přes 32 do 50</t>
  </si>
  <si>
    <t>Potrubí z trubek závitových ocel. bezešvých 11353.0 DN15</t>
  </si>
  <si>
    <t>Potrubí z trubek závitových ocel. bezešvých 11353.0 DN32</t>
  </si>
  <si>
    <t>Potrubí z trubek závitových ocel. bezešvých 11353.0 DN50</t>
  </si>
  <si>
    <t>tlaková zkouška potrubí do DN40</t>
  </si>
  <si>
    <t>tlaková zkouška potrubí do DN50</t>
  </si>
  <si>
    <t>Přesun hmot pro rozvody potrubí v objektech výšky do 6m</t>
  </si>
  <si>
    <t>733 - ROZVOD POTRUBÍ ÚT - celkem</t>
  </si>
  <si>
    <t>Řemeslný obor 734 - ARMATURY ÚT</t>
  </si>
  <si>
    <t xml:space="preserve">Demontáž armatur závitových se dvěma závity do G 1/2   </t>
  </si>
  <si>
    <t xml:space="preserve">Demontáž armatur závitových se dvěma závity přes 6/4 do G 2   </t>
  </si>
  <si>
    <t xml:space="preserve">Montáž armatur s 1 závitem do G1/2" </t>
  </si>
  <si>
    <t xml:space="preserve">Montáž armatur s 2 závity do G1/2" </t>
  </si>
  <si>
    <t xml:space="preserve">Montáž armatur s 2 závity G1" </t>
  </si>
  <si>
    <t xml:space="preserve">Montáž armatur s 2 závity G5/4" </t>
  </si>
  <si>
    <t xml:space="preserve">Montáž armatur s 3 závity G1" </t>
  </si>
  <si>
    <t>Manometr D100mm tř.přesnosti 1,6%, 0-600kPa</t>
  </si>
  <si>
    <t>Manometrický kulový kohout 3 cestný, PN40, 100°C, DN2, červ.páčka</t>
  </si>
  <si>
    <t>Kondenzační smyčka zahnutá, přivařovací</t>
  </si>
  <si>
    <t>Teploměr rovný TR D100mm stonek 60mm 0~120°C</t>
  </si>
  <si>
    <t>Teploměrová jímka mosaz/měď, závit 1/2" - 65mm</t>
  </si>
  <si>
    <t>Vypouštěcí kohout DN15 max 110°C(krátkodobě 130°C) se snímatelnou křídlovou rukojetí, s krytkou na výkyvném třmenu</t>
  </si>
  <si>
    <t>Zpětný ventil s kovovou vložkou celomosazný DN 25 max.110°C otevírací tlak 0,02bar, max tlak 35bar, Kv=10,5</t>
  </si>
  <si>
    <t>Zpětný ventil s kovovou vložkou celomosazný DN 32 max.110°C otevírací tlak 0,02bar, max tlak 25bar, Kv=18</t>
  </si>
  <si>
    <t>Automatický odvzdušňovač+zpětný ventil 1/2" 120°C 700kPa</t>
  </si>
  <si>
    <t>FITR BALL kulový kohout s filtrem DN25 dotažitelná ucpávka, PN16 při T100°C, PN10 při T150°C, síto 700 μm</t>
  </si>
  <si>
    <t>FITR BALL kulový kohout s filtrem DN32 dotažitelná ucpávka, PN16 při T100°C, PN10 při T150°C, síto 700 μm</t>
  </si>
  <si>
    <t>Šroubení přímé mosazné DN25 s plochým těs. max.120°C</t>
  </si>
  <si>
    <t>Šroubení přímé mosazné DN32 s plochým těs. max.120°C</t>
  </si>
  <si>
    <t>vyregulování regulačních ventilů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</si>
  <si>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8"/>
        <rFont val="Arial CE"/>
        <family val="2"/>
      </rPr>
      <t xml:space="preserve"> s možností přednastavení a uzavírání s měřícími vsuvkami s vypouštěním DN25; -20~120°C PN20</t>
    </r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</si>
  <si>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8"/>
        <rFont val="Arial CE"/>
        <family val="2"/>
      </rPr>
      <t xml:space="preserve"> s možností přednastavení a uzavírání s měřícími vsuvkami s vypouštěním DN32; -20~120°C PN20</t>
    </r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</si>
  <si>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</si>
  <si>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>Radiátorový ventil -termostatický rohový poniklovaný ventil s plynulým přednastavením DN15 - závit pro termostatickou hlavici M30x1,5</t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</si>
  <si>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</si>
  <si>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8"/>
        <rFont val="Arial CE"/>
        <family val="2"/>
      </rPr>
      <t xml:space="preserve"> - poniklované rohové</t>
    </r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</si>
  <si>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8"/>
        <rFont val="Arial CE"/>
        <family val="2"/>
      </rPr>
      <t xml:space="preserve"> - poniklované přímé</t>
    </r>
  </si>
  <si>
    <t>Vypouštěcí přípravek pro radiátorové šroubení</t>
  </si>
  <si>
    <t xml:space="preserve">Montáž teploměrů s ochranným pouzdrem nebo pevným stonkem a jímkou   </t>
  </si>
  <si>
    <t>Návarek 1/2"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</si>
  <si>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</si>
  <si>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</si>
  <si>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</si>
  <si>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</si>
  <si>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>Demontáž otopných těles panelových jednořadých stavební délky do 1500 mm</t>
  </si>
  <si>
    <t xml:space="preserve">Montáž otopných těles panelových jednořadých délky do 1500 mm   </t>
  </si>
  <si>
    <t xml:space="preserve">Montáž otopných těles panelových dvouřadých délky do 1140 mm   </t>
  </si>
  <si>
    <t>Montáž otopného tělesa trubkového na stěny výšky tělesa do 1340 mm</t>
  </si>
  <si>
    <t xml:space="preserve">Odvzdušnění otopných těles   </t>
  </si>
  <si>
    <t>Deskové otopné těleso 22/6070 teplotní exponent n=1,3353 výkon při 75/65/20°C dle EN 442-2 = 1679W/m</t>
  </si>
  <si>
    <t>Přesun hmot pro otopná tělesa v objektech výšky do 6m</t>
  </si>
  <si>
    <t>735 - OTOPNÁ TĚLESA - celkem</t>
  </si>
  <si>
    <t>Řemeslný obor 783 - NÁTĚRY</t>
  </si>
  <si>
    <t xml:space="preserve">Základní jednonásobný syntetický nátěr potrubí do DN 50 mm   </t>
  </si>
  <si>
    <t xml:space="preserve">Krycí dvojnásobný syntetický nátěr potrubí do DN 50 mm   </t>
  </si>
  <si>
    <t>783 - NÁTĚRY - celkem</t>
  </si>
  <si>
    <t>HZS - Hodinové zúčtovací sazby</t>
  </si>
  <si>
    <t>HZS2211</t>
  </si>
  <si>
    <t>Hodinová zúčtovací sazba intalatér - Vypuštění, napustění a proplach dotčené části topného systému</t>
  </si>
  <si>
    <t>HZS2212</t>
  </si>
  <si>
    <t xml:space="preserve">Hodinová zúčtovací sazba intalatér odborný - Topná, tlaková a dilatační zkouška </t>
  </si>
  <si>
    <t>HZS2491</t>
  </si>
  <si>
    <t>Hodinová zúčtovací sazba dělník zednických výpomocí - zednické výpomoci (prostupy a drážky pro nové rozvody)</t>
  </si>
  <si>
    <t>HZS4211</t>
  </si>
  <si>
    <t>Hodinová zúčtovací sazba revizní technik - tlaková zkouška plynovodu</t>
  </si>
  <si>
    <t>HZS4212</t>
  </si>
  <si>
    <t>Hodinová zúčtovací sazba revizní technik specialista - revize plynovodu</t>
  </si>
  <si>
    <t>HZS - Hodinové zúčtovací sazby - celkem</t>
  </si>
  <si>
    <t>Kompletační činnost (IČD)</t>
  </si>
  <si>
    <t>065002000</t>
  </si>
  <si>
    <t>Mimostaveništní doprava</t>
  </si>
  <si>
    <t>Vedlejší rozpočové náklady - celkem</t>
  </si>
  <si>
    <r>
      <rPr>
        <u/>
        <sz val="9"/>
        <rFont val="Arial CE"/>
        <family val="2"/>
        <charset val="238"/>
      </rPr>
      <t xml:space="preserve">Poznámka: </t>
    </r>
    <r>
      <rPr>
        <sz val="9"/>
        <rFont val="Arial CE"/>
        <family val="2"/>
        <charset val="238"/>
      </rPr>
  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</si>
</sst>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%"/>
    <numFmt numFmtId="166" formatCode="dd\.mm\.yyyy"/>
    <numFmt numFmtId="167" formatCode="#,##0.00000"/>
    <numFmt numFmtId="168" formatCode="#,##0.000"/>
    <numFmt numFmtId="169" formatCode="#,##0_ ;\-#,##0\ "/>
    <numFmt numFmtId="170" formatCode="#,##0.00_ ;\-#,##0.00\ "/>
    <numFmt numFmtId="171" formatCode="#,##0.00\ &quot;Kč&quot;"/>
    <numFmt numFmtId="172" formatCode="#,##0\ &quot;Kč&quot;"/>
    <numFmt numFmtId="173" formatCode="_-* #,##0.00\ [$€]_-;\-* #,##0.00\ [$€]_-;_-* &quot;-&quot;??\ [$€]_-;_-@_-"/>
    <numFmt numFmtId="174" formatCode="_-* #,##0.00&quot; Kč&quot;_-;\-* #,##0.00&quot; Kč&quot;_-;_-* \-??&quot; Kč&quot;_-;_-@_-"/>
    <numFmt numFmtId="175" formatCode="_-* #,##0&quot; Kč&quot;_-;\-* #,##0&quot; Kč&quot;_-;_-* &quot;- Kč&quot;_-;_-@_-"/>
    <numFmt numFmtId="176" formatCode="d/m/yyyy"/>
    <numFmt numFmtId="177" formatCode="#,##0\ _K_č"/>
    <numFmt numFmtId="178" formatCode="#,##0&quot; Kč&quot;"/>
    <numFmt numFmtId="179" formatCode="#,##0.00&quot; Kč&quot;"/>
    <numFmt numFmtId="180" formatCode="dd/mm/yy"/>
    <numFmt numFmtId="181" formatCode="0.0"/>
    <numFmt numFmtId="182" formatCode="[&lt;=9999999]###\ ###\ ###;###\ ###\ ##\ ####"/>
    <numFmt numFmtId="183" formatCode="0.00000"/>
    <numFmt numFmtId="184" formatCode="[&lt;=9999999]###\ ###\ ###;###\ ###\ ###\ ###"/>
  </numFmts>
  <fonts count="9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</font>
    <font>
      <sz val="12"/>
      <name val="Times New Roman CE"/>
      <family val="1"/>
      <charset val="238"/>
    </font>
    <font>
      <sz val="10"/>
      <name val="Courier"/>
      <family val="1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sz val="10"/>
      <color rgb="FF3366FF"/>
      <name val="Arial CE"/>
    </font>
    <font>
      <sz val="10"/>
      <color rgb="FF969696"/>
      <name val="Arial CE"/>
    </font>
    <font>
      <sz val="10"/>
      <name val="Arial CE"/>
    </font>
    <font>
      <b/>
      <sz val="10"/>
      <color rgb="FF464646"/>
      <name val="Arial CE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 CE"/>
      <family val="2"/>
      <charset val="238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b/>
      <sz val="8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sz val="9"/>
      <name val="Arial CE"/>
      <charset val="238"/>
    </font>
    <font>
      <sz val="9"/>
      <name val="Symbol"/>
      <family val="1"/>
      <charset val="2"/>
    </font>
    <font>
      <vertAlign val="subscript"/>
      <sz val="9"/>
      <name val="Symbol"/>
      <family val="1"/>
      <charset val="2"/>
    </font>
    <font>
      <i/>
      <sz val="10"/>
      <name val="Arial CE"/>
      <family val="2"/>
      <charset val="238"/>
    </font>
    <font>
      <u/>
      <sz val="9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3">
    <xf numFmtId="0" fontId="0" fillId="0" borderId="0"/>
    <xf numFmtId="0" fontId="32" fillId="0" borderId="0" applyNumberFormat="0" applyFill="0" applyBorder="0" applyAlignment="0" applyProtection="0"/>
    <xf numFmtId="0" fontId="34" fillId="0" borderId="0"/>
    <xf numFmtId="0" fontId="1" fillId="0" borderId="0"/>
    <xf numFmtId="0" fontId="44" fillId="0" borderId="0" applyProtection="0"/>
    <xf numFmtId="0" fontId="34" fillId="0" borderId="0"/>
    <xf numFmtId="173" fontId="34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174" fontId="48" fillId="0" borderId="0" applyFill="0" applyBorder="0" applyAlignment="0" applyProtection="0"/>
    <xf numFmtId="44" fontId="44" fillId="0" borderId="0" applyFont="0" applyFill="0" applyBorder="0" applyAlignment="0" applyProtection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8" fillId="0" borderId="0"/>
    <xf numFmtId="0" fontId="34" fillId="0" borderId="0"/>
    <xf numFmtId="0" fontId="5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52" fillId="0" borderId="0"/>
  </cellStyleXfs>
  <cellXfs count="653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6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7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6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7" fontId="29" fillId="0" borderId="12" xfId="0" applyNumberFormat="1" applyFont="1" applyBorder="1" applyAlignment="1" applyProtection="1"/>
    <xf numFmtId="167" fontId="29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7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8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vertical="center"/>
    </xf>
    <xf numFmtId="167" fontId="2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8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8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8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8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7" fontId="2" fillId="0" borderId="20" xfId="0" applyNumberFormat="1" applyFont="1" applyBorder="1" applyAlignment="1" applyProtection="1">
      <alignment vertical="center"/>
    </xf>
    <xf numFmtId="167" fontId="2" fillId="0" borderId="21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5" fillId="0" borderId="0" xfId="2" applyFont="1" applyAlignment="1">
      <alignment horizontal="center"/>
    </xf>
    <xf numFmtId="0" fontId="36" fillId="0" borderId="0" xfId="2" applyFont="1" applyAlignment="1"/>
    <xf numFmtId="0" fontId="1" fillId="0" borderId="0" xfId="3"/>
    <xf numFmtId="0" fontId="40" fillId="5" borderId="24" xfId="2" applyFont="1" applyFill="1" applyBorder="1" applyAlignment="1">
      <alignment horizontal="center"/>
    </xf>
    <xf numFmtId="0" fontId="36" fillId="0" borderId="0" xfId="2" applyFont="1" applyAlignment="1">
      <alignment horizontal="center"/>
    </xf>
    <xf numFmtId="169" fontId="41" fillId="5" borderId="25" xfId="2" applyNumberFormat="1" applyFont="1" applyFill="1" applyBorder="1" applyAlignment="1">
      <alignment horizontal="center" vertical="center"/>
    </xf>
    <xf numFmtId="9" fontId="41" fillId="5" borderId="26" xfId="2" applyNumberFormat="1" applyFont="1" applyFill="1" applyBorder="1" applyAlignment="1">
      <alignment horizontal="center" vertical="center"/>
    </xf>
    <xf numFmtId="9" fontId="41" fillId="0" borderId="0" xfId="2" applyNumberFormat="1" applyFont="1" applyAlignment="1">
      <alignment horizontal="center" vertical="center"/>
    </xf>
    <xf numFmtId="0" fontId="41" fillId="0" borderId="0" xfId="2" applyFont="1"/>
    <xf numFmtId="170" fontId="40" fillId="0" borderId="25" xfId="2" applyNumberFormat="1" applyFont="1" applyBorder="1" applyAlignment="1">
      <alignment horizontal="right"/>
    </xf>
    <xf numFmtId="170" fontId="40" fillId="0" borderId="26" xfId="2" applyNumberFormat="1" applyFont="1" applyBorder="1"/>
    <xf numFmtId="3" fontId="40" fillId="0" borderId="0" xfId="2" applyNumberFormat="1" applyFont="1"/>
    <xf numFmtId="0" fontId="40" fillId="0" borderId="0" xfId="2" applyFont="1" applyAlignment="1"/>
    <xf numFmtId="0" fontId="40" fillId="0" borderId="0" xfId="2" applyFont="1" applyBorder="1" applyAlignment="1">
      <alignment horizontal="left"/>
    </xf>
    <xf numFmtId="170" fontId="40" fillId="0" borderId="0" xfId="2" applyNumberFormat="1" applyFont="1" applyBorder="1" applyAlignment="1">
      <alignment horizontal="right"/>
    </xf>
    <xf numFmtId="170" fontId="40" fillId="0" borderId="0" xfId="2" applyNumberFormat="1" applyFont="1" applyBorder="1"/>
    <xf numFmtId="0" fontId="42" fillId="0" borderId="0" xfId="2" applyFont="1" applyAlignment="1">
      <alignment horizontal="left"/>
    </xf>
    <xf numFmtId="171" fontId="42" fillId="0" borderId="0" xfId="2" applyNumberFormat="1" applyFont="1" applyAlignment="1">
      <alignment horizontal="right"/>
    </xf>
    <xf numFmtId="4" fontId="40" fillId="0" borderId="0" xfId="2" applyNumberFormat="1" applyFont="1"/>
    <xf numFmtId="171" fontId="40" fillId="0" borderId="0" xfId="2" applyNumberFormat="1" applyFont="1"/>
    <xf numFmtId="0" fontId="36" fillId="0" borderId="0" xfId="2" applyFont="1" applyAlignment="1">
      <alignment horizontal="left"/>
    </xf>
    <xf numFmtId="169" fontId="36" fillId="0" borderId="0" xfId="2" applyNumberFormat="1" applyFont="1" applyAlignment="1">
      <alignment horizontal="right"/>
    </xf>
    <xf numFmtId="3" fontId="36" fillId="0" borderId="0" xfId="2" applyNumberFormat="1" applyFont="1"/>
    <xf numFmtId="172" fontId="40" fillId="0" borderId="0" xfId="2" applyNumberFormat="1" applyFont="1"/>
    <xf numFmtId="0" fontId="36" fillId="6" borderId="0" xfId="2" applyFont="1" applyFill="1" applyAlignment="1">
      <alignment horizontal="left"/>
    </xf>
    <xf numFmtId="0" fontId="43" fillId="0" borderId="0" xfId="2" applyFont="1" applyAlignment="1">
      <alignment wrapText="1"/>
    </xf>
    <xf numFmtId="0" fontId="36" fillId="0" borderId="0" xfId="2" applyFont="1"/>
    <xf numFmtId="0" fontId="43" fillId="0" borderId="0" xfId="2" applyFont="1" applyAlignment="1">
      <alignment horizontal="left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4" fillId="0" borderId="0" xfId="0" applyFont="1" applyAlignment="1" applyProtection="1">
      <alignment horizontal="left" vertical="center"/>
      <protection locked="0"/>
    </xf>
    <xf numFmtId="166" fontId="55" fillId="0" borderId="0" xfId="0" applyNumberFormat="1" applyFont="1" applyAlignment="1">
      <alignment horizontal="left" vertical="center"/>
    </xf>
    <xf numFmtId="0" fontId="55" fillId="2" borderId="0" xfId="0" applyFont="1" applyFill="1" applyAlignment="1" applyProtection="1">
      <alignment horizontal="left" vertical="center"/>
      <protection locked="0"/>
    </xf>
    <xf numFmtId="0" fontId="54" fillId="0" borderId="0" xfId="0" applyFont="1" applyAlignment="1">
      <alignment horizontal="right" vertical="center"/>
    </xf>
    <xf numFmtId="0" fontId="54" fillId="0" borderId="0" xfId="0" applyFont="1" applyAlignment="1" applyProtection="1">
      <alignment horizontal="right" vertical="center"/>
      <protection locked="0"/>
    </xf>
    <xf numFmtId="4" fontId="54" fillId="0" borderId="0" xfId="0" applyNumberFormat="1" applyFont="1" applyAlignment="1">
      <alignment vertical="center"/>
    </xf>
    <xf numFmtId="165" fontId="54" fillId="0" borderId="0" xfId="0" applyNumberFormat="1" applyFont="1" applyAlignment="1" applyProtection="1">
      <alignment horizontal="right" vertical="center"/>
      <protection locked="0"/>
    </xf>
    <xf numFmtId="0" fontId="5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5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54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54" fillId="0" borderId="5" xfId="0" applyFont="1" applyBorder="1" applyAlignment="1">
      <alignment horizontal="right" vertical="center"/>
    </xf>
    <xf numFmtId="0" fontId="54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166" fontId="55" fillId="0" borderId="0" xfId="0" applyNumberFormat="1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8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vertical="center"/>
    </xf>
    <xf numFmtId="167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7" fontId="22" fillId="0" borderId="20" xfId="0" applyNumberFormat="1" applyFont="1" applyBorder="1" applyAlignment="1" applyProtection="1">
      <alignment vertical="center"/>
    </xf>
    <xf numFmtId="167" fontId="22" fillId="0" borderId="21" xfId="0" applyNumberFormat="1" applyFont="1" applyBorder="1" applyAlignment="1" applyProtection="1">
      <alignment vertical="center"/>
    </xf>
    <xf numFmtId="0" fontId="57" fillId="7" borderId="27" xfId="12" applyFont="1" applyFill="1" applyBorder="1" applyAlignment="1">
      <alignment horizontal="center" vertical="center" wrapText="1"/>
    </xf>
    <xf numFmtId="0" fontId="57" fillId="7" borderId="28" xfId="12" applyFont="1" applyFill="1" applyBorder="1" applyAlignment="1">
      <alignment horizontal="center" vertical="center" wrapText="1"/>
    </xf>
    <xf numFmtId="0" fontId="57" fillId="7" borderId="29" xfId="12" applyFont="1" applyFill="1" applyBorder="1" applyAlignment="1">
      <alignment horizontal="center" vertical="center" wrapText="1"/>
    </xf>
    <xf numFmtId="0" fontId="57" fillId="0" borderId="0" xfId="12" applyFont="1" applyAlignment="1">
      <alignment horizontal="center" vertical="center" wrapText="1"/>
    </xf>
    <xf numFmtId="0" fontId="57" fillId="0" borderId="0" xfId="12" applyFont="1" applyFill="1" applyBorder="1" applyAlignment="1">
      <alignment horizontal="center" vertical="center" wrapText="1"/>
    </xf>
    <xf numFmtId="0" fontId="57" fillId="7" borderId="30" xfId="12" applyFont="1" applyFill="1" applyBorder="1" applyAlignment="1">
      <alignment horizontal="center" vertical="center" wrapText="1"/>
    </xf>
    <xf numFmtId="0" fontId="57" fillId="7" borderId="31" xfId="12" applyFont="1" applyFill="1" applyBorder="1" applyAlignment="1">
      <alignment horizontal="left" vertical="center"/>
    </xf>
    <xf numFmtId="0" fontId="57" fillId="7" borderId="31" xfId="12" applyFont="1" applyFill="1" applyBorder="1" applyAlignment="1">
      <alignment horizontal="center" vertical="center" wrapText="1"/>
    </xf>
    <xf numFmtId="0" fontId="57" fillId="7" borderId="32" xfId="12" applyFont="1" applyFill="1" applyBorder="1" applyAlignment="1">
      <alignment horizontal="center" vertical="center" wrapText="1"/>
    </xf>
    <xf numFmtId="0" fontId="58" fillId="0" borderId="33" xfId="12" applyFont="1" applyBorder="1" applyAlignment="1">
      <alignment horizontal="center" vertical="center" wrapText="1"/>
    </xf>
    <xf numFmtId="0" fontId="59" fillId="7" borderId="30" xfId="12" applyFont="1" applyFill="1" applyBorder="1" applyAlignment="1">
      <alignment vertical="center"/>
    </xf>
    <xf numFmtId="0" fontId="58" fillId="7" borderId="32" xfId="12" applyFont="1" applyFill="1" applyBorder="1" applyAlignment="1">
      <alignment vertical="center" wrapText="1"/>
    </xf>
    <xf numFmtId="0" fontId="58" fillId="0" borderId="33" xfId="12" applyFont="1" applyBorder="1" applyAlignment="1">
      <alignment horizontal="left" vertical="center" wrapText="1"/>
    </xf>
    <xf numFmtId="175" fontId="58" fillId="0" borderId="33" xfId="12" applyNumberFormat="1" applyFont="1" applyFill="1" applyBorder="1" applyAlignment="1">
      <alignment horizontal="right" vertical="center" wrapText="1"/>
    </xf>
    <xf numFmtId="0" fontId="58" fillId="0" borderId="0" xfId="12" applyFont="1" applyAlignment="1">
      <alignment vertical="center" wrapText="1"/>
    </xf>
    <xf numFmtId="0" fontId="58" fillId="0" borderId="33" xfId="12" applyFont="1" applyBorder="1" applyAlignment="1">
      <alignment horizontal="center" wrapText="1"/>
    </xf>
    <xf numFmtId="0" fontId="58" fillId="0" borderId="33" xfId="12" applyFont="1" applyBorder="1" applyAlignment="1">
      <alignment horizontal="left" wrapText="1"/>
    </xf>
    <xf numFmtId="0" fontId="58" fillId="0" borderId="33" xfId="12" applyFont="1" applyFill="1" applyBorder="1" applyAlignment="1">
      <alignment horizontal="center" wrapText="1"/>
    </xf>
    <xf numFmtId="0" fontId="58" fillId="0" borderId="33" xfId="12" applyNumberFormat="1" applyFont="1" applyFill="1" applyBorder="1" applyAlignment="1">
      <alignment horizontal="center" wrapText="1"/>
    </xf>
    <xf numFmtId="0" fontId="58" fillId="0" borderId="33" xfId="12" applyFont="1" applyFill="1" applyBorder="1" applyAlignment="1">
      <alignment horizontal="left" wrapText="1"/>
    </xf>
    <xf numFmtId="175" fontId="58" fillId="0" borderId="33" xfId="12" applyNumberFormat="1" applyFont="1" applyFill="1" applyBorder="1" applyAlignment="1">
      <alignment horizontal="right" wrapText="1"/>
    </xf>
    <xf numFmtId="0" fontId="58" fillId="0" borderId="0" xfId="12" applyFont="1" applyAlignment="1">
      <alignment wrapText="1"/>
    </xf>
    <xf numFmtId="0" fontId="58" fillId="0" borderId="33" xfId="12" applyNumberFormat="1" applyFont="1" applyBorder="1" applyAlignment="1">
      <alignment horizontal="center" wrapText="1"/>
    </xf>
    <xf numFmtId="0" fontId="60" fillId="0" borderId="33" xfId="12" applyFont="1" applyFill="1" applyBorder="1" applyAlignment="1">
      <alignment wrapText="1"/>
    </xf>
    <xf numFmtId="0" fontId="60" fillId="0" borderId="33" xfId="12" applyFont="1" applyBorder="1" applyAlignment="1">
      <alignment wrapText="1"/>
    </xf>
    <xf numFmtId="0" fontId="58" fillId="0" borderId="0" xfId="12" applyFont="1" applyFill="1" applyAlignment="1">
      <alignment wrapText="1"/>
    </xf>
    <xf numFmtId="0" fontId="60" fillId="0" borderId="33" xfId="12" applyFont="1" applyFill="1" applyBorder="1" applyAlignment="1">
      <alignment horizontal="left" wrapText="1"/>
    </xf>
    <xf numFmtId="0" fontId="58" fillId="8" borderId="33" xfId="12" applyFont="1" applyFill="1" applyBorder="1" applyAlignment="1">
      <alignment horizontal="center" wrapText="1"/>
    </xf>
    <xf numFmtId="0" fontId="58" fillId="8" borderId="33" xfId="12" applyFont="1" applyFill="1" applyBorder="1" applyAlignment="1">
      <alignment horizontal="left" wrapText="1"/>
    </xf>
    <xf numFmtId="0" fontId="58" fillId="8" borderId="33" xfId="12" applyNumberFormat="1" applyFont="1" applyFill="1" applyBorder="1" applyAlignment="1">
      <alignment horizontal="center" wrapText="1"/>
    </xf>
    <xf numFmtId="176" fontId="58" fillId="8" borderId="33" xfId="12" applyNumberFormat="1" applyFont="1" applyFill="1" applyBorder="1" applyAlignment="1">
      <alignment horizontal="left" wrapText="1"/>
    </xf>
    <xf numFmtId="175" fontId="58" fillId="8" borderId="33" xfId="12" applyNumberFormat="1" applyFont="1" applyFill="1" applyBorder="1" applyAlignment="1">
      <alignment horizontal="right" wrapText="1"/>
    </xf>
    <xf numFmtId="0" fontId="58" fillId="8" borderId="0" xfId="12" applyFont="1" applyFill="1" applyAlignment="1">
      <alignment wrapText="1"/>
    </xf>
    <xf numFmtId="176" fontId="58" fillId="0" borderId="33" xfId="12" applyNumberFormat="1" applyFont="1" applyFill="1" applyBorder="1" applyAlignment="1">
      <alignment horizontal="left" wrapText="1"/>
    </xf>
    <xf numFmtId="0" fontId="58" fillId="9" borderId="30" xfId="12" applyFont="1" applyFill="1" applyBorder="1" applyAlignment="1">
      <alignment horizontal="center" wrapText="1"/>
    </xf>
    <xf numFmtId="0" fontId="57" fillId="9" borderId="31" xfId="12" applyFont="1" applyFill="1" applyBorder="1" applyAlignment="1">
      <alignment horizontal="left" vertical="center"/>
    </xf>
    <xf numFmtId="0" fontId="58" fillId="9" borderId="31" xfId="12" applyFont="1" applyFill="1" applyBorder="1" applyAlignment="1">
      <alignment wrapText="1"/>
    </xf>
    <xf numFmtId="0" fontId="58" fillId="9" borderId="31" xfId="12" applyFont="1" applyFill="1" applyBorder="1" applyAlignment="1">
      <alignment horizontal="center" wrapText="1"/>
    </xf>
    <xf numFmtId="0" fontId="58" fillId="9" borderId="31" xfId="12" applyFont="1" applyFill="1" applyBorder="1" applyAlignment="1">
      <alignment horizontal="left" wrapText="1"/>
    </xf>
    <xf numFmtId="0" fontId="58" fillId="9" borderId="31" xfId="12" applyFont="1" applyFill="1" applyBorder="1" applyAlignment="1">
      <alignment horizontal="right" wrapText="1"/>
    </xf>
    <xf numFmtId="175" fontId="57" fillId="9" borderId="34" xfId="12" applyNumberFormat="1" applyFont="1" applyFill="1" applyBorder="1" applyAlignment="1">
      <alignment horizontal="center" vertical="center" wrapText="1"/>
    </xf>
    <xf numFmtId="0" fontId="58" fillId="0" borderId="35" xfId="12" applyFont="1" applyBorder="1" applyAlignment="1">
      <alignment horizontal="center" vertical="center" wrapText="1"/>
    </xf>
    <xf numFmtId="0" fontId="58" fillId="0" borderId="36" xfId="12" applyFont="1" applyBorder="1" applyAlignment="1">
      <alignment horizontal="center" vertical="center" wrapText="1"/>
    </xf>
    <xf numFmtId="0" fontId="58" fillId="0" borderId="36" xfId="12" applyFont="1" applyBorder="1" applyAlignment="1">
      <alignment horizontal="left" vertical="center" wrapText="1"/>
    </xf>
    <xf numFmtId="175" fontId="58" fillId="0" borderId="36" xfId="12" applyNumberFormat="1" applyFont="1" applyFill="1" applyBorder="1" applyAlignment="1">
      <alignment horizontal="right" vertical="center" wrapText="1"/>
    </xf>
    <xf numFmtId="175" fontId="58" fillId="0" borderId="37" xfId="12" applyNumberFormat="1" applyFont="1" applyFill="1" applyBorder="1" applyAlignment="1">
      <alignment horizontal="right" wrapText="1"/>
    </xf>
    <xf numFmtId="0" fontId="58" fillId="0" borderId="38" xfId="12" applyFont="1" applyFill="1" applyBorder="1" applyAlignment="1">
      <alignment horizontal="center" wrapText="1"/>
    </xf>
    <xf numFmtId="0" fontId="58" fillId="0" borderId="33" xfId="12" applyFont="1" applyFill="1" applyBorder="1" applyAlignment="1">
      <alignment wrapText="1"/>
    </xf>
    <xf numFmtId="175" fontId="58" fillId="0" borderId="39" xfId="12" applyNumberFormat="1" applyFont="1" applyFill="1" applyBorder="1" applyAlignment="1">
      <alignment horizontal="right" wrapText="1"/>
    </xf>
    <xf numFmtId="0" fontId="58" fillId="0" borderId="40" xfId="12" applyFont="1" applyBorder="1" applyAlignment="1">
      <alignment horizontal="center" wrapText="1"/>
    </xf>
    <xf numFmtId="0" fontId="58" fillId="0" borderId="0" xfId="12" applyFont="1" applyAlignment="1">
      <alignment horizontal="left" wrapText="1"/>
    </xf>
    <xf numFmtId="0" fontId="58" fillId="0" borderId="0" xfId="12" applyFont="1" applyAlignment="1">
      <alignment horizontal="center" wrapText="1"/>
    </xf>
    <xf numFmtId="0" fontId="58" fillId="0" borderId="41" xfId="12" applyFont="1" applyBorder="1" applyAlignment="1">
      <alignment wrapText="1"/>
    </xf>
    <xf numFmtId="0" fontId="58" fillId="0" borderId="38" xfId="12" applyFont="1" applyBorder="1" applyAlignment="1">
      <alignment horizontal="center" wrapText="1"/>
    </xf>
    <xf numFmtId="0" fontId="59" fillId="10" borderId="30" xfId="12" applyFont="1" applyFill="1" applyBorder="1" applyAlignment="1">
      <alignment horizontal="center" wrapText="1"/>
    </xf>
    <xf numFmtId="0" fontId="57" fillId="10" borderId="31" xfId="12" applyFont="1" applyFill="1" applyBorder="1" applyAlignment="1">
      <alignment horizontal="left" vertical="center"/>
    </xf>
    <xf numFmtId="0" fontId="59" fillId="10" borderId="31" xfId="12" applyFont="1" applyFill="1" applyBorder="1" applyAlignment="1">
      <alignment wrapText="1"/>
    </xf>
    <xf numFmtId="0" fontId="59" fillId="10" borderId="31" xfId="12" applyFont="1" applyFill="1" applyBorder="1" applyAlignment="1">
      <alignment horizontal="center" wrapText="1"/>
    </xf>
    <xf numFmtId="0" fontId="59" fillId="10" borderId="31" xfId="12" applyFont="1" applyFill="1" applyBorder="1" applyAlignment="1">
      <alignment horizontal="left" wrapText="1"/>
    </xf>
    <xf numFmtId="0" fontId="59" fillId="10" borderId="31" xfId="12" applyFont="1" applyFill="1" applyBorder="1" applyAlignment="1">
      <alignment horizontal="right" wrapText="1"/>
    </xf>
    <xf numFmtId="175" fontId="57" fillId="10" borderId="34" xfId="12" applyNumberFormat="1" applyFont="1" applyFill="1" applyBorder="1" applyAlignment="1">
      <alignment horizontal="center" vertical="center" wrapText="1"/>
    </xf>
    <xf numFmtId="0" fontId="34" fillId="0" borderId="0" xfId="12" applyAlignment="1">
      <alignment wrapText="1"/>
    </xf>
    <xf numFmtId="0" fontId="34" fillId="0" borderId="0" xfId="12" applyAlignment="1">
      <alignment horizontal="center" wrapText="1"/>
    </xf>
    <xf numFmtId="0" fontId="34" fillId="0" borderId="0" xfId="12"/>
    <xf numFmtId="0" fontId="50" fillId="0" borderId="0" xfId="93"/>
    <xf numFmtId="0" fontId="63" fillId="0" borderId="0" xfId="93" applyFont="1"/>
    <xf numFmtId="0" fontId="63" fillId="0" borderId="34" xfId="93" applyFont="1" applyBorder="1" applyAlignment="1">
      <alignment horizontal="center"/>
    </xf>
    <xf numFmtId="0" fontId="50" fillId="0" borderId="42" xfId="93" applyBorder="1"/>
    <xf numFmtId="177" fontId="50" fillId="0" borderId="42" xfId="93" applyNumberFormat="1" applyBorder="1"/>
    <xf numFmtId="0" fontId="50" fillId="0" borderId="43" xfId="93" applyBorder="1"/>
    <xf numFmtId="177" fontId="50" fillId="0" borderId="43" xfId="93" applyNumberFormat="1" applyBorder="1"/>
    <xf numFmtId="178" fontId="50" fillId="0" borderId="0" xfId="93" applyNumberFormat="1"/>
    <xf numFmtId="179" fontId="50" fillId="0" borderId="0" xfId="93" applyNumberFormat="1"/>
    <xf numFmtId="2" fontId="50" fillId="0" borderId="43" xfId="93" applyNumberFormat="1" applyBorder="1"/>
    <xf numFmtId="177" fontId="50" fillId="0" borderId="43" xfId="93" applyNumberFormat="1" applyBorder="1" applyAlignment="1">
      <alignment horizontal="center"/>
    </xf>
    <xf numFmtId="0" fontId="50" fillId="0" borderId="44" xfId="93" applyBorder="1"/>
    <xf numFmtId="177" fontId="50" fillId="0" borderId="44" xfId="93" applyNumberFormat="1" applyBorder="1"/>
    <xf numFmtId="178" fontId="65" fillId="0" borderId="44" xfId="93" applyNumberFormat="1" applyFont="1" applyBorder="1"/>
    <xf numFmtId="178" fontId="65" fillId="0" borderId="43" xfId="93" applyNumberFormat="1" applyFont="1" applyBorder="1"/>
    <xf numFmtId="0" fontId="50" fillId="0" borderId="45" xfId="93" applyBorder="1"/>
    <xf numFmtId="178" fontId="65" fillId="0" borderId="45" xfId="93" applyNumberFormat="1" applyFont="1" applyBorder="1"/>
    <xf numFmtId="0" fontId="50" fillId="0" borderId="0" xfId="93" applyAlignment="1"/>
    <xf numFmtId="0" fontId="44" fillId="0" borderId="0" xfId="56"/>
    <xf numFmtId="49" fontId="65" fillId="11" borderId="48" xfId="56" applyNumberFormat="1" applyFont="1" applyFill="1" applyBorder="1" applyAlignment="1">
      <alignment horizontal="center" vertical="top"/>
    </xf>
    <xf numFmtId="0" fontId="65" fillId="11" borderId="49" xfId="56" applyFont="1" applyFill="1" applyBorder="1" applyAlignment="1">
      <alignment horizontal="center"/>
    </xf>
    <xf numFmtId="49" fontId="65" fillId="11" borderId="53" xfId="56" applyNumberFormat="1" applyFont="1" applyFill="1" applyBorder="1" applyAlignment="1">
      <alignment horizontal="center" vertical="top"/>
    </xf>
    <xf numFmtId="0" fontId="65" fillId="11" borderId="54" xfId="56" applyFont="1" applyFill="1" applyBorder="1" applyAlignment="1">
      <alignment horizontal="center"/>
    </xf>
    <xf numFmtId="0" fontId="65" fillId="11" borderId="54" xfId="56" applyFont="1" applyFill="1" applyBorder="1"/>
    <xf numFmtId="44" fontId="65" fillId="11" borderId="55" xfId="10" applyFont="1" applyFill="1" applyBorder="1" applyAlignment="1">
      <alignment horizontal="center"/>
    </xf>
    <xf numFmtId="44" fontId="65" fillId="11" borderId="56" xfId="10" applyFont="1" applyFill="1" applyBorder="1" applyAlignment="1">
      <alignment horizontal="center"/>
    </xf>
    <xf numFmtId="49" fontId="44" fillId="0" borderId="57" xfId="56" applyNumberFormat="1" applyBorder="1" applyAlignment="1">
      <alignment horizontal="center" vertical="top"/>
    </xf>
    <xf numFmtId="0" fontId="44" fillId="0" borderId="58" xfId="56" applyBorder="1" applyAlignment="1">
      <alignment horizontal="center"/>
    </xf>
    <xf numFmtId="0" fontId="44" fillId="0" borderId="58" xfId="56" applyBorder="1"/>
    <xf numFmtId="44" fontId="0" fillId="0" borderId="58" xfId="10" applyFont="1" applyBorder="1"/>
    <xf numFmtId="44" fontId="0" fillId="0" borderId="58" xfId="10" applyFont="1" applyFill="1" applyBorder="1"/>
    <xf numFmtId="49" fontId="44" fillId="0" borderId="59" xfId="56" applyNumberFormat="1" applyBorder="1" applyAlignment="1">
      <alignment horizontal="center" vertical="top"/>
    </xf>
    <xf numFmtId="0" fontId="44" fillId="0" borderId="0" xfId="56" applyBorder="1" applyAlignment="1">
      <alignment horizontal="center"/>
    </xf>
    <xf numFmtId="0" fontId="44" fillId="0" borderId="0" xfId="56" applyBorder="1"/>
    <xf numFmtId="44" fontId="0" fillId="0" borderId="0" xfId="10" applyFont="1" applyBorder="1"/>
    <xf numFmtId="44" fontId="0" fillId="0" borderId="0" xfId="10" applyFont="1" applyFill="1" applyBorder="1"/>
    <xf numFmtId="0" fontId="44" fillId="0" borderId="61" xfId="56" applyBorder="1"/>
    <xf numFmtId="0" fontId="44" fillId="0" borderId="62" xfId="56" applyBorder="1"/>
    <xf numFmtId="0" fontId="44" fillId="0" borderId="64" xfId="56" applyBorder="1"/>
    <xf numFmtId="0" fontId="44" fillId="0" borderId="66" xfId="56" applyBorder="1"/>
    <xf numFmtId="0" fontId="44" fillId="0" borderId="67" xfId="56" applyBorder="1"/>
    <xf numFmtId="49" fontId="44" fillId="0" borderId="0" xfId="56" applyNumberFormat="1" applyAlignment="1">
      <alignment horizontal="center" vertical="top"/>
    </xf>
    <xf numFmtId="0" fontId="44" fillId="0" borderId="0" xfId="56" applyAlignment="1">
      <alignment horizontal="center"/>
    </xf>
    <xf numFmtId="44" fontId="0" fillId="0" borderId="0" xfId="10" applyFont="1"/>
    <xf numFmtId="44" fontId="0" fillId="0" borderId="0" xfId="10" applyFont="1" applyFill="1"/>
    <xf numFmtId="49" fontId="44" fillId="0" borderId="57" xfId="56" applyNumberFormat="1" applyFill="1" applyBorder="1" applyAlignment="1">
      <alignment horizontal="center" vertical="top"/>
    </xf>
    <xf numFmtId="0" fontId="44" fillId="0" borderId="58" xfId="56" applyFill="1" applyBorder="1" applyAlignment="1">
      <alignment horizontal="center"/>
    </xf>
    <xf numFmtId="0" fontId="66" fillId="0" borderId="0" xfId="56" applyFont="1" applyAlignment="1">
      <alignment horizontal="justify"/>
    </xf>
    <xf numFmtId="1" fontId="44" fillId="0" borderId="58" xfId="56" applyNumberFormat="1" applyFill="1" applyBorder="1"/>
    <xf numFmtId="164" fontId="44" fillId="0" borderId="58" xfId="56" applyNumberFormat="1" applyFill="1" applyBorder="1" applyAlignment="1">
      <alignment vertical="center"/>
    </xf>
    <xf numFmtId="172" fontId="0" fillId="0" borderId="64" xfId="10" applyNumberFormat="1" applyFont="1" applyFill="1" applyBorder="1"/>
    <xf numFmtId="172" fontId="0" fillId="0" borderId="58" xfId="10" applyNumberFormat="1" applyFont="1" applyFill="1" applyBorder="1"/>
    <xf numFmtId="164" fontId="44" fillId="0" borderId="63" xfId="56" applyNumberFormat="1" applyFill="1" applyBorder="1" applyAlignment="1">
      <alignment vertical="center"/>
    </xf>
    <xf numFmtId="0" fontId="67" fillId="0" borderId="0" xfId="56" applyFont="1" applyAlignment="1">
      <alignment horizontal="justify"/>
    </xf>
    <xf numFmtId="172" fontId="0" fillId="0" borderId="63" xfId="10" applyNumberFormat="1" applyFont="1" applyFill="1" applyBorder="1"/>
    <xf numFmtId="0" fontId="68" fillId="0" borderId="0" xfId="56" applyFont="1" applyAlignment="1">
      <alignment horizontal="justify"/>
    </xf>
    <xf numFmtId="49" fontId="67" fillId="0" borderId="0" xfId="56" applyNumberFormat="1" applyFont="1" applyAlignment="1">
      <alignment horizontal="justify"/>
    </xf>
    <xf numFmtId="0" fontId="44" fillId="0" borderId="58" xfId="56" applyFill="1" applyBorder="1"/>
    <xf numFmtId="0" fontId="44" fillId="0" borderId="58" xfId="56" applyFill="1" applyBorder="1" applyAlignment="1">
      <alignment wrapText="1"/>
    </xf>
    <xf numFmtId="0" fontId="44" fillId="0" borderId="58" xfId="56" applyFill="1" applyBorder="1" applyAlignment="1">
      <alignment horizontal="left"/>
    </xf>
    <xf numFmtId="0" fontId="44" fillId="0" borderId="0" xfId="56" applyFill="1" applyBorder="1" applyAlignment="1">
      <alignment horizontal="left"/>
    </xf>
    <xf numFmtId="0" fontId="44" fillId="0" borderId="0" xfId="56" applyFill="1" applyBorder="1" applyAlignment="1">
      <alignment horizontal="center"/>
    </xf>
    <xf numFmtId="49" fontId="44" fillId="0" borderId="68" xfId="56" applyNumberFormat="1" applyBorder="1" applyAlignment="1">
      <alignment horizontal="center" vertical="top"/>
    </xf>
    <xf numFmtId="0" fontId="44" fillId="0" borderId="25" xfId="56" applyBorder="1" applyAlignment="1">
      <alignment horizontal="center"/>
    </xf>
    <xf numFmtId="0" fontId="71" fillId="0" borderId="69" xfId="56" applyFont="1" applyBorder="1"/>
    <xf numFmtId="1" fontId="44" fillId="0" borderId="25" xfId="56" applyNumberFormat="1" applyBorder="1"/>
    <xf numFmtId="172" fontId="0" fillId="0" borderId="25" xfId="10" applyNumberFormat="1" applyFont="1" applyBorder="1"/>
    <xf numFmtId="172" fontId="71" fillId="0" borderId="25" xfId="10" applyNumberFormat="1" applyFont="1" applyFill="1" applyBorder="1"/>
    <xf numFmtId="49" fontId="44" fillId="0" borderId="0" xfId="56" applyNumberFormat="1" applyBorder="1" applyAlignment="1">
      <alignment horizontal="center" vertical="top"/>
    </xf>
    <xf numFmtId="0" fontId="71" fillId="0" borderId="0" xfId="56" applyFont="1" applyBorder="1"/>
    <xf numFmtId="1" fontId="44" fillId="0" borderId="0" xfId="56" applyNumberFormat="1" applyBorder="1"/>
    <xf numFmtId="172" fontId="0" fillId="0" borderId="0" xfId="10" applyNumberFormat="1" applyFont="1" applyBorder="1"/>
    <xf numFmtId="172" fontId="71" fillId="0" borderId="0" xfId="10" applyNumberFormat="1" applyFont="1" applyFill="1" applyBorder="1"/>
    <xf numFmtId="49" fontId="51" fillId="0" borderId="0" xfId="112" applyNumberFormat="1" applyAlignment="1">
      <alignment horizontal="left" indent="1"/>
    </xf>
    <xf numFmtId="0" fontId="51" fillId="0" borderId="0" xfId="112"/>
    <xf numFmtId="0" fontId="51" fillId="0" borderId="0" xfId="112" applyAlignment="1">
      <alignment horizontal="right"/>
    </xf>
    <xf numFmtId="4" fontId="51" fillId="0" borderId="0" xfId="112" applyNumberFormat="1"/>
    <xf numFmtId="2" fontId="51" fillId="0" borderId="0" xfId="112" applyNumberFormat="1"/>
    <xf numFmtId="180" fontId="51" fillId="0" borderId="0" xfId="112" applyNumberFormat="1"/>
    <xf numFmtId="49" fontId="51" fillId="0" borderId="25" xfId="112" applyNumberFormat="1" applyBorder="1" applyAlignment="1">
      <alignment horizontal="left" indent="1"/>
    </xf>
    <xf numFmtId="0" fontId="51" fillId="0" borderId="25" xfId="112" applyBorder="1"/>
    <xf numFmtId="0" fontId="51" fillId="0" borderId="25" xfId="112" applyBorder="1" applyAlignment="1">
      <alignment horizontal="right"/>
    </xf>
    <xf numFmtId="4" fontId="51" fillId="0" borderId="25" xfId="112" applyNumberFormat="1" applyBorder="1" applyAlignment="1">
      <alignment horizontal="right"/>
    </xf>
    <xf numFmtId="4" fontId="51" fillId="0" borderId="25" xfId="112" applyNumberFormat="1" applyFill="1" applyBorder="1" applyAlignment="1">
      <alignment horizontal="right"/>
    </xf>
    <xf numFmtId="49" fontId="51" fillId="0" borderId="0" xfId="112" applyNumberFormat="1" applyBorder="1" applyAlignment="1">
      <alignment horizontal="left" indent="1"/>
    </xf>
    <xf numFmtId="0" fontId="51" fillId="0" borderId="0" xfId="112" applyBorder="1"/>
    <xf numFmtId="0" fontId="51" fillId="0" borderId="0" xfId="112" applyBorder="1" applyAlignment="1">
      <alignment horizontal="right"/>
    </xf>
    <xf numFmtId="4" fontId="51" fillId="0" borderId="0" xfId="112" applyNumberFormat="1" applyBorder="1" applyAlignment="1">
      <alignment horizontal="right"/>
    </xf>
    <xf numFmtId="4" fontId="51" fillId="0" borderId="0" xfId="112" applyNumberFormat="1" applyFill="1" applyBorder="1" applyAlignment="1">
      <alignment horizontal="right"/>
    </xf>
    <xf numFmtId="181" fontId="51" fillId="0" borderId="0" xfId="112" applyNumberFormat="1"/>
    <xf numFmtId="0" fontId="51" fillId="0" borderId="70" xfId="112" applyBorder="1" applyAlignment="1">
      <alignment horizontal="left" indent="1"/>
    </xf>
    <xf numFmtId="0" fontId="51" fillId="0" borderId="70" xfId="112" applyBorder="1"/>
    <xf numFmtId="4" fontId="51" fillId="0" borderId="70" xfId="112" applyNumberFormat="1" applyBorder="1"/>
    <xf numFmtId="4" fontId="51" fillId="0" borderId="0" xfId="112" applyNumberFormat="1" applyBorder="1"/>
    <xf numFmtId="0" fontId="51" fillId="0" borderId="0" xfId="112" applyAlignment="1">
      <alignment horizontal="left" indent="1"/>
    </xf>
    <xf numFmtId="0" fontId="72" fillId="0" borderId="0" xfId="112" applyFont="1"/>
    <xf numFmtId="2" fontId="72" fillId="0" borderId="0" xfId="112" applyNumberFormat="1" applyFont="1"/>
    <xf numFmtId="49" fontId="51" fillId="0" borderId="47" xfId="112" applyNumberFormat="1" applyBorder="1" applyAlignment="1">
      <alignment horizontal="left" indent="1"/>
    </xf>
    <xf numFmtId="0" fontId="73" fillId="0" borderId="47" xfId="112" applyFont="1" applyBorder="1"/>
    <xf numFmtId="0" fontId="51" fillId="0" borderId="47" xfId="112" applyBorder="1" applyAlignment="1">
      <alignment horizontal="right"/>
    </xf>
    <xf numFmtId="0" fontId="51" fillId="0" borderId="47" xfId="112" applyBorder="1"/>
    <xf numFmtId="4" fontId="51" fillId="0" borderId="47" xfId="112" applyNumberFormat="1" applyBorder="1"/>
    <xf numFmtId="2" fontId="51" fillId="0" borderId="47" xfId="112" applyNumberFormat="1" applyBorder="1"/>
    <xf numFmtId="180" fontId="51" fillId="0" borderId="47" xfId="112" applyNumberFormat="1" applyBorder="1"/>
    <xf numFmtId="2" fontId="73" fillId="0" borderId="47" xfId="112" applyNumberFormat="1" applyFont="1" applyBorder="1"/>
    <xf numFmtId="0" fontId="44" fillId="13" borderId="66" xfId="56" applyFill="1" applyBorder="1"/>
    <xf numFmtId="0" fontId="63" fillId="13" borderId="66" xfId="56" applyFont="1" applyFill="1" applyBorder="1"/>
    <xf numFmtId="171" fontId="44" fillId="0" borderId="0" xfId="56" applyNumberFormat="1" applyAlignment="1">
      <alignment horizontal="right"/>
    </xf>
    <xf numFmtId="0" fontId="44" fillId="0" borderId="71" xfId="56" applyBorder="1"/>
    <xf numFmtId="0" fontId="75" fillId="0" borderId="71" xfId="56" applyFont="1" applyBorder="1"/>
    <xf numFmtId="171" fontId="75" fillId="0" borderId="71" xfId="56" applyNumberFormat="1" applyFont="1" applyBorder="1" applyAlignment="1">
      <alignment horizontal="right"/>
    </xf>
    <xf numFmtId="49" fontId="51" fillId="0" borderId="0" xfId="56" applyNumberFormat="1" applyFont="1" applyAlignment="1">
      <alignment horizontal="left"/>
    </xf>
    <xf numFmtId="0" fontId="51" fillId="0" borderId="0" xfId="56" applyFont="1"/>
    <xf numFmtId="0" fontId="51" fillId="0" borderId="0" xfId="56" applyFont="1" applyAlignment="1">
      <alignment horizontal="right"/>
    </xf>
    <xf numFmtId="0" fontId="51" fillId="0" borderId="0" xfId="56" applyFont="1" applyAlignment="1">
      <alignment horizontal="center"/>
    </xf>
    <xf numFmtId="171" fontId="51" fillId="0" borderId="0" xfId="56" applyNumberFormat="1" applyFont="1" applyAlignment="1">
      <alignment horizontal="right"/>
    </xf>
    <xf numFmtId="0" fontId="44" fillId="13" borderId="0" xfId="56" applyFill="1"/>
    <xf numFmtId="0" fontId="63" fillId="13" borderId="0" xfId="56" applyFont="1" applyFill="1"/>
    <xf numFmtId="0" fontId="44" fillId="14" borderId="0" xfId="56" applyFill="1"/>
    <xf numFmtId="0" fontId="63" fillId="14" borderId="0" xfId="56" applyFont="1" applyFill="1"/>
    <xf numFmtId="0" fontId="51" fillId="0" borderId="66" xfId="56" applyFont="1" applyBorder="1"/>
    <xf numFmtId="0" fontId="51" fillId="0" borderId="66" xfId="56" applyFont="1" applyBorder="1" applyAlignment="1">
      <alignment horizontal="center"/>
    </xf>
    <xf numFmtId="0" fontId="51" fillId="0" borderId="66" xfId="56" applyFont="1" applyBorder="1" applyAlignment="1">
      <alignment horizontal="right"/>
    </xf>
    <xf numFmtId="49" fontId="51" fillId="0" borderId="0" xfId="56" applyNumberFormat="1" applyFont="1" applyFill="1" applyAlignment="1">
      <alignment horizontal="left"/>
    </xf>
    <xf numFmtId="0" fontId="51" fillId="0" borderId="0" xfId="56" applyFont="1" applyFill="1"/>
    <xf numFmtId="0" fontId="51" fillId="0" borderId="0" xfId="56" applyFont="1" applyFill="1" applyAlignment="1">
      <alignment horizontal="right"/>
    </xf>
    <xf numFmtId="0" fontId="51" fillId="0" borderId="0" xfId="56" applyFont="1" applyFill="1" applyAlignment="1">
      <alignment horizontal="center"/>
    </xf>
    <xf numFmtId="171" fontId="51" fillId="0" borderId="0" xfId="56" applyNumberFormat="1" applyFont="1" applyFill="1" applyAlignment="1">
      <alignment horizontal="right"/>
    </xf>
    <xf numFmtId="0" fontId="76" fillId="0" borderId="0" xfId="56" applyFont="1" applyFill="1"/>
    <xf numFmtId="0" fontId="44" fillId="0" borderId="61" xfId="56" applyNumberFormat="1" applyFill="1" applyBorder="1"/>
    <xf numFmtId="0" fontId="75" fillId="0" borderId="61" xfId="56" applyFont="1" applyFill="1" applyBorder="1"/>
    <xf numFmtId="0" fontId="77" fillId="0" borderId="61" xfId="56" applyNumberFormat="1" applyFont="1" applyFill="1" applyBorder="1"/>
    <xf numFmtId="171" fontId="75" fillId="14" borderId="61" xfId="56" applyNumberFormat="1" applyFont="1" applyFill="1" applyBorder="1" applyAlignment="1">
      <alignment horizontal="right"/>
    </xf>
    <xf numFmtId="0" fontId="44" fillId="0" borderId="0" xfId="56" applyFill="1"/>
    <xf numFmtId="0" fontId="63" fillId="0" borderId="0" xfId="56" applyFont="1" applyFill="1"/>
    <xf numFmtId="0" fontId="51" fillId="0" borderId="66" xfId="56" applyFont="1" applyFill="1" applyBorder="1"/>
    <xf numFmtId="0" fontId="51" fillId="0" borderId="66" xfId="56" applyFont="1" applyFill="1" applyBorder="1" applyAlignment="1">
      <alignment horizontal="center"/>
    </xf>
    <xf numFmtId="0" fontId="51" fillId="0" borderId="66" xfId="56" applyFont="1" applyFill="1" applyBorder="1" applyAlignment="1">
      <alignment horizontal="right"/>
    </xf>
    <xf numFmtId="0" fontId="50" fillId="0" borderId="0" xfId="56" applyFont="1" applyFill="1"/>
    <xf numFmtId="0" fontId="44" fillId="0" borderId="61" xfId="56" applyNumberFormat="1" applyBorder="1"/>
    <xf numFmtId="0" fontId="75" fillId="0" borderId="61" xfId="56" applyFont="1" applyBorder="1"/>
    <xf numFmtId="0" fontId="77" fillId="0" borderId="61" xfId="56" applyNumberFormat="1" applyFont="1" applyBorder="1"/>
    <xf numFmtId="0" fontId="44" fillId="0" borderId="0" xfId="56" applyNumberFormat="1" applyBorder="1"/>
    <xf numFmtId="0" fontId="75" fillId="0" borderId="0" xfId="56" applyFont="1" applyBorder="1"/>
    <xf numFmtId="0" fontId="77" fillId="0" borderId="0" xfId="56" applyNumberFormat="1" applyFont="1" applyBorder="1"/>
    <xf numFmtId="171" fontId="75" fillId="14" borderId="0" xfId="56" applyNumberFormat="1" applyFont="1" applyFill="1" applyBorder="1" applyAlignment="1">
      <alignment horizontal="right"/>
    </xf>
    <xf numFmtId="0" fontId="44" fillId="0" borderId="0" xfId="56" applyAlignment="1">
      <alignment horizontal="left"/>
    </xf>
    <xf numFmtId="0" fontId="78" fillId="0" borderId="0" xfId="56" applyFont="1" applyAlignment="1">
      <alignment horizontal="justify"/>
    </xf>
    <xf numFmtId="0" fontId="79" fillId="0" borderId="0" xfId="56" applyFont="1" applyAlignment="1">
      <alignment horizontal="justify"/>
    </xf>
    <xf numFmtId="0" fontId="80" fillId="0" borderId="0" xfId="56" applyFont="1" applyAlignment="1">
      <alignment horizontal="left"/>
    </xf>
    <xf numFmtId="0" fontId="78" fillId="0" borderId="0" xfId="56" applyFont="1" applyAlignment="1">
      <alignment horizontal="left"/>
    </xf>
    <xf numFmtId="0" fontId="81" fillId="0" borderId="0" xfId="56" applyFont="1" applyAlignment="1">
      <alignment horizontal="left"/>
    </xf>
    <xf numFmtId="0" fontId="44" fillId="0" borderId="0" xfId="56" applyAlignment="1">
      <alignment horizontal="justify"/>
    </xf>
    <xf numFmtId="0" fontId="44" fillId="0" borderId="0" xfId="56" applyAlignment="1">
      <alignment horizontal="right"/>
    </xf>
    <xf numFmtId="0" fontId="82" fillId="0" borderId="0" xfId="56" applyFont="1" applyAlignment="1">
      <alignment horizontal="left"/>
    </xf>
    <xf numFmtId="49" fontId="44" fillId="0" borderId="0" xfId="56" applyNumberFormat="1" applyAlignment="1">
      <alignment horizontal="center"/>
    </xf>
    <xf numFmtId="0" fontId="44" fillId="0" borderId="0" xfId="56" applyAlignment="1">
      <alignment horizontal="justify" wrapText="1"/>
    </xf>
    <xf numFmtId="0" fontId="83" fillId="0" borderId="0" xfId="56" applyFont="1" applyAlignment="1">
      <alignment horizontal="right"/>
    </xf>
    <xf numFmtId="171" fontId="84" fillId="0" borderId="0" xfId="56" applyNumberFormat="1" applyFont="1"/>
    <xf numFmtId="49" fontId="44" fillId="0" borderId="0" xfId="56" applyNumberFormat="1" applyAlignment="1">
      <alignment horizontal="justify"/>
    </xf>
    <xf numFmtId="171" fontId="44" fillId="0" borderId="0" xfId="56" applyNumberFormat="1"/>
    <xf numFmtId="9" fontId="44" fillId="0" borderId="0" xfId="56" applyNumberFormat="1" applyAlignment="1">
      <alignment horizontal="right"/>
    </xf>
    <xf numFmtId="9" fontId="44" fillId="0" borderId="0" xfId="56" applyNumberFormat="1" applyAlignment="1" applyProtection="1">
      <alignment horizontal="right"/>
      <protection locked="0"/>
    </xf>
    <xf numFmtId="49" fontId="50" fillId="0" borderId="0" xfId="56" applyNumberFormat="1" applyFont="1" applyAlignment="1">
      <alignment horizontal="justify" wrapText="1"/>
    </xf>
    <xf numFmtId="0" fontId="85" fillId="0" borderId="0" xfId="56" applyFont="1" applyAlignment="1">
      <alignment horizontal="right"/>
    </xf>
    <xf numFmtId="171" fontId="85" fillId="0" borderId="0" xfId="56" applyNumberFormat="1" applyFont="1"/>
    <xf numFmtId="0" fontId="65" fillId="14" borderId="46" xfId="56" applyFont="1" applyFill="1" applyBorder="1" applyAlignment="1">
      <alignment horizontal="center"/>
    </xf>
    <xf numFmtId="0" fontId="65" fillId="14" borderId="72" xfId="56" applyFont="1" applyFill="1" applyBorder="1" applyAlignment="1">
      <alignment horizontal="center"/>
    </xf>
    <xf numFmtId="0" fontId="65" fillId="14" borderId="72" xfId="56" applyFont="1" applyFill="1" applyBorder="1" applyAlignment="1">
      <alignment horizontal="justify"/>
    </xf>
    <xf numFmtId="0" fontId="65" fillId="14" borderId="72" xfId="56" applyFont="1" applyFill="1" applyBorder="1"/>
    <xf numFmtId="0" fontId="86" fillId="14" borderId="72" xfId="56" applyFont="1" applyFill="1" applyBorder="1" applyAlignment="1">
      <alignment horizontal="center"/>
    </xf>
    <xf numFmtId="182" fontId="44" fillId="0" borderId="0" xfId="56" applyNumberFormat="1" applyAlignment="1">
      <alignment horizontal="center"/>
    </xf>
    <xf numFmtId="0" fontId="87" fillId="0" borderId="0" xfId="56" applyFont="1" applyAlignment="1">
      <alignment horizontal="justify"/>
    </xf>
    <xf numFmtId="171" fontId="88" fillId="0" borderId="0" xfId="56" applyNumberFormat="1" applyFont="1"/>
    <xf numFmtId="183" fontId="44" fillId="0" borderId="0" xfId="56" applyNumberFormat="1"/>
    <xf numFmtId="0" fontId="82" fillId="0" borderId="0" xfId="56" applyFont="1"/>
    <xf numFmtId="184" fontId="44" fillId="0" borderId="0" xfId="56" applyNumberFormat="1" applyAlignment="1">
      <alignment horizontal="center"/>
    </xf>
    <xf numFmtId="0" fontId="89" fillId="0" borderId="0" xfId="56" applyFont="1" applyAlignment="1">
      <alignment horizontal="justify"/>
    </xf>
    <xf numFmtId="0" fontId="92" fillId="0" borderId="0" xfId="56" applyFont="1" applyAlignment="1">
      <alignment horizontal="justify"/>
    </xf>
    <xf numFmtId="0" fontId="50" fillId="0" borderId="0" xfId="56" applyFont="1" applyAlignment="1">
      <alignment horizontal="justify"/>
    </xf>
    <xf numFmtId="0" fontId="95" fillId="0" borderId="0" xfId="56" applyFont="1" applyAlignment="1">
      <alignment horizontal="justify"/>
    </xf>
    <xf numFmtId="0" fontId="82" fillId="0" borderId="0" xfId="56" applyFont="1" applyFill="1"/>
    <xf numFmtId="0" fontId="51" fillId="0" borderId="0" xfId="56" applyFont="1" applyAlignment="1">
      <alignment horizontal="justify"/>
    </xf>
    <xf numFmtId="0" fontId="82" fillId="0" borderId="0" xfId="56" applyFont="1" applyAlignment="1">
      <alignment horizontal="justify"/>
    </xf>
    <xf numFmtId="0" fontId="51" fillId="0" borderId="0" xfId="56" applyFont="1" applyAlignment="1">
      <alignment horizontal="justify" wrapText="1"/>
    </xf>
    <xf numFmtId="0" fontId="50" fillId="0" borderId="0" xfId="56" applyFont="1" applyAlignment="1">
      <alignment horizontal="center"/>
    </xf>
    <xf numFmtId="182" fontId="50" fillId="0" borderId="0" xfId="56" applyNumberFormat="1" applyFont="1" applyAlignment="1">
      <alignment horizontal="center"/>
    </xf>
    <xf numFmtId="49" fontId="50" fillId="0" borderId="0" xfId="56" applyNumberFormat="1" applyFont="1" applyAlignment="1">
      <alignment horizontal="center"/>
    </xf>
    <xf numFmtId="0" fontId="41" fillId="5" borderId="74" xfId="2" applyFont="1" applyFill="1" applyBorder="1" applyAlignment="1">
      <alignment horizontal="left" vertical="center"/>
    </xf>
    <xf numFmtId="0" fontId="40" fillId="0" borderId="74" xfId="2" applyFont="1" applyBorder="1" applyAlignment="1">
      <alignment horizontal="left"/>
    </xf>
    <xf numFmtId="0" fontId="40" fillId="0" borderId="68" xfId="2" applyFont="1" applyBorder="1" applyAlignment="1">
      <alignment horizontal="left"/>
    </xf>
    <xf numFmtId="170" fontId="40" fillId="0" borderId="55" xfId="2" applyNumberFormat="1" applyFont="1" applyBorder="1" applyAlignment="1">
      <alignment horizontal="right"/>
    </xf>
    <xf numFmtId="170" fontId="40" fillId="0" borderId="75" xfId="2" applyNumberFormat="1" applyFont="1" applyBorder="1"/>
    <xf numFmtId="165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6" fontId="0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5" fillId="0" borderId="0" xfId="2" applyFont="1" applyBorder="1" applyAlignment="1">
      <alignment horizontal="left"/>
    </xf>
    <xf numFmtId="0" fontId="37" fillId="0" borderId="0" xfId="2" applyFont="1" applyBorder="1" applyAlignment="1">
      <alignment horizontal="left" vertical="center"/>
    </xf>
    <xf numFmtId="0" fontId="38" fillId="5" borderId="73" xfId="2" applyFont="1" applyFill="1" applyBorder="1" applyAlignment="1">
      <alignment horizontal="left" vertical="center" wrapText="1"/>
    </xf>
    <xf numFmtId="0" fontId="39" fillId="5" borderId="23" xfId="2" applyFont="1" applyFill="1" applyBorder="1" applyAlignment="1">
      <alignment wrapText="1"/>
    </xf>
    <xf numFmtId="0" fontId="44" fillId="0" borderId="0" xfId="4" applyFont="1" applyFill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4" fillId="0" borderId="0" xfId="0" applyFont="1" applyAlignment="1" applyProtection="1">
      <alignment horizontal="left" vertical="center" wrapText="1"/>
    </xf>
    <xf numFmtId="0" fontId="54" fillId="0" borderId="0" xfId="0" applyFont="1" applyAlignment="1" applyProtection="1">
      <alignment horizontal="left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55" fillId="2" borderId="0" xfId="0" applyFont="1" applyFill="1" applyAlignment="1" applyProtection="1">
      <alignment horizontal="left" vertical="center"/>
      <protection locked="0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61" fillId="0" borderId="0" xfId="93" applyFont="1" applyBorder="1" applyAlignment="1">
      <alignment horizontal="center"/>
    </xf>
    <xf numFmtId="0" fontId="62" fillId="0" borderId="0" xfId="93" applyFont="1" applyBorder="1" applyAlignment="1">
      <alignment horizontal="center"/>
    </xf>
    <xf numFmtId="0" fontId="44" fillId="0" borderId="65" xfId="56" applyBorder="1" applyAlignment="1">
      <alignment horizontal="center"/>
    </xf>
    <xf numFmtId="0" fontId="44" fillId="0" borderId="66" xfId="56" applyBorder="1" applyAlignment="1">
      <alignment horizontal="center"/>
    </xf>
    <xf numFmtId="0" fontId="65" fillId="11" borderId="46" xfId="56" applyFont="1" applyFill="1" applyBorder="1" applyAlignment="1">
      <alignment horizontal="center"/>
    </xf>
    <xf numFmtId="0" fontId="65" fillId="11" borderId="47" xfId="56" applyFont="1" applyFill="1" applyBorder="1" applyAlignment="1"/>
    <xf numFmtId="44" fontId="65" fillId="11" borderId="50" xfId="10" applyFont="1" applyFill="1" applyBorder="1" applyAlignment="1">
      <alignment horizontal="center"/>
    </xf>
    <xf numFmtId="44" fontId="65" fillId="11" borderId="51" xfId="10" applyFont="1" applyFill="1" applyBorder="1" applyAlignment="1">
      <alignment horizontal="center"/>
    </xf>
    <xf numFmtId="44" fontId="65" fillId="11" borderId="52" xfId="10" applyFont="1" applyFill="1" applyBorder="1" applyAlignment="1">
      <alignment horizontal="center"/>
    </xf>
    <xf numFmtId="0" fontId="65" fillId="0" borderId="60" xfId="56" applyFont="1" applyBorder="1" applyAlignment="1">
      <alignment horizontal="justify"/>
    </xf>
    <xf numFmtId="0" fontId="65" fillId="0" borderId="61" xfId="56" applyFont="1" applyBorder="1" applyAlignment="1">
      <alignment horizontal="justify"/>
    </xf>
    <xf numFmtId="0" fontId="50" fillId="0" borderId="63" xfId="56" applyFont="1" applyBorder="1" applyAlignment="1">
      <alignment horizontal="justify" vertical="justify" wrapText="1"/>
    </xf>
    <xf numFmtId="0" fontId="50" fillId="0" borderId="0" xfId="56" applyFont="1" applyBorder="1" applyAlignment="1">
      <alignment horizontal="justify" vertical="justify" wrapText="1"/>
    </xf>
    <xf numFmtId="0" fontId="65" fillId="0" borderId="63" xfId="56" applyFont="1" applyBorder="1" applyAlignment="1">
      <alignment horizontal="justify" wrapText="1"/>
    </xf>
    <xf numFmtId="0" fontId="65" fillId="0" borderId="0" xfId="56" applyFont="1" applyBorder="1" applyAlignment="1">
      <alignment horizontal="justify" wrapText="1"/>
    </xf>
    <xf numFmtId="0" fontId="44" fillId="0" borderId="63" xfId="56" applyBorder="1" applyAlignment="1">
      <alignment horizontal="justify" vertical="justify" wrapText="1"/>
    </xf>
    <xf numFmtId="0" fontId="44" fillId="0" borderId="0" xfId="56" applyBorder="1" applyAlignment="1">
      <alignment horizontal="justify" vertical="justify" wrapText="1"/>
    </xf>
    <xf numFmtId="0" fontId="44" fillId="0" borderId="64" xfId="56" applyBorder="1" applyAlignment="1">
      <alignment horizontal="justify" vertical="justify" wrapText="1"/>
    </xf>
    <xf numFmtId="0" fontId="44" fillId="0" borderId="63" xfId="56" applyBorder="1" applyAlignment="1">
      <alignment horizontal="left"/>
    </xf>
    <xf numFmtId="0" fontId="44" fillId="0" borderId="0" xfId="56" applyBorder="1" applyAlignment="1">
      <alignment horizontal="left"/>
    </xf>
    <xf numFmtId="0" fontId="44" fillId="0" borderId="64" xfId="56" applyBorder="1" applyAlignment="1">
      <alignment horizontal="left"/>
    </xf>
    <xf numFmtId="0" fontId="44" fillId="0" borderId="63" xfId="56" applyBorder="1" applyAlignment="1">
      <alignment horizontal="justify" vertical="justify"/>
    </xf>
    <xf numFmtId="0" fontId="44" fillId="0" borderId="0" xfId="56" applyBorder="1" applyAlignment="1">
      <alignment horizontal="justify" vertical="justify"/>
    </xf>
    <xf numFmtId="0" fontId="44" fillId="0" borderId="64" xfId="56" applyBorder="1" applyAlignment="1">
      <alignment horizontal="justify" vertical="justify"/>
    </xf>
    <xf numFmtId="0" fontId="51" fillId="0" borderId="25" xfId="112" applyBorder="1" applyAlignment="1">
      <alignment horizontal="center"/>
    </xf>
    <xf numFmtId="0" fontId="74" fillId="12" borderId="61" xfId="56" applyFont="1" applyFill="1" applyBorder="1" applyAlignment="1">
      <alignment horizontal="center"/>
    </xf>
    <xf numFmtId="0" fontId="74" fillId="12" borderId="66" xfId="56" applyFont="1" applyFill="1" applyBorder="1" applyAlignment="1">
      <alignment horizontal="center"/>
    </xf>
    <xf numFmtId="0" fontId="51" fillId="0" borderId="0" xfId="56" applyFont="1" applyAlignment="1">
      <alignment wrapText="1"/>
    </xf>
  </cellXfs>
  <cellStyles count="123">
    <cellStyle name="%" xfId="5" xr:uid="{00000000-0005-0000-0000-000000000000}"/>
    <cellStyle name="Euro" xfId="6" xr:uid="{00000000-0005-0000-0000-000001000000}"/>
    <cellStyle name="Excel Built-in Normal" xfId="7" xr:uid="{00000000-0005-0000-0000-000002000000}"/>
    <cellStyle name="Hypertextový odkaz" xfId="1" builtinId="8"/>
    <cellStyle name="Hypertextový odkaz 2" xfId="8" xr:uid="{00000000-0005-0000-0000-000004000000}"/>
    <cellStyle name="Měna 2" xfId="9" xr:uid="{00000000-0005-0000-0000-000005000000}"/>
    <cellStyle name="měny 2" xfId="10" xr:uid="{00000000-0005-0000-0000-000006000000}"/>
    <cellStyle name="Nedefinován" xfId="11" xr:uid="{00000000-0005-0000-0000-000007000000}"/>
    <cellStyle name="Normální" xfId="0" builtinId="0" customBuiltin="1"/>
    <cellStyle name="normální 10" xfId="12" xr:uid="{00000000-0005-0000-0000-000009000000}"/>
    <cellStyle name="normální 10 10" xfId="13" xr:uid="{00000000-0005-0000-0000-00000A000000}"/>
    <cellStyle name="normální 10 11" xfId="14" xr:uid="{00000000-0005-0000-0000-00000B000000}"/>
    <cellStyle name="normální 10 12" xfId="15" xr:uid="{00000000-0005-0000-0000-00000C000000}"/>
    <cellStyle name="normální 10 13" xfId="16" xr:uid="{00000000-0005-0000-0000-00000D000000}"/>
    <cellStyle name="normální 10 14" xfId="17" xr:uid="{00000000-0005-0000-0000-00000E000000}"/>
    <cellStyle name="normální 10 15" xfId="18" xr:uid="{00000000-0005-0000-0000-00000F000000}"/>
    <cellStyle name="normální 10 16" xfId="19" xr:uid="{00000000-0005-0000-0000-000010000000}"/>
    <cellStyle name="normální 10 17" xfId="20" xr:uid="{00000000-0005-0000-0000-000011000000}"/>
    <cellStyle name="normální 10 18" xfId="21" xr:uid="{00000000-0005-0000-0000-000012000000}"/>
    <cellStyle name="normální 10 19" xfId="22" xr:uid="{00000000-0005-0000-0000-000013000000}"/>
    <cellStyle name="normální 10 2" xfId="23" xr:uid="{00000000-0005-0000-0000-000014000000}"/>
    <cellStyle name="normální 10 20" xfId="24" xr:uid="{00000000-0005-0000-0000-000015000000}"/>
    <cellStyle name="normální 10 21" xfId="25" xr:uid="{00000000-0005-0000-0000-000016000000}"/>
    <cellStyle name="normální 10 22" xfId="26" xr:uid="{00000000-0005-0000-0000-000017000000}"/>
    <cellStyle name="normální 10 23" xfId="27" xr:uid="{00000000-0005-0000-0000-000018000000}"/>
    <cellStyle name="normální 10 24" xfId="28" xr:uid="{00000000-0005-0000-0000-000019000000}"/>
    <cellStyle name="normální 10 25" xfId="29" xr:uid="{00000000-0005-0000-0000-00001A000000}"/>
    <cellStyle name="normální 10 3" xfId="30" xr:uid="{00000000-0005-0000-0000-00001B000000}"/>
    <cellStyle name="normální 10 4" xfId="31" xr:uid="{00000000-0005-0000-0000-00001C000000}"/>
    <cellStyle name="normální 10 5" xfId="32" xr:uid="{00000000-0005-0000-0000-00001D000000}"/>
    <cellStyle name="normální 10 6" xfId="33" xr:uid="{00000000-0005-0000-0000-00001E000000}"/>
    <cellStyle name="normální 10 7" xfId="34" xr:uid="{00000000-0005-0000-0000-00001F000000}"/>
    <cellStyle name="normální 10 8" xfId="35" xr:uid="{00000000-0005-0000-0000-000020000000}"/>
    <cellStyle name="normální 10 9" xfId="36" xr:uid="{00000000-0005-0000-0000-000021000000}"/>
    <cellStyle name="normální 11" xfId="37" xr:uid="{00000000-0005-0000-0000-000022000000}"/>
    <cellStyle name="normální 12" xfId="38" xr:uid="{00000000-0005-0000-0000-000023000000}"/>
    <cellStyle name="normální 13" xfId="39" xr:uid="{00000000-0005-0000-0000-000024000000}"/>
    <cellStyle name="normální 14" xfId="40" xr:uid="{00000000-0005-0000-0000-000025000000}"/>
    <cellStyle name="normální 15" xfId="41" xr:uid="{00000000-0005-0000-0000-000026000000}"/>
    <cellStyle name="normální 16" xfId="42" xr:uid="{00000000-0005-0000-0000-000027000000}"/>
    <cellStyle name="normální 17" xfId="43" xr:uid="{00000000-0005-0000-0000-000028000000}"/>
    <cellStyle name="normální 18" xfId="44" xr:uid="{00000000-0005-0000-0000-000029000000}"/>
    <cellStyle name="normální 19" xfId="45" xr:uid="{00000000-0005-0000-0000-00002A000000}"/>
    <cellStyle name="normální 2" xfId="2" xr:uid="{00000000-0005-0000-0000-00002B000000}"/>
    <cellStyle name="Normální 2 10" xfId="46" xr:uid="{00000000-0005-0000-0000-00002C000000}"/>
    <cellStyle name="Normální 2 11" xfId="47" xr:uid="{00000000-0005-0000-0000-00002D000000}"/>
    <cellStyle name="Normální 2 12" xfId="48" xr:uid="{00000000-0005-0000-0000-00002E000000}"/>
    <cellStyle name="Normální 2 13" xfId="49" xr:uid="{00000000-0005-0000-0000-00002F000000}"/>
    <cellStyle name="Normální 2 14" xfId="50" xr:uid="{00000000-0005-0000-0000-000030000000}"/>
    <cellStyle name="Normální 2 15" xfId="51" xr:uid="{00000000-0005-0000-0000-000031000000}"/>
    <cellStyle name="Normální 2 16" xfId="52" xr:uid="{00000000-0005-0000-0000-000032000000}"/>
    <cellStyle name="Normální 2 17" xfId="53" xr:uid="{00000000-0005-0000-0000-000033000000}"/>
    <cellStyle name="Normální 2 18" xfId="54" xr:uid="{00000000-0005-0000-0000-000034000000}"/>
    <cellStyle name="Normální 2 19" xfId="55" xr:uid="{00000000-0005-0000-0000-000035000000}"/>
    <cellStyle name="normální 2 2" xfId="56" xr:uid="{00000000-0005-0000-0000-000036000000}"/>
    <cellStyle name="Normální 2 20" xfId="57" xr:uid="{00000000-0005-0000-0000-000037000000}"/>
    <cellStyle name="Normální 2 21" xfId="58" xr:uid="{00000000-0005-0000-0000-000038000000}"/>
    <cellStyle name="Normální 2 22" xfId="59" xr:uid="{00000000-0005-0000-0000-000039000000}"/>
    <cellStyle name="Normální 2 23" xfId="60" xr:uid="{00000000-0005-0000-0000-00003A000000}"/>
    <cellStyle name="Normální 2 24" xfId="61" xr:uid="{00000000-0005-0000-0000-00003B000000}"/>
    <cellStyle name="Normální 2 25" xfId="62" xr:uid="{00000000-0005-0000-0000-00003C000000}"/>
    <cellStyle name="Normální 2 26" xfId="63" xr:uid="{00000000-0005-0000-0000-00003D000000}"/>
    <cellStyle name="Normální 2 27" xfId="64" xr:uid="{00000000-0005-0000-0000-00003E000000}"/>
    <cellStyle name="Normální 2 28" xfId="65" xr:uid="{00000000-0005-0000-0000-00003F000000}"/>
    <cellStyle name="Normální 2 29" xfId="66" xr:uid="{00000000-0005-0000-0000-000040000000}"/>
    <cellStyle name="Normální 2 3" xfId="67" xr:uid="{00000000-0005-0000-0000-000041000000}"/>
    <cellStyle name="Normální 2 30" xfId="68" xr:uid="{00000000-0005-0000-0000-000042000000}"/>
    <cellStyle name="Normální 2 31" xfId="69" xr:uid="{00000000-0005-0000-0000-000043000000}"/>
    <cellStyle name="Normální 2 32" xfId="70" xr:uid="{00000000-0005-0000-0000-000044000000}"/>
    <cellStyle name="Normální 2 33" xfId="71" xr:uid="{00000000-0005-0000-0000-000045000000}"/>
    <cellStyle name="Normální 2 34" xfId="72" xr:uid="{00000000-0005-0000-0000-000046000000}"/>
    <cellStyle name="Normální 2 35" xfId="73" xr:uid="{00000000-0005-0000-0000-000047000000}"/>
    <cellStyle name="Normální 2 36" xfId="74" xr:uid="{00000000-0005-0000-0000-000048000000}"/>
    <cellStyle name="Normální 2 37" xfId="75" xr:uid="{00000000-0005-0000-0000-000049000000}"/>
    <cellStyle name="Normální 2 38" xfId="76" xr:uid="{00000000-0005-0000-0000-00004A000000}"/>
    <cellStyle name="Normální 2 4" xfId="77" xr:uid="{00000000-0005-0000-0000-00004B000000}"/>
    <cellStyle name="Normální 2 5" xfId="78" xr:uid="{00000000-0005-0000-0000-00004C000000}"/>
    <cellStyle name="Normální 2 6" xfId="79" xr:uid="{00000000-0005-0000-0000-00004D000000}"/>
    <cellStyle name="Normální 2 7" xfId="80" xr:uid="{00000000-0005-0000-0000-00004E000000}"/>
    <cellStyle name="Normální 2 8" xfId="81" xr:uid="{00000000-0005-0000-0000-00004F000000}"/>
    <cellStyle name="Normální 2 9" xfId="82" xr:uid="{00000000-0005-0000-0000-000050000000}"/>
    <cellStyle name="normální 20" xfId="83" xr:uid="{00000000-0005-0000-0000-000051000000}"/>
    <cellStyle name="normální 21" xfId="84" xr:uid="{00000000-0005-0000-0000-000052000000}"/>
    <cellStyle name="normální 22" xfId="85" xr:uid="{00000000-0005-0000-0000-000053000000}"/>
    <cellStyle name="normální 23" xfId="86" xr:uid="{00000000-0005-0000-0000-000054000000}"/>
    <cellStyle name="normální 24" xfId="87" xr:uid="{00000000-0005-0000-0000-000055000000}"/>
    <cellStyle name="normální 25" xfId="88" xr:uid="{00000000-0005-0000-0000-000056000000}"/>
    <cellStyle name="normální 26" xfId="89" xr:uid="{00000000-0005-0000-0000-000057000000}"/>
    <cellStyle name="normální 27" xfId="90" xr:uid="{00000000-0005-0000-0000-000058000000}"/>
    <cellStyle name="normální 28" xfId="91" xr:uid="{00000000-0005-0000-0000-000059000000}"/>
    <cellStyle name="normální 29" xfId="92" xr:uid="{00000000-0005-0000-0000-00005A000000}"/>
    <cellStyle name="normální 3" xfId="93" xr:uid="{00000000-0005-0000-0000-00005B000000}"/>
    <cellStyle name="normální 3 2" xfId="3" xr:uid="{00000000-0005-0000-0000-00005C000000}"/>
    <cellStyle name="normální 30" xfId="94" xr:uid="{00000000-0005-0000-0000-00005D000000}"/>
    <cellStyle name="normální 31" xfId="95" xr:uid="{00000000-0005-0000-0000-00005E000000}"/>
    <cellStyle name="normální 32" xfId="96" xr:uid="{00000000-0005-0000-0000-00005F000000}"/>
    <cellStyle name="normální 33" xfId="97" xr:uid="{00000000-0005-0000-0000-000060000000}"/>
    <cellStyle name="normální 34" xfId="98" xr:uid="{00000000-0005-0000-0000-000061000000}"/>
    <cellStyle name="normální 35" xfId="99" xr:uid="{00000000-0005-0000-0000-000062000000}"/>
    <cellStyle name="normální 36" xfId="100" xr:uid="{00000000-0005-0000-0000-000063000000}"/>
    <cellStyle name="normální 37" xfId="101" xr:uid="{00000000-0005-0000-0000-000064000000}"/>
    <cellStyle name="normální 38" xfId="102" xr:uid="{00000000-0005-0000-0000-000065000000}"/>
    <cellStyle name="normální 39" xfId="103" xr:uid="{00000000-0005-0000-0000-000066000000}"/>
    <cellStyle name="normální 4" xfId="104" xr:uid="{00000000-0005-0000-0000-000067000000}"/>
    <cellStyle name="Normální 4 2" xfId="105" xr:uid="{00000000-0005-0000-0000-000068000000}"/>
    <cellStyle name="normální 40" xfId="106" xr:uid="{00000000-0005-0000-0000-000069000000}"/>
    <cellStyle name="normální 41" xfId="107" xr:uid="{00000000-0005-0000-0000-00006A000000}"/>
    <cellStyle name="normální 42" xfId="108" xr:uid="{00000000-0005-0000-0000-00006B000000}"/>
    <cellStyle name="Normální 43" xfId="109" xr:uid="{00000000-0005-0000-0000-00006C000000}"/>
    <cellStyle name="Normální 44" xfId="110" xr:uid="{00000000-0005-0000-0000-00006D000000}"/>
    <cellStyle name="normální 49" xfId="111" xr:uid="{00000000-0005-0000-0000-00006E000000}"/>
    <cellStyle name="normální 5" xfId="112" xr:uid="{00000000-0005-0000-0000-00006F000000}"/>
    <cellStyle name="normální 5 2" xfId="4" xr:uid="{00000000-0005-0000-0000-000070000000}"/>
    <cellStyle name="normální 54" xfId="113" xr:uid="{00000000-0005-0000-0000-000071000000}"/>
    <cellStyle name="normální 55" xfId="114" xr:uid="{00000000-0005-0000-0000-000072000000}"/>
    <cellStyle name="normální 56" xfId="115" xr:uid="{00000000-0005-0000-0000-000073000000}"/>
    <cellStyle name="normální 57" xfId="116" xr:uid="{00000000-0005-0000-0000-000074000000}"/>
    <cellStyle name="normální 59" xfId="117" xr:uid="{00000000-0005-0000-0000-000075000000}"/>
    <cellStyle name="normální 6" xfId="118" xr:uid="{00000000-0005-0000-0000-000076000000}"/>
    <cellStyle name="normální 7" xfId="119" xr:uid="{00000000-0005-0000-0000-000077000000}"/>
    <cellStyle name="normální 8" xfId="120" xr:uid="{00000000-0005-0000-0000-000078000000}"/>
    <cellStyle name="normální 9" xfId="121" xr:uid="{00000000-0005-0000-0000-000079000000}"/>
    <cellStyle name="Standard_aktuell" xfId="122" xr:uid="{00000000-0005-0000-0000-00007A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Honza\AppData\Roaming\Microsoft\Excel\VV-R-%20Vykazy%20vymer%20,%20rozpocet\A-%20stavebni%20E\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AppData/Local/Temp/Kuchyne%20DS%20Pacov%20-%20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Uzivatel\Plocha\pristavba%20saten%204.2018\17058%20celkovy%20vykaz%20vymer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zivatele/ondrej_spulak/Pacov%20R-VV/D.1.4.1%20Zdravotni%20instalace/320%20-%20Kuchyne%20DS%20Pacov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Celkova rekapitulace"/>
      <sheetName val="ARC"/>
      <sheetName val="ZTI"/>
      <sheetName val="Gastro"/>
      <sheetName val="Technolog.strop"/>
      <sheetName val="VZT"/>
      <sheetName val="EI"/>
      <sheetName val="EPS"/>
      <sheetName val="UT+Pl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20-1 - Zdravotní instalace"/>
    </sheetNames>
    <sheetDataSet>
      <sheetData sheetId="0">
        <row r="6">
          <cell r="K6" t="str">
            <v>Kuchyně DS Pacov</v>
          </cell>
        </row>
        <row r="8">
          <cell r="AN8" t="str">
            <v>6. 5. 2019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596" t="s">
        <v>14</v>
      </c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21"/>
      <c r="AQ5" s="21"/>
      <c r="AR5" s="19"/>
      <c r="BE5" s="604" t="s">
        <v>15</v>
      </c>
      <c r="BS5" s="16" t="s">
        <v>6</v>
      </c>
    </row>
    <row r="6" spans="1:74" ht="36.950000000000003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598" t="s">
        <v>17</v>
      </c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21"/>
      <c r="AQ6" s="21"/>
      <c r="AR6" s="19"/>
      <c r="BE6" s="605"/>
      <c r="BS6" s="16" t="s">
        <v>6</v>
      </c>
    </row>
    <row r="7" spans="1:74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605"/>
      <c r="BS7" s="16" t="s">
        <v>6</v>
      </c>
    </row>
    <row r="8" spans="1:74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605"/>
      <c r="BS8" s="16" t="s">
        <v>6</v>
      </c>
    </row>
    <row r="9" spans="1:74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605"/>
      <c r="BS9" s="16" t="s">
        <v>6</v>
      </c>
    </row>
    <row r="10" spans="1:74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605"/>
      <c r="BS10" s="16" t="s">
        <v>6</v>
      </c>
    </row>
    <row r="11" spans="1:74" ht="18.399999999999999" customHeight="1" x14ac:dyDescent="0.2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605"/>
      <c r="BS11" s="16" t="s">
        <v>6</v>
      </c>
    </row>
    <row r="12" spans="1:74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605"/>
      <c r="BS12" s="16" t="s">
        <v>6</v>
      </c>
    </row>
    <row r="13" spans="1:74" ht="12" customHeight="1" x14ac:dyDescent="0.2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605"/>
      <c r="BS13" s="16" t="s">
        <v>6</v>
      </c>
    </row>
    <row r="14" spans="1:74" x14ac:dyDescent="0.2">
      <c r="B14" s="20"/>
      <c r="C14" s="21"/>
      <c r="D14" s="21"/>
      <c r="E14" s="599" t="s">
        <v>28</v>
      </c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605"/>
      <c r="BS14" s="16" t="s">
        <v>6</v>
      </c>
    </row>
    <row r="15" spans="1:74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605"/>
      <c r="BS15" s="16" t="s">
        <v>4</v>
      </c>
    </row>
    <row r="16" spans="1:74" ht="12" customHeight="1" x14ac:dyDescent="0.2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605"/>
      <c r="BS16" s="16" t="s">
        <v>4</v>
      </c>
    </row>
    <row r="17" spans="2:71" ht="18.399999999999999" customHeight="1" x14ac:dyDescent="0.2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605"/>
      <c r="BS17" s="16" t="s">
        <v>30</v>
      </c>
    </row>
    <row r="18" spans="2:7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605"/>
      <c r="BS18" s="16" t="s">
        <v>6</v>
      </c>
    </row>
    <row r="19" spans="2:71" ht="12" customHeight="1" x14ac:dyDescent="0.2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605"/>
      <c r="BS19" s="16" t="s">
        <v>6</v>
      </c>
    </row>
    <row r="20" spans="2:71" ht="18.399999999999999" customHeight="1" x14ac:dyDescent="0.2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605"/>
      <c r="BS20" s="16" t="s">
        <v>30</v>
      </c>
    </row>
    <row r="21" spans="2:7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605"/>
    </row>
    <row r="22" spans="2:71" ht="12" customHeight="1" x14ac:dyDescent="0.2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605"/>
    </row>
    <row r="23" spans="2:71" ht="16.5" customHeight="1" x14ac:dyDescent="0.2">
      <c r="B23" s="20"/>
      <c r="C23" s="21"/>
      <c r="D23" s="21"/>
      <c r="E23" s="601" t="s">
        <v>1</v>
      </c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21"/>
      <c r="AP23" s="21"/>
      <c r="AQ23" s="21"/>
      <c r="AR23" s="19"/>
      <c r="BE23" s="605"/>
    </row>
    <row r="24" spans="2:7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605"/>
    </row>
    <row r="25" spans="2:7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605"/>
    </row>
    <row r="26" spans="2:71" s="1" customFormat="1" ht="25.9" customHeight="1" x14ac:dyDescent="0.2"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606">
        <f>ROUND(AG54,2)</f>
        <v>0</v>
      </c>
      <c r="AL26" s="607"/>
      <c r="AM26" s="607"/>
      <c r="AN26" s="607"/>
      <c r="AO26" s="607"/>
      <c r="AP26" s="34"/>
      <c r="AQ26" s="34"/>
      <c r="AR26" s="37"/>
      <c r="BE26" s="605"/>
    </row>
    <row r="27" spans="2:71" s="1" customFormat="1" ht="6.95" customHeight="1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605"/>
    </row>
    <row r="28" spans="2:71" s="1" customFormat="1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602" t="s">
        <v>34</v>
      </c>
      <c r="M28" s="602"/>
      <c r="N28" s="602"/>
      <c r="O28" s="602"/>
      <c r="P28" s="602"/>
      <c r="Q28" s="34"/>
      <c r="R28" s="34"/>
      <c r="S28" s="34"/>
      <c r="T28" s="34"/>
      <c r="U28" s="34"/>
      <c r="V28" s="34"/>
      <c r="W28" s="602" t="s">
        <v>35</v>
      </c>
      <c r="X28" s="602"/>
      <c r="Y28" s="602"/>
      <c r="Z28" s="602"/>
      <c r="AA28" s="602"/>
      <c r="AB28" s="602"/>
      <c r="AC28" s="602"/>
      <c r="AD28" s="602"/>
      <c r="AE28" s="602"/>
      <c r="AF28" s="34"/>
      <c r="AG28" s="34"/>
      <c r="AH28" s="34"/>
      <c r="AI28" s="34"/>
      <c r="AJ28" s="34"/>
      <c r="AK28" s="602" t="s">
        <v>36</v>
      </c>
      <c r="AL28" s="602"/>
      <c r="AM28" s="602"/>
      <c r="AN28" s="602"/>
      <c r="AO28" s="602"/>
      <c r="AP28" s="34"/>
      <c r="AQ28" s="34"/>
      <c r="AR28" s="37"/>
      <c r="BE28" s="605"/>
    </row>
    <row r="29" spans="2:71" s="2" customFormat="1" ht="14.45" customHeight="1" x14ac:dyDescent="0.2">
      <c r="B29" s="38"/>
      <c r="C29" s="39"/>
      <c r="D29" s="28" t="s">
        <v>37</v>
      </c>
      <c r="E29" s="39"/>
      <c r="F29" s="28" t="s">
        <v>38</v>
      </c>
      <c r="G29" s="39"/>
      <c r="H29" s="39"/>
      <c r="I29" s="39"/>
      <c r="J29" s="39"/>
      <c r="K29" s="39"/>
      <c r="L29" s="568">
        <v>0.21</v>
      </c>
      <c r="M29" s="569"/>
      <c r="N29" s="569"/>
      <c r="O29" s="569"/>
      <c r="P29" s="569"/>
      <c r="Q29" s="39"/>
      <c r="R29" s="39"/>
      <c r="S29" s="39"/>
      <c r="T29" s="39"/>
      <c r="U29" s="39"/>
      <c r="V29" s="39"/>
      <c r="W29" s="603">
        <f>ROUND(AZ54, 2)</f>
        <v>0</v>
      </c>
      <c r="X29" s="569"/>
      <c r="Y29" s="569"/>
      <c r="Z29" s="569"/>
      <c r="AA29" s="569"/>
      <c r="AB29" s="569"/>
      <c r="AC29" s="569"/>
      <c r="AD29" s="569"/>
      <c r="AE29" s="569"/>
      <c r="AF29" s="39"/>
      <c r="AG29" s="39"/>
      <c r="AH29" s="39"/>
      <c r="AI29" s="39"/>
      <c r="AJ29" s="39"/>
      <c r="AK29" s="603">
        <f>ROUND(AV54, 2)</f>
        <v>0</v>
      </c>
      <c r="AL29" s="569"/>
      <c r="AM29" s="569"/>
      <c r="AN29" s="569"/>
      <c r="AO29" s="569"/>
      <c r="AP29" s="39"/>
      <c r="AQ29" s="39"/>
      <c r="AR29" s="40"/>
      <c r="BE29" s="605"/>
    </row>
    <row r="30" spans="2:71" s="2" customFormat="1" ht="14.45" customHeight="1" x14ac:dyDescent="0.2">
      <c r="B30" s="38"/>
      <c r="C30" s="39"/>
      <c r="D30" s="39"/>
      <c r="E30" s="39"/>
      <c r="F30" s="28" t="s">
        <v>39</v>
      </c>
      <c r="G30" s="39"/>
      <c r="H30" s="39"/>
      <c r="I30" s="39"/>
      <c r="J30" s="39"/>
      <c r="K30" s="39"/>
      <c r="L30" s="568">
        <v>0.15</v>
      </c>
      <c r="M30" s="569"/>
      <c r="N30" s="569"/>
      <c r="O30" s="569"/>
      <c r="P30" s="569"/>
      <c r="Q30" s="39"/>
      <c r="R30" s="39"/>
      <c r="S30" s="39"/>
      <c r="T30" s="39"/>
      <c r="U30" s="39"/>
      <c r="V30" s="39"/>
      <c r="W30" s="603">
        <f>ROUND(BA54, 2)</f>
        <v>0</v>
      </c>
      <c r="X30" s="569"/>
      <c r="Y30" s="569"/>
      <c r="Z30" s="569"/>
      <c r="AA30" s="569"/>
      <c r="AB30" s="569"/>
      <c r="AC30" s="569"/>
      <c r="AD30" s="569"/>
      <c r="AE30" s="569"/>
      <c r="AF30" s="39"/>
      <c r="AG30" s="39"/>
      <c r="AH30" s="39"/>
      <c r="AI30" s="39"/>
      <c r="AJ30" s="39"/>
      <c r="AK30" s="603">
        <f>ROUND(AW54, 2)</f>
        <v>0</v>
      </c>
      <c r="AL30" s="569"/>
      <c r="AM30" s="569"/>
      <c r="AN30" s="569"/>
      <c r="AO30" s="569"/>
      <c r="AP30" s="39"/>
      <c r="AQ30" s="39"/>
      <c r="AR30" s="40"/>
      <c r="BE30" s="605"/>
    </row>
    <row r="31" spans="2:71" s="2" customFormat="1" ht="14.45" hidden="1" customHeight="1" x14ac:dyDescent="0.2">
      <c r="B31" s="38"/>
      <c r="C31" s="39"/>
      <c r="D31" s="39"/>
      <c r="E31" s="39"/>
      <c r="F31" s="28" t="s">
        <v>40</v>
      </c>
      <c r="G31" s="39"/>
      <c r="H31" s="39"/>
      <c r="I31" s="39"/>
      <c r="J31" s="39"/>
      <c r="K31" s="39"/>
      <c r="L31" s="568">
        <v>0.21</v>
      </c>
      <c r="M31" s="569"/>
      <c r="N31" s="569"/>
      <c r="O31" s="569"/>
      <c r="P31" s="569"/>
      <c r="Q31" s="39"/>
      <c r="R31" s="39"/>
      <c r="S31" s="39"/>
      <c r="T31" s="39"/>
      <c r="U31" s="39"/>
      <c r="V31" s="39"/>
      <c r="W31" s="603">
        <f>ROUND(BB54, 2)</f>
        <v>0</v>
      </c>
      <c r="X31" s="569"/>
      <c r="Y31" s="569"/>
      <c r="Z31" s="569"/>
      <c r="AA31" s="569"/>
      <c r="AB31" s="569"/>
      <c r="AC31" s="569"/>
      <c r="AD31" s="569"/>
      <c r="AE31" s="569"/>
      <c r="AF31" s="39"/>
      <c r="AG31" s="39"/>
      <c r="AH31" s="39"/>
      <c r="AI31" s="39"/>
      <c r="AJ31" s="39"/>
      <c r="AK31" s="603">
        <v>0</v>
      </c>
      <c r="AL31" s="569"/>
      <c r="AM31" s="569"/>
      <c r="AN31" s="569"/>
      <c r="AO31" s="569"/>
      <c r="AP31" s="39"/>
      <c r="AQ31" s="39"/>
      <c r="AR31" s="40"/>
      <c r="BE31" s="605"/>
    </row>
    <row r="32" spans="2:71" s="2" customFormat="1" ht="14.45" hidden="1" customHeight="1" x14ac:dyDescent="0.2">
      <c r="B32" s="38"/>
      <c r="C32" s="39"/>
      <c r="D32" s="39"/>
      <c r="E32" s="39"/>
      <c r="F32" s="28" t="s">
        <v>41</v>
      </c>
      <c r="G32" s="39"/>
      <c r="H32" s="39"/>
      <c r="I32" s="39"/>
      <c r="J32" s="39"/>
      <c r="K32" s="39"/>
      <c r="L32" s="568">
        <v>0.15</v>
      </c>
      <c r="M32" s="569"/>
      <c r="N32" s="569"/>
      <c r="O32" s="569"/>
      <c r="P32" s="569"/>
      <c r="Q32" s="39"/>
      <c r="R32" s="39"/>
      <c r="S32" s="39"/>
      <c r="T32" s="39"/>
      <c r="U32" s="39"/>
      <c r="V32" s="39"/>
      <c r="W32" s="603">
        <f>ROUND(BC54, 2)</f>
        <v>0</v>
      </c>
      <c r="X32" s="569"/>
      <c r="Y32" s="569"/>
      <c r="Z32" s="569"/>
      <c r="AA32" s="569"/>
      <c r="AB32" s="569"/>
      <c r="AC32" s="569"/>
      <c r="AD32" s="569"/>
      <c r="AE32" s="569"/>
      <c r="AF32" s="39"/>
      <c r="AG32" s="39"/>
      <c r="AH32" s="39"/>
      <c r="AI32" s="39"/>
      <c r="AJ32" s="39"/>
      <c r="AK32" s="603">
        <v>0</v>
      </c>
      <c r="AL32" s="569"/>
      <c r="AM32" s="569"/>
      <c r="AN32" s="569"/>
      <c r="AO32" s="569"/>
      <c r="AP32" s="39"/>
      <c r="AQ32" s="39"/>
      <c r="AR32" s="40"/>
      <c r="BE32" s="605"/>
    </row>
    <row r="33" spans="2:57" s="2" customFormat="1" ht="14.45" hidden="1" customHeight="1" x14ac:dyDescent="0.2">
      <c r="B33" s="38"/>
      <c r="C33" s="39"/>
      <c r="D33" s="39"/>
      <c r="E33" s="39"/>
      <c r="F33" s="28" t="s">
        <v>42</v>
      </c>
      <c r="G33" s="39"/>
      <c r="H33" s="39"/>
      <c r="I33" s="39"/>
      <c r="J33" s="39"/>
      <c r="K33" s="39"/>
      <c r="L33" s="568">
        <v>0</v>
      </c>
      <c r="M33" s="569"/>
      <c r="N33" s="569"/>
      <c r="O33" s="569"/>
      <c r="P33" s="569"/>
      <c r="Q33" s="39"/>
      <c r="R33" s="39"/>
      <c r="S33" s="39"/>
      <c r="T33" s="39"/>
      <c r="U33" s="39"/>
      <c r="V33" s="39"/>
      <c r="W33" s="603">
        <f>ROUND(BD54, 2)</f>
        <v>0</v>
      </c>
      <c r="X33" s="569"/>
      <c r="Y33" s="569"/>
      <c r="Z33" s="569"/>
      <c r="AA33" s="569"/>
      <c r="AB33" s="569"/>
      <c r="AC33" s="569"/>
      <c r="AD33" s="569"/>
      <c r="AE33" s="569"/>
      <c r="AF33" s="39"/>
      <c r="AG33" s="39"/>
      <c r="AH33" s="39"/>
      <c r="AI33" s="39"/>
      <c r="AJ33" s="39"/>
      <c r="AK33" s="603">
        <v>0</v>
      </c>
      <c r="AL33" s="569"/>
      <c r="AM33" s="569"/>
      <c r="AN33" s="569"/>
      <c r="AO33" s="569"/>
      <c r="AP33" s="39"/>
      <c r="AQ33" s="39"/>
      <c r="AR33" s="40"/>
      <c r="BE33" s="605"/>
    </row>
    <row r="34" spans="2:57" s="1" customFormat="1" ht="6.95" customHeight="1" x14ac:dyDescent="0.2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605"/>
    </row>
    <row r="35" spans="2:57" s="1" customFormat="1" ht="25.9" customHeight="1" x14ac:dyDescent="0.2"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573" t="s">
        <v>45</v>
      </c>
      <c r="Y35" s="574"/>
      <c r="Z35" s="574"/>
      <c r="AA35" s="574"/>
      <c r="AB35" s="574"/>
      <c r="AC35" s="43"/>
      <c r="AD35" s="43"/>
      <c r="AE35" s="43"/>
      <c r="AF35" s="43"/>
      <c r="AG35" s="43"/>
      <c r="AH35" s="43"/>
      <c r="AI35" s="43"/>
      <c r="AJ35" s="43"/>
      <c r="AK35" s="582">
        <f>SUM(AK26:AK33)</f>
        <v>0</v>
      </c>
      <c r="AL35" s="574"/>
      <c r="AM35" s="574"/>
      <c r="AN35" s="574"/>
      <c r="AO35" s="583"/>
      <c r="AP35" s="41"/>
      <c r="AQ35" s="41"/>
      <c r="AR35" s="37"/>
    </row>
    <row r="36" spans="2:57" s="1" customFormat="1" ht="6.95" customHeight="1" x14ac:dyDescent="0.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 x14ac:dyDescent="0.2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 x14ac:dyDescent="0.2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 x14ac:dyDescent="0.2">
      <c r="B42" s="33"/>
      <c r="C42" s="22" t="s">
        <v>46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 x14ac:dyDescent="0.2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 x14ac:dyDescent="0.2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19017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 x14ac:dyDescent="0.2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587" t="str">
        <f>K6</f>
        <v>Kuchyně DS Pacov</v>
      </c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8"/>
      <c r="AG45" s="588"/>
      <c r="AH45" s="588"/>
      <c r="AI45" s="588"/>
      <c r="AJ45" s="588"/>
      <c r="AK45" s="588"/>
      <c r="AL45" s="588"/>
      <c r="AM45" s="588"/>
      <c r="AN45" s="588"/>
      <c r="AO45" s="588"/>
      <c r="AP45" s="51"/>
      <c r="AQ45" s="51"/>
      <c r="AR45" s="52"/>
    </row>
    <row r="46" spans="2:57" s="1" customFormat="1" ht="6.95" customHeight="1" x14ac:dyDescent="0.2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 x14ac:dyDescent="0.2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589" t="str">
        <f>IF(AN8= "","",AN8)</f>
        <v>2. 5. 2019</v>
      </c>
      <c r="AN47" s="589"/>
      <c r="AO47" s="34"/>
      <c r="AP47" s="34"/>
      <c r="AQ47" s="34"/>
      <c r="AR47" s="37"/>
    </row>
    <row r="48" spans="2:57" s="1" customFormat="1" ht="6.95" customHeight="1" x14ac:dyDescent="0.2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0" s="1" customFormat="1" ht="13.7" customHeight="1" x14ac:dyDescent="0.2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29</v>
      </c>
      <c r="AJ49" s="34"/>
      <c r="AK49" s="34"/>
      <c r="AL49" s="34"/>
      <c r="AM49" s="585" t="str">
        <f>IF(E17="","",E17)</f>
        <v xml:space="preserve"> </v>
      </c>
      <c r="AN49" s="586"/>
      <c r="AO49" s="586"/>
      <c r="AP49" s="586"/>
      <c r="AQ49" s="34"/>
      <c r="AR49" s="37"/>
      <c r="AS49" s="590" t="s">
        <v>47</v>
      </c>
      <c r="AT49" s="591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0" s="1" customFormat="1" ht="13.7" customHeight="1" x14ac:dyDescent="0.2">
      <c r="B50" s="33"/>
      <c r="C50" s="28" t="s">
        <v>27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31</v>
      </c>
      <c r="AJ50" s="34"/>
      <c r="AK50" s="34"/>
      <c r="AL50" s="34"/>
      <c r="AM50" s="585" t="str">
        <f>IF(E20="","",E20)</f>
        <v xml:space="preserve"> </v>
      </c>
      <c r="AN50" s="586"/>
      <c r="AO50" s="586"/>
      <c r="AP50" s="586"/>
      <c r="AQ50" s="34"/>
      <c r="AR50" s="37"/>
      <c r="AS50" s="592"/>
      <c r="AT50" s="593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0" s="1" customFormat="1" ht="10.9" customHeight="1" x14ac:dyDescent="0.2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594"/>
      <c r="AT51" s="595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0" s="1" customFormat="1" ht="29.25" customHeight="1" x14ac:dyDescent="0.2">
      <c r="B52" s="33"/>
      <c r="C52" s="570" t="s">
        <v>48</v>
      </c>
      <c r="D52" s="571"/>
      <c r="E52" s="571"/>
      <c r="F52" s="571"/>
      <c r="G52" s="571"/>
      <c r="H52" s="61"/>
      <c r="I52" s="572" t="s">
        <v>49</v>
      </c>
      <c r="J52" s="571"/>
      <c r="K52" s="571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71"/>
      <c r="AF52" s="571"/>
      <c r="AG52" s="575" t="s">
        <v>50</v>
      </c>
      <c r="AH52" s="571"/>
      <c r="AI52" s="571"/>
      <c r="AJ52" s="571"/>
      <c r="AK52" s="571"/>
      <c r="AL52" s="571"/>
      <c r="AM52" s="571"/>
      <c r="AN52" s="572" t="s">
        <v>51</v>
      </c>
      <c r="AO52" s="571"/>
      <c r="AP52" s="576"/>
      <c r="AQ52" s="62" t="s">
        <v>52</v>
      </c>
      <c r="AR52" s="37"/>
      <c r="AS52" s="63" t="s">
        <v>53</v>
      </c>
      <c r="AT52" s="64" t="s">
        <v>54</v>
      </c>
      <c r="AU52" s="64" t="s">
        <v>55</v>
      </c>
      <c r="AV52" s="64" t="s">
        <v>56</v>
      </c>
      <c r="AW52" s="64" t="s">
        <v>57</v>
      </c>
      <c r="AX52" s="64" t="s">
        <v>58</v>
      </c>
      <c r="AY52" s="64" t="s">
        <v>59</v>
      </c>
      <c r="AZ52" s="64" t="s">
        <v>60</v>
      </c>
      <c r="BA52" s="64" t="s">
        <v>61</v>
      </c>
      <c r="BB52" s="64" t="s">
        <v>62</v>
      </c>
      <c r="BC52" s="64" t="s">
        <v>63</v>
      </c>
      <c r="BD52" s="65" t="s">
        <v>64</v>
      </c>
    </row>
    <row r="53" spans="1:90" s="1" customFormat="1" ht="10.9" customHeight="1" x14ac:dyDescent="0.2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0" s="4" customFormat="1" ht="32.450000000000003" customHeight="1" x14ac:dyDescent="0.2">
      <c r="B54" s="69"/>
      <c r="C54" s="70" t="s">
        <v>65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580">
        <f>ROUND(AG55,2)</f>
        <v>0</v>
      </c>
      <c r="AH54" s="580"/>
      <c r="AI54" s="580"/>
      <c r="AJ54" s="580"/>
      <c r="AK54" s="580"/>
      <c r="AL54" s="580"/>
      <c r="AM54" s="580"/>
      <c r="AN54" s="581">
        <f>SUM(AG54,AT54)</f>
        <v>0</v>
      </c>
      <c r="AO54" s="581"/>
      <c r="AP54" s="581"/>
      <c r="AQ54" s="73" t="s">
        <v>1</v>
      </c>
      <c r="AR54" s="74"/>
      <c r="AS54" s="75">
        <f>ROUND(AS55,2)</f>
        <v>0</v>
      </c>
      <c r="AT54" s="76">
        <f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ROUND(AZ55,2)</f>
        <v>0</v>
      </c>
      <c r="BA54" s="76">
        <f>ROUND(BA55,2)</f>
        <v>0</v>
      </c>
      <c r="BB54" s="76">
        <f>ROUND(BB55,2)</f>
        <v>0</v>
      </c>
      <c r="BC54" s="76">
        <f>ROUND(BC55,2)</f>
        <v>0</v>
      </c>
      <c r="BD54" s="78">
        <f>ROUND(BD55,2)</f>
        <v>0</v>
      </c>
      <c r="BS54" s="79" t="s">
        <v>66</v>
      </c>
      <c r="BT54" s="79" t="s">
        <v>67</v>
      </c>
      <c r="BV54" s="79" t="s">
        <v>68</v>
      </c>
      <c r="BW54" s="79" t="s">
        <v>5</v>
      </c>
      <c r="BX54" s="79" t="s">
        <v>69</v>
      </c>
      <c r="CL54" s="79" t="s">
        <v>1</v>
      </c>
    </row>
    <row r="55" spans="1:90" s="5" customFormat="1" ht="16.5" customHeight="1" x14ac:dyDescent="0.2">
      <c r="A55" s="80" t="s">
        <v>70</v>
      </c>
      <c r="B55" s="81"/>
      <c r="C55" s="82"/>
      <c r="D55" s="579" t="s">
        <v>14</v>
      </c>
      <c r="E55" s="579"/>
      <c r="F55" s="579"/>
      <c r="G55" s="579"/>
      <c r="H55" s="579"/>
      <c r="I55" s="83"/>
      <c r="J55" s="579" t="s">
        <v>17</v>
      </c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7">
        <f>ARC!J28</f>
        <v>0</v>
      </c>
      <c r="AH55" s="578"/>
      <c r="AI55" s="578"/>
      <c r="AJ55" s="578"/>
      <c r="AK55" s="578"/>
      <c r="AL55" s="578"/>
      <c r="AM55" s="578"/>
      <c r="AN55" s="577">
        <f>SUM(AG55,AT55)</f>
        <v>0</v>
      </c>
      <c r="AO55" s="578"/>
      <c r="AP55" s="578"/>
      <c r="AQ55" s="84" t="s">
        <v>71</v>
      </c>
      <c r="AR55" s="85"/>
      <c r="AS55" s="86">
        <v>0</v>
      </c>
      <c r="AT55" s="87">
        <f>ROUND(SUM(AV55:AW55),2)</f>
        <v>0</v>
      </c>
      <c r="AU55" s="88">
        <f>ARC!P100</f>
        <v>0</v>
      </c>
      <c r="AV55" s="87">
        <f>ARC!J31</f>
        <v>0</v>
      </c>
      <c r="AW55" s="87">
        <f>ARC!J32</f>
        <v>0</v>
      </c>
      <c r="AX55" s="87">
        <f>ARC!J33</f>
        <v>0</v>
      </c>
      <c r="AY55" s="87">
        <f>ARC!J34</f>
        <v>0</v>
      </c>
      <c r="AZ55" s="87">
        <f>ARC!F31</f>
        <v>0</v>
      </c>
      <c r="BA55" s="87">
        <f>ARC!F32</f>
        <v>0</v>
      </c>
      <c r="BB55" s="87">
        <f>ARC!F33</f>
        <v>0</v>
      </c>
      <c r="BC55" s="87">
        <f>ARC!F34</f>
        <v>0</v>
      </c>
      <c r="BD55" s="89">
        <f>ARC!F35</f>
        <v>0</v>
      </c>
      <c r="BT55" s="90" t="s">
        <v>72</v>
      </c>
      <c r="BU55" s="90" t="s">
        <v>73</v>
      </c>
      <c r="BV55" s="90" t="s">
        <v>68</v>
      </c>
      <c r="BW55" s="90" t="s">
        <v>5</v>
      </c>
      <c r="BX55" s="90" t="s">
        <v>69</v>
      </c>
      <c r="CL55" s="90" t="s">
        <v>1</v>
      </c>
    </row>
    <row r="56" spans="1:90" s="1" customFormat="1" ht="30" customHeight="1" x14ac:dyDescent="0.2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</row>
    <row r="57" spans="1:90" s="1" customFormat="1" ht="6.95" customHeight="1" x14ac:dyDescent="0.2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</row>
  </sheetData>
  <sheetProtection algorithmName="SHA-512" hashValue="NMX0+EyJwOK7+Ox6NGXT5gCvloofZpOor8XYHymUuiC5SV2O9wa34jkCpoDlCuXHpx4VXsNJaLuTlcunOdOFlg==" saltValue="onwPmxJB/qago4fyX1R5nHFac6n8Z9bTY+UsHm9mPFfC86586Z/4/h/kbTAo2lG5jipQvDKWn76r/xSlXnbpNg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19017 - Kuchyně DS Pacov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U988"/>
  <sheetViews>
    <sheetView tabSelected="1" workbookViewId="0">
      <selection activeCell="F13" sqref="F13"/>
    </sheetView>
  </sheetViews>
  <sheetFormatPr defaultColWidth="17.6640625" defaultRowHeight="15" customHeight="1" x14ac:dyDescent="0.2"/>
  <cols>
    <col min="1" max="1" width="7.33203125" style="246" customWidth="1"/>
    <col min="2" max="2" width="55.33203125" style="265" customWidth="1"/>
    <col min="3" max="3" width="17.83203125" style="246" customWidth="1"/>
    <col min="4" max="4" width="18.6640625" style="246" customWidth="1"/>
    <col min="5" max="5" width="13.33203125" style="246" customWidth="1"/>
    <col min="6" max="6" width="13.6640625" style="246" customWidth="1"/>
    <col min="7" max="7" width="12.83203125" style="246" customWidth="1"/>
    <col min="8" max="21" width="8.83203125" style="246" customWidth="1"/>
    <col min="22" max="255" width="17.6640625" style="246"/>
    <col min="256" max="256" width="32.6640625" style="246" customWidth="1"/>
    <col min="257" max="257" width="7.6640625" style="246" customWidth="1"/>
    <col min="258" max="258" width="10.6640625" style="246" customWidth="1"/>
    <col min="259" max="259" width="19.6640625" style="246" customWidth="1"/>
    <col min="260" max="261" width="13.33203125" style="246" customWidth="1"/>
    <col min="262" max="262" width="13.6640625" style="246" customWidth="1"/>
    <col min="263" max="263" width="12.83203125" style="246" customWidth="1"/>
    <col min="264" max="277" width="8.83203125" style="246" customWidth="1"/>
    <col min="278" max="511" width="17.6640625" style="246"/>
    <col min="512" max="512" width="32.6640625" style="246" customWidth="1"/>
    <col min="513" max="513" width="7.6640625" style="246" customWidth="1"/>
    <col min="514" max="514" width="10.6640625" style="246" customWidth="1"/>
    <col min="515" max="515" width="19.6640625" style="246" customWidth="1"/>
    <col min="516" max="517" width="13.33203125" style="246" customWidth="1"/>
    <col min="518" max="518" width="13.6640625" style="246" customWidth="1"/>
    <col min="519" max="519" width="12.83203125" style="246" customWidth="1"/>
    <col min="520" max="533" width="8.83203125" style="246" customWidth="1"/>
    <col min="534" max="767" width="17.6640625" style="246"/>
    <col min="768" max="768" width="32.6640625" style="246" customWidth="1"/>
    <col min="769" max="769" width="7.6640625" style="246" customWidth="1"/>
    <col min="770" max="770" width="10.6640625" style="246" customWidth="1"/>
    <col min="771" max="771" width="19.6640625" style="246" customWidth="1"/>
    <col min="772" max="773" width="13.33203125" style="246" customWidth="1"/>
    <col min="774" max="774" width="13.6640625" style="246" customWidth="1"/>
    <col min="775" max="775" width="12.83203125" style="246" customWidth="1"/>
    <col min="776" max="789" width="8.83203125" style="246" customWidth="1"/>
    <col min="790" max="1023" width="17.6640625" style="246"/>
    <col min="1024" max="1024" width="32.6640625" style="246" customWidth="1"/>
    <col min="1025" max="1025" width="7.6640625" style="246" customWidth="1"/>
    <col min="1026" max="1026" width="10.6640625" style="246" customWidth="1"/>
    <col min="1027" max="1027" width="19.6640625" style="246" customWidth="1"/>
    <col min="1028" max="1029" width="13.33203125" style="246" customWidth="1"/>
    <col min="1030" max="1030" width="13.6640625" style="246" customWidth="1"/>
    <col min="1031" max="1031" width="12.83203125" style="246" customWidth="1"/>
    <col min="1032" max="1045" width="8.83203125" style="246" customWidth="1"/>
    <col min="1046" max="1279" width="17.6640625" style="246"/>
    <col min="1280" max="1280" width="32.6640625" style="246" customWidth="1"/>
    <col min="1281" max="1281" width="7.6640625" style="246" customWidth="1"/>
    <col min="1282" max="1282" width="10.6640625" style="246" customWidth="1"/>
    <col min="1283" max="1283" width="19.6640625" style="246" customWidth="1"/>
    <col min="1284" max="1285" width="13.33203125" style="246" customWidth="1"/>
    <col min="1286" max="1286" width="13.6640625" style="246" customWidth="1"/>
    <col min="1287" max="1287" width="12.83203125" style="246" customWidth="1"/>
    <col min="1288" max="1301" width="8.83203125" style="246" customWidth="1"/>
    <col min="1302" max="1535" width="17.6640625" style="246"/>
    <col min="1536" max="1536" width="32.6640625" style="246" customWidth="1"/>
    <col min="1537" max="1537" width="7.6640625" style="246" customWidth="1"/>
    <col min="1538" max="1538" width="10.6640625" style="246" customWidth="1"/>
    <col min="1539" max="1539" width="19.6640625" style="246" customWidth="1"/>
    <col min="1540" max="1541" width="13.33203125" style="246" customWidth="1"/>
    <col min="1542" max="1542" width="13.6640625" style="246" customWidth="1"/>
    <col min="1543" max="1543" width="12.83203125" style="246" customWidth="1"/>
    <col min="1544" max="1557" width="8.83203125" style="246" customWidth="1"/>
    <col min="1558" max="1791" width="17.6640625" style="246"/>
    <col min="1792" max="1792" width="32.6640625" style="246" customWidth="1"/>
    <col min="1793" max="1793" width="7.6640625" style="246" customWidth="1"/>
    <col min="1794" max="1794" width="10.6640625" style="246" customWidth="1"/>
    <col min="1795" max="1795" width="19.6640625" style="246" customWidth="1"/>
    <col min="1796" max="1797" width="13.33203125" style="246" customWidth="1"/>
    <col min="1798" max="1798" width="13.6640625" style="246" customWidth="1"/>
    <col min="1799" max="1799" width="12.83203125" style="246" customWidth="1"/>
    <col min="1800" max="1813" width="8.83203125" style="246" customWidth="1"/>
    <col min="1814" max="2047" width="17.6640625" style="246"/>
    <col min="2048" max="2048" width="32.6640625" style="246" customWidth="1"/>
    <col min="2049" max="2049" width="7.6640625" style="246" customWidth="1"/>
    <col min="2050" max="2050" width="10.6640625" style="246" customWidth="1"/>
    <col min="2051" max="2051" width="19.6640625" style="246" customWidth="1"/>
    <col min="2052" max="2053" width="13.33203125" style="246" customWidth="1"/>
    <col min="2054" max="2054" width="13.6640625" style="246" customWidth="1"/>
    <col min="2055" max="2055" width="12.83203125" style="246" customWidth="1"/>
    <col min="2056" max="2069" width="8.83203125" style="246" customWidth="1"/>
    <col min="2070" max="2303" width="17.6640625" style="246"/>
    <col min="2304" max="2304" width="32.6640625" style="246" customWidth="1"/>
    <col min="2305" max="2305" width="7.6640625" style="246" customWidth="1"/>
    <col min="2306" max="2306" width="10.6640625" style="246" customWidth="1"/>
    <col min="2307" max="2307" width="19.6640625" style="246" customWidth="1"/>
    <col min="2308" max="2309" width="13.33203125" style="246" customWidth="1"/>
    <col min="2310" max="2310" width="13.6640625" style="246" customWidth="1"/>
    <col min="2311" max="2311" width="12.83203125" style="246" customWidth="1"/>
    <col min="2312" max="2325" width="8.83203125" style="246" customWidth="1"/>
    <col min="2326" max="2559" width="17.6640625" style="246"/>
    <col min="2560" max="2560" width="32.6640625" style="246" customWidth="1"/>
    <col min="2561" max="2561" width="7.6640625" style="246" customWidth="1"/>
    <col min="2562" max="2562" width="10.6640625" style="246" customWidth="1"/>
    <col min="2563" max="2563" width="19.6640625" style="246" customWidth="1"/>
    <col min="2564" max="2565" width="13.33203125" style="246" customWidth="1"/>
    <col min="2566" max="2566" width="13.6640625" style="246" customWidth="1"/>
    <col min="2567" max="2567" width="12.83203125" style="246" customWidth="1"/>
    <col min="2568" max="2581" width="8.83203125" style="246" customWidth="1"/>
    <col min="2582" max="2815" width="17.6640625" style="246"/>
    <col min="2816" max="2816" width="32.6640625" style="246" customWidth="1"/>
    <col min="2817" max="2817" width="7.6640625" style="246" customWidth="1"/>
    <col min="2818" max="2818" width="10.6640625" style="246" customWidth="1"/>
    <col min="2819" max="2819" width="19.6640625" style="246" customWidth="1"/>
    <col min="2820" max="2821" width="13.33203125" style="246" customWidth="1"/>
    <col min="2822" max="2822" width="13.6640625" style="246" customWidth="1"/>
    <col min="2823" max="2823" width="12.83203125" style="246" customWidth="1"/>
    <col min="2824" max="2837" width="8.83203125" style="246" customWidth="1"/>
    <col min="2838" max="3071" width="17.6640625" style="246"/>
    <col min="3072" max="3072" width="32.6640625" style="246" customWidth="1"/>
    <col min="3073" max="3073" width="7.6640625" style="246" customWidth="1"/>
    <col min="3074" max="3074" width="10.6640625" style="246" customWidth="1"/>
    <col min="3075" max="3075" width="19.6640625" style="246" customWidth="1"/>
    <col min="3076" max="3077" width="13.33203125" style="246" customWidth="1"/>
    <col min="3078" max="3078" width="13.6640625" style="246" customWidth="1"/>
    <col min="3079" max="3079" width="12.83203125" style="246" customWidth="1"/>
    <col min="3080" max="3093" width="8.83203125" style="246" customWidth="1"/>
    <col min="3094" max="3327" width="17.6640625" style="246"/>
    <col min="3328" max="3328" width="32.6640625" style="246" customWidth="1"/>
    <col min="3329" max="3329" width="7.6640625" style="246" customWidth="1"/>
    <col min="3330" max="3330" width="10.6640625" style="246" customWidth="1"/>
    <col min="3331" max="3331" width="19.6640625" style="246" customWidth="1"/>
    <col min="3332" max="3333" width="13.33203125" style="246" customWidth="1"/>
    <col min="3334" max="3334" width="13.6640625" style="246" customWidth="1"/>
    <col min="3335" max="3335" width="12.83203125" style="246" customWidth="1"/>
    <col min="3336" max="3349" width="8.83203125" style="246" customWidth="1"/>
    <col min="3350" max="3583" width="17.6640625" style="246"/>
    <col min="3584" max="3584" width="32.6640625" style="246" customWidth="1"/>
    <col min="3585" max="3585" width="7.6640625" style="246" customWidth="1"/>
    <col min="3586" max="3586" width="10.6640625" style="246" customWidth="1"/>
    <col min="3587" max="3587" width="19.6640625" style="246" customWidth="1"/>
    <col min="3588" max="3589" width="13.33203125" style="246" customWidth="1"/>
    <col min="3590" max="3590" width="13.6640625" style="246" customWidth="1"/>
    <col min="3591" max="3591" width="12.83203125" style="246" customWidth="1"/>
    <col min="3592" max="3605" width="8.83203125" style="246" customWidth="1"/>
    <col min="3606" max="3839" width="17.6640625" style="246"/>
    <col min="3840" max="3840" width="32.6640625" style="246" customWidth="1"/>
    <col min="3841" max="3841" width="7.6640625" style="246" customWidth="1"/>
    <col min="3842" max="3842" width="10.6640625" style="246" customWidth="1"/>
    <col min="3843" max="3843" width="19.6640625" style="246" customWidth="1"/>
    <col min="3844" max="3845" width="13.33203125" style="246" customWidth="1"/>
    <col min="3846" max="3846" width="13.6640625" style="246" customWidth="1"/>
    <col min="3847" max="3847" width="12.83203125" style="246" customWidth="1"/>
    <col min="3848" max="3861" width="8.83203125" style="246" customWidth="1"/>
    <col min="3862" max="4095" width="17.6640625" style="246"/>
    <col min="4096" max="4096" width="32.6640625" style="246" customWidth="1"/>
    <col min="4097" max="4097" width="7.6640625" style="246" customWidth="1"/>
    <col min="4098" max="4098" width="10.6640625" style="246" customWidth="1"/>
    <col min="4099" max="4099" width="19.6640625" style="246" customWidth="1"/>
    <col min="4100" max="4101" width="13.33203125" style="246" customWidth="1"/>
    <col min="4102" max="4102" width="13.6640625" style="246" customWidth="1"/>
    <col min="4103" max="4103" width="12.83203125" style="246" customWidth="1"/>
    <col min="4104" max="4117" width="8.83203125" style="246" customWidth="1"/>
    <col min="4118" max="4351" width="17.6640625" style="246"/>
    <col min="4352" max="4352" width="32.6640625" style="246" customWidth="1"/>
    <col min="4353" max="4353" width="7.6640625" style="246" customWidth="1"/>
    <col min="4354" max="4354" width="10.6640625" style="246" customWidth="1"/>
    <col min="4355" max="4355" width="19.6640625" style="246" customWidth="1"/>
    <col min="4356" max="4357" width="13.33203125" style="246" customWidth="1"/>
    <col min="4358" max="4358" width="13.6640625" style="246" customWidth="1"/>
    <col min="4359" max="4359" width="12.83203125" style="246" customWidth="1"/>
    <col min="4360" max="4373" width="8.83203125" style="246" customWidth="1"/>
    <col min="4374" max="4607" width="17.6640625" style="246"/>
    <col min="4608" max="4608" width="32.6640625" style="246" customWidth="1"/>
    <col min="4609" max="4609" width="7.6640625" style="246" customWidth="1"/>
    <col min="4610" max="4610" width="10.6640625" style="246" customWidth="1"/>
    <col min="4611" max="4611" width="19.6640625" style="246" customWidth="1"/>
    <col min="4612" max="4613" width="13.33203125" style="246" customWidth="1"/>
    <col min="4614" max="4614" width="13.6640625" style="246" customWidth="1"/>
    <col min="4615" max="4615" width="12.83203125" style="246" customWidth="1"/>
    <col min="4616" max="4629" width="8.83203125" style="246" customWidth="1"/>
    <col min="4630" max="4863" width="17.6640625" style="246"/>
    <col min="4864" max="4864" width="32.6640625" style="246" customWidth="1"/>
    <col min="4865" max="4865" width="7.6640625" style="246" customWidth="1"/>
    <col min="4866" max="4866" width="10.6640625" style="246" customWidth="1"/>
    <col min="4867" max="4867" width="19.6640625" style="246" customWidth="1"/>
    <col min="4868" max="4869" width="13.33203125" style="246" customWidth="1"/>
    <col min="4870" max="4870" width="13.6640625" style="246" customWidth="1"/>
    <col min="4871" max="4871" width="12.83203125" style="246" customWidth="1"/>
    <col min="4872" max="4885" width="8.83203125" style="246" customWidth="1"/>
    <col min="4886" max="5119" width="17.6640625" style="246"/>
    <col min="5120" max="5120" width="32.6640625" style="246" customWidth="1"/>
    <col min="5121" max="5121" width="7.6640625" style="246" customWidth="1"/>
    <col min="5122" max="5122" width="10.6640625" style="246" customWidth="1"/>
    <col min="5123" max="5123" width="19.6640625" style="246" customWidth="1"/>
    <col min="5124" max="5125" width="13.33203125" style="246" customWidth="1"/>
    <col min="5126" max="5126" width="13.6640625" style="246" customWidth="1"/>
    <col min="5127" max="5127" width="12.83203125" style="246" customWidth="1"/>
    <col min="5128" max="5141" width="8.83203125" style="246" customWidth="1"/>
    <col min="5142" max="5375" width="17.6640625" style="246"/>
    <col min="5376" max="5376" width="32.6640625" style="246" customWidth="1"/>
    <col min="5377" max="5377" width="7.6640625" style="246" customWidth="1"/>
    <col min="5378" max="5378" width="10.6640625" style="246" customWidth="1"/>
    <col min="5379" max="5379" width="19.6640625" style="246" customWidth="1"/>
    <col min="5380" max="5381" width="13.33203125" style="246" customWidth="1"/>
    <col min="5382" max="5382" width="13.6640625" style="246" customWidth="1"/>
    <col min="5383" max="5383" width="12.83203125" style="246" customWidth="1"/>
    <col min="5384" max="5397" width="8.83203125" style="246" customWidth="1"/>
    <col min="5398" max="5631" width="17.6640625" style="246"/>
    <col min="5632" max="5632" width="32.6640625" style="246" customWidth="1"/>
    <col min="5633" max="5633" width="7.6640625" style="246" customWidth="1"/>
    <col min="5634" max="5634" width="10.6640625" style="246" customWidth="1"/>
    <col min="5635" max="5635" width="19.6640625" style="246" customWidth="1"/>
    <col min="5636" max="5637" width="13.33203125" style="246" customWidth="1"/>
    <col min="5638" max="5638" width="13.6640625" style="246" customWidth="1"/>
    <col min="5639" max="5639" width="12.83203125" style="246" customWidth="1"/>
    <col min="5640" max="5653" width="8.83203125" style="246" customWidth="1"/>
    <col min="5654" max="5887" width="17.6640625" style="246"/>
    <col min="5888" max="5888" width="32.6640625" style="246" customWidth="1"/>
    <col min="5889" max="5889" width="7.6640625" style="246" customWidth="1"/>
    <col min="5890" max="5890" width="10.6640625" style="246" customWidth="1"/>
    <col min="5891" max="5891" width="19.6640625" style="246" customWidth="1"/>
    <col min="5892" max="5893" width="13.33203125" style="246" customWidth="1"/>
    <col min="5894" max="5894" width="13.6640625" style="246" customWidth="1"/>
    <col min="5895" max="5895" width="12.83203125" style="246" customWidth="1"/>
    <col min="5896" max="5909" width="8.83203125" style="246" customWidth="1"/>
    <col min="5910" max="6143" width="17.6640625" style="246"/>
    <col min="6144" max="6144" width="32.6640625" style="246" customWidth="1"/>
    <col min="6145" max="6145" width="7.6640625" style="246" customWidth="1"/>
    <col min="6146" max="6146" width="10.6640625" style="246" customWidth="1"/>
    <col min="6147" max="6147" width="19.6640625" style="246" customWidth="1"/>
    <col min="6148" max="6149" width="13.33203125" style="246" customWidth="1"/>
    <col min="6150" max="6150" width="13.6640625" style="246" customWidth="1"/>
    <col min="6151" max="6151" width="12.83203125" style="246" customWidth="1"/>
    <col min="6152" max="6165" width="8.83203125" style="246" customWidth="1"/>
    <col min="6166" max="6399" width="17.6640625" style="246"/>
    <col min="6400" max="6400" width="32.6640625" style="246" customWidth="1"/>
    <col min="6401" max="6401" width="7.6640625" style="246" customWidth="1"/>
    <col min="6402" max="6402" width="10.6640625" style="246" customWidth="1"/>
    <col min="6403" max="6403" width="19.6640625" style="246" customWidth="1"/>
    <col min="6404" max="6405" width="13.33203125" style="246" customWidth="1"/>
    <col min="6406" max="6406" width="13.6640625" style="246" customWidth="1"/>
    <col min="6407" max="6407" width="12.83203125" style="246" customWidth="1"/>
    <col min="6408" max="6421" width="8.83203125" style="246" customWidth="1"/>
    <col min="6422" max="6655" width="17.6640625" style="246"/>
    <col min="6656" max="6656" width="32.6640625" style="246" customWidth="1"/>
    <col min="6657" max="6657" width="7.6640625" style="246" customWidth="1"/>
    <col min="6658" max="6658" width="10.6640625" style="246" customWidth="1"/>
    <col min="6659" max="6659" width="19.6640625" style="246" customWidth="1"/>
    <col min="6660" max="6661" width="13.33203125" style="246" customWidth="1"/>
    <col min="6662" max="6662" width="13.6640625" style="246" customWidth="1"/>
    <col min="6663" max="6663" width="12.83203125" style="246" customWidth="1"/>
    <col min="6664" max="6677" width="8.83203125" style="246" customWidth="1"/>
    <col min="6678" max="6911" width="17.6640625" style="246"/>
    <col min="6912" max="6912" width="32.6640625" style="246" customWidth="1"/>
    <col min="6913" max="6913" width="7.6640625" style="246" customWidth="1"/>
    <col min="6914" max="6914" width="10.6640625" style="246" customWidth="1"/>
    <col min="6915" max="6915" width="19.6640625" style="246" customWidth="1"/>
    <col min="6916" max="6917" width="13.33203125" style="246" customWidth="1"/>
    <col min="6918" max="6918" width="13.6640625" style="246" customWidth="1"/>
    <col min="6919" max="6919" width="12.83203125" style="246" customWidth="1"/>
    <col min="6920" max="6933" width="8.83203125" style="246" customWidth="1"/>
    <col min="6934" max="7167" width="17.6640625" style="246"/>
    <col min="7168" max="7168" width="32.6640625" style="246" customWidth="1"/>
    <col min="7169" max="7169" width="7.6640625" style="246" customWidth="1"/>
    <col min="7170" max="7170" width="10.6640625" style="246" customWidth="1"/>
    <col min="7171" max="7171" width="19.6640625" style="246" customWidth="1"/>
    <col min="7172" max="7173" width="13.33203125" style="246" customWidth="1"/>
    <col min="7174" max="7174" width="13.6640625" style="246" customWidth="1"/>
    <col min="7175" max="7175" width="12.83203125" style="246" customWidth="1"/>
    <col min="7176" max="7189" width="8.83203125" style="246" customWidth="1"/>
    <col min="7190" max="7423" width="17.6640625" style="246"/>
    <col min="7424" max="7424" width="32.6640625" style="246" customWidth="1"/>
    <col min="7425" max="7425" width="7.6640625" style="246" customWidth="1"/>
    <col min="7426" max="7426" width="10.6640625" style="246" customWidth="1"/>
    <col min="7427" max="7427" width="19.6640625" style="246" customWidth="1"/>
    <col min="7428" max="7429" width="13.33203125" style="246" customWidth="1"/>
    <col min="7430" max="7430" width="13.6640625" style="246" customWidth="1"/>
    <col min="7431" max="7431" width="12.83203125" style="246" customWidth="1"/>
    <col min="7432" max="7445" width="8.83203125" style="246" customWidth="1"/>
    <col min="7446" max="7679" width="17.6640625" style="246"/>
    <col min="7680" max="7680" width="32.6640625" style="246" customWidth="1"/>
    <col min="7681" max="7681" width="7.6640625" style="246" customWidth="1"/>
    <col min="7682" max="7682" width="10.6640625" style="246" customWidth="1"/>
    <col min="7683" max="7683" width="19.6640625" style="246" customWidth="1"/>
    <col min="7684" max="7685" width="13.33203125" style="246" customWidth="1"/>
    <col min="7686" max="7686" width="13.6640625" style="246" customWidth="1"/>
    <col min="7687" max="7687" width="12.83203125" style="246" customWidth="1"/>
    <col min="7688" max="7701" width="8.83203125" style="246" customWidth="1"/>
    <col min="7702" max="7935" width="17.6640625" style="246"/>
    <col min="7936" max="7936" width="32.6640625" style="246" customWidth="1"/>
    <col min="7937" max="7937" width="7.6640625" style="246" customWidth="1"/>
    <col min="7938" max="7938" width="10.6640625" style="246" customWidth="1"/>
    <col min="7939" max="7939" width="19.6640625" style="246" customWidth="1"/>
    <col min="7940" max="7941" width="13.33203125" style="246" customWidth="1"/>
    <col min="7942" max="7942" width="13.6640625" style="246" customWidth="1"/>
    <col min="7943" max="7943" width="12.83203125" style="246" customWidth="1"/>
    <col min="7944" max="7957" width="8.83203125" style="246" customWidth="1"/>
    <col min="7958" max="8191" width="17.6640625" style="246"/>
    <col min="8192" max="8192" width="32.6640625" style="246" customWidth="1"/>
    <col min="8193" max="8193" width="7.6640625" style="246" customWidth="1"/>
    <col min="8194" max="8194" width="10.6640625" style="246" customWidth="1"/>
    <col min="8195" max="8195" width="19.6640625" style="246" customWidth="1"/>
    <col min="8196" max="8197" width="13.33203125" style="246" customWidth="1"/>
    <col min="8198" max="8198" width="13.6640625" style="246" customWidth="1"/>
    <col min="8199" max="8199" width="12.83203125" style="246" customWidth="1"/>
    <col min="8200" max="8213" width="8.83203125" style="246" customWidth="1"/>
    <col min="8214" max="8447" width="17.6640625" style="246"/>
    <col min="8448" max="8448" width="32.6640625" style="246" customWidth="1"/>
    <col min="8449" max="8449" width="7.6640625" style="246" customWidth="1"/>
    <col min="8450" max="8450" width="10.6640625" style="246" customWidth="1"/>
    <col min="8451" max="8451" width="19.6640625" style="246" customWidth="1"/>
    <col min="8452" max="8453" width="13.33203125" style="246" customWidth="1"/>
    <col min="8454" max="8454" width="13.6640625" style="246" customWidth="1"/>
    <col min="8455" max="8455" width="12.83203125" style="246" customWidth="1"/>
    <col min="8456" max="8469" width="8.83203125" style="246" customWidth="1"/>
    <col min="8470" max="8703" width="17.6640625" style="246"/>
    <col min="8704" max="8704" width="32.6640625" style="246" customWidth="1"/>
    <col min="8705" max="8705" width="7.6640625" style="246" customWidth="1"/>
    <col min="8706" max="8706" width="10.6640625" style="246" customWidth="1"/>
    <col min="8707" max="8707" width="19.6640625" style="246" customWidth="1"/>
    <col min="8708" max="8709" width="13.33203125" style="246" customWidth="1"/>
    <col min="8710" max="8710" width="13.6640625" style="246" customWidth="1"/>
    <col min="8711" max="8711" width="12.83203125" style="246" customWidth="1"/>
    <col min="8712" max="8725" width="8.83203125" style="246" customWidth="1"/>
    <col min="8726" max="8959" width="17.6640625" style="246"/>
    <col min="8960" max="8960" width="32.6640625" style="246" customWidth="1"/>
    <col min="8961" max="8961" width="7.6640625" style="246" customWidth="1"/>
    <col min="8962" max="8962" width="10.6640625" style="246" customWidth="1"/>
    <col min="8963" max="8963" width="19.6640625" style="246" customWidth="1"/>
    <col min="8964" max="8965" width="13.33203125" style="246" customWidth="1"/>
    <col min="8966" max="8966" width="13.6640625" style="246" customWidth="1"/>
    <col min="8967" max="8967" width="12.83203125" style="246" customWidth="1"/>
    <col min="8968" max="8981" width="8.83203125" style="246" customWidth="1"/>
    <col min="8982" max="9215" width="17.6640625" style="246"/>
    <col min="9216" max="9216" width="32.6640625" style="246" customWidth="1"/>
    <col min="9217" max="9217" width="7.6640625" style="246" customWidth="1"/>
    <col min="9218" max="9218" width="10.6640625" style="246" customWidth="1"/>
    <col min="9219" max="9219" width="19.6640625" style="246" customWidth="1"/>
    <col min="9220" max="9221" width="13.33203125" style="246" customWidth="1"/>
    <col min="9222" max="9222" width="13.6640625" style="246" customWidth="1"/>
    <col min="9223" max="9223" width="12.83203125" style="246" customWidth="1"/>
    <col min="9224" max="9237" width="8.83203125" style="246" customWidth="1"/>
    <col min="9238" max="9471" width="17.6640625" style="246"/>
    <col min="9472" max="9472" width="32.6640625" style="246" customWidth="1"/>
    <col min="9473" max="9473" width="7.6640625" style="246" customWidth="1"/>
    <col min="9474" max="9474" width="10.6640625" style="246" customWidth="1"/>
    <col min="9475" max="9475" width="19.6640625" style="246" customWidth="1"/>
    <col min="9476" max="9477" width="13.33203125" style="246" customWidth="1"/>
    <col min="9478" max="9478" width="13.6640625" style="246" customWidth="1"/>
    <col min="9479" max="9479" width="12.83203125" style="246" customWidth="1"/>
    <col min="9480" max="9493" width="8.83203125" style="246" customWidth="1"/>
    <col min="9494" max="9727" width="17.6640625" style="246"/>
    <col min="9728" max="9728" width="32.6640625" style="246" customWidth="1"/>
    <col min="9729" max="9729" width="7.6640625" style="246" customWidth="1"/>
    <col min="9730" max="9730" width="10.6640625" style="246" customWidth="1"/>
    <col min="9731" max="9731" width="19.6640625" style="246" customWidth="1"/>
    <col min="9732" max="9733" width="13.33203125" style="246" customWidth="1"/>
    <col min="9734" max="9734" width="13.6640625" style="246" customWidth="1"/>
    <col min="9735" max="9735" width="12.83203125" style="246" customWidth="1"/>
    <col min="9736" max="9749" width="8.83203125" style="246" customWidth="1"/>
    <col min="9750" max="9983" width="17.6640625" style="246"/>
    <col min="9984" max="9984" width="32.6640625" style="246" customWidth="1"/>
    <col min="9985" max="9985" width="7.6640625" style="246" customWidth="1"/>
    <col min="9986" max="9986" width="10.6640625" style="246" customWidth="1"/>
    <col min="9987" max="9987" width="19.6640625" style="246" customWidth="1"/>
    <col min="9988" max="9989" width="13.33203125" style="246" customWidth="1"/>
    <col min="9990" max="9990" width="13.6640625" style="246" customWidth="1"/>
    <col min="9991" max="9991" width="12.83203125" style="246" customWidth="1"/>
    <col min="9992" max="10005" width="8.83203125" style="246" customWidth="1"/>
    <col min="10006" max="10239" width="17.6640625" style="246"/>
    <col min="10240" max="10240" width="32.6640625" style="246" customWidth="1"/>
    <col min="10241" max="10241" width="7.6640625" style="246" customWidth="1"/>
    <col min="10242" max="10242" width="10.6640625" style="246" customWidth="1"/>
    <col min="10243" max="10243" width="19.6640625" style="246" customWidth="1"/>
    <col min="10244" max="10245" width="13.33203125" style="246" customWidth="1"/>
    <col min="10246" max="10246" width="13.6640625" style="246" customWidth="1"/>
    <col min="10247" max="10247" width="12.83203125" style="246" customWidth="1"/>
    <col min="10248" max="10261" width="8.83203125" style="246" customWidth="1"/>
    <col min="10262" max="10495" width="17.6640625" style="246"/>
    <col min="10496" max="10496" width="32.6640625" style="246" customWidth="1"/>
    <col min="10497" max="10497" width="7.6640625" style="246" customWidth="1"/>
    <col min="10498" max="10498" width="10.6640625" style="246" customWidth="1"/>
    <col min="10499" max="10499" width="19.6640625" style="246" customWidth="1"/>
    <col min="10500" max="10501" width="13.33203125" style="246" customWidth="1"/>
    <col min="10502" max="10502" width="13.6640625" style="246" customWidth="1"/>
    <col min="10503" max="10503" width="12.83203125" style="246" customWidth="1"/>
    <col min="10504" max="10517" width="8.83203125" style="246" customWidth="1"/>
    <col min="10518" max="10751" width="17.6640625" style="246"/>
    <col min="10752" max="10752" width="32.6640625" style="246" customWidth="1"/>
    <col min="10753" max="10753" width="7.6640625" style="246" customWidth="1"/>
    <col min="10754" max="10754" width="10.6640625" style="246" customWidth="1"/>
    <col min="10755" max="10755" width="19.6640625" style="246" customWidth="1"/>
    <col min="10756" max="10757" width="13.33203125" style="246" customWidth="1"/>
    <col min="10758" max="10758" width="13.6640625" style="246" customWidth="1"/>
    <col min="10759" max="10759" width="12.83203125" style="246" customWidth="1"/>
    <col min="10760" max="10773" width="8.83203125" style="246" customWidth="1"/>
    <col min="10774" max="11007" width="17.6640625" style="246"/>
    <col min="11008" max="11008" width="32.6640625" style="246" customWidth="1"/>
    <col min="11009" max="11009" width="7.6640625" style="246" customWidth="1"/>
    <col min="11010" max="11010" width="10.6640625" style="246" customWidth="1"/>
    <col min="11011" max="11011" width="19.6640625" style="246" customWidth="1"/>
    <col min="11012" max="11013" width="13.33203125" style="246" customWidth="1"/>
    <col min="11014" max="11014" width="13.6640625" style="246" customWidth="1"/>
    <col min="11015" max="11015" width="12.83203125" style="246" customWidth="1"/>
    <col min="11016" max="11029" width="8.83203125" style="246" customWidth="1"/>
    <col min="11030" max="11263" width="17.6640625" style="246"/>
    <col min="11264" max="11264" width="32.6640625" style="246" customWidth="1"/>
    <col min="11265" max="11265" width="7.6640625" style="246" customWidth="1"/>
    <col min="11266" max="11266" width="10.6640625" style="246" customWidth="1"/>
    <col min="11267" max="11267" width="19.6640625" style="246" customWidth="1"/>
    <col min="11268" max="11269" width="13.33203125" style="246" customWidth="1"/>
    <col min="11270" max="11270" width="13.6640625" style="246" customWidth="1"/>
    <col min="11271" max="11271" width="12.83203125" style="246" customWidth="1"/>
    <col min="11272" max="11285" width="8.83203125" style="246" customWidth="1"/>
    <col min="11286" max="11519" width="17.6640625" style="246"/>
    <col min="11520" max="11520" width="32.6640625" style="246" customWidth="1"/>
    <col min="11521" max="11521" width="7.6640625" style="246" customWidth="1"/>
    <col min="11522" max="11522" width="10.6640625" style="246" customWidth="1"/>
    <col min="11523" max="11523" width="19.6640625" style="246" customWidth="1"/>
    <col min="11524" max="11525" width="13.33203125" style="246" customWidth="1"/>
    <col min="11526" max="11526" width="13.6640625" style="246" customWidth="1"/>
    <col min="11527" max="11527" width="12.83203125" style="246" customWidth="1"/>
    <col min="11528" max="11541" width="8.83203125" style="246" customWidth="1"/>
    <col min="11542" max="11775" width="17.6640625" style="246"/>
    <col min="11776" max="11776" width="32.6640625" style="246" customWidth="1"/>
    <col min="11777" max="11777" width="7.6640625" style="246" customWidth="1"/>
    <col min="11778" max="11778" width="10.6640625" style="246" customWidth="1"/>
    <col min="11779" max="11779" width="19.6640625" style="246" customWidth="1"/>
    <col min="11780" max="11781" width="13.33203125" style="246" customWidth="1"/>
    <col min="11782" max="11782" width="13.6640625" style="246" customWidth="1"/>
    <col min="11783" max="11783" width="12.83203125" style="246" customWidth="1"/>
    <col min="11784" max="11797" width="8.83203125" style="246" customWidth="1"/>
    <col min="11798" max="12031" width="17.6640625" style="246"/>
    <col min="12032" max="12032" width="32.6640625" style="246" customWidth="1"/>
    <col min="12033" max="12033" width="7.6640625" style="246" customWidth="1"/>
    <col min="12034" max="12034" width="10.6640625" style="246" customWidth="1"/>
    <col min="12035" max="12035" width="19.6640625" style="246" customWidth="1"/>
    <col min="12036" max="12037" width="13.33203125" style="246" customWidth="1"/>
    <col min="12038" max="12038" width="13.6640625" style="246" customWidth="1"/>
    <col min="12039" max="12039" width="12.83203125" style="246" customWidth="1"/>
    <col min="12040" max="12053" width="8.83203125" style="246" customWidth="1"/>
    <col min="12054" max="12287" width="17.6640625" style="246"/>
    <col min="12288" max="12288" width="32.6640625" style="246" customWidth="1"/>
    <col min="12289" max="12289" width="7.6640625" style="246" customWidth="1"/>
    <col min="12290" max="12290" width="10.6640625" style="246" customWidth="1"/>
    <col min="12291" max="12291" width="19.6640625" style="246" customWidth="1"/>
    <col min="12292" max="12293" width="13.33203125" style="246" customWidth="1"/>
    <col min="12294" max="12294" width="13.6640625" style="246" customWidth="1"/>
    <col min="12295" max="12295" width="12.83203125" style="246" customWidth="1"/>
    <col min="12296" max="12309" width="8.83203125" style="246" customWidth="1"/>
    <col min="12310" max="12543" width="17.6640625" style="246"/>
    <col min="12544" max="12544" width="32.6640625" style="246" customWidth="1"/>
    <col min="12545" max="12545" width="7.6640625" style="246" customWidth="1"/>
    <col min="12546" max="12546" width="10.6640625" style="246" customWidth="1"/>
    <col min="12547" max="12547" width="19.6640625" style="246" customWidth="1"/>
    <col min="12548" max="12549" width="13.33203125" style="246" customWidth="1"/>
    <col min="12550" max="12550" width="13.6640625" style="246" customWidth="1"/>
    <col min="12551" max="12551" width="12.83203125" style="246" customWidth="1"/>
    <col min="12552" max="12565" width="8.83203125" style="246" customWidth="1"/>
    <col min="12566" max="12799" width="17.6640625" style="246"/>
    <col min="12800" max="12800" width="32.6640625" style="246" customWidth="1"/>
    <col min="12801" max="12801" width="7.6640625" style="246" customWidth="1"/>
    <col min="12802" max="12802" width="10.6640625" style="246" customWidth="1"/>
    <col min="12803" max="12803" width="19.6640625" style="246" customWidth="1"/>
    <col min="12804" max="12805" width="13.33203125" style="246" customWidth="1"/>
    <col min="12806" max="12806" width="13.6640625" style="246" customWidth="1"/>
    <col min="12807" max="12807" width="12.83203125" style="246" customWidth="1"/>
    <col min="12808" max="12821" width="8.83203125" style="246" customWidth="1"/>
    <col min="12822" max="13055" width="17.6640625" style="246"/>
    <col min="13056" max="13056" width="32.6640625" style="246" customWidth="1"/>
    <col min="13057" max="13057" width="7.6640625" style="246" customWidth="1"/>
    <col min="13058" max="13058" width="10.6640625" style="246" customWidth="1"/>
    <col min="13059" max="13059" width="19.6640625" style="246" customWidth="1"/>
    <col min="13060" max="13061" width="13.33203125" style="246" customWidth="1"/>
    <col min="13062" max="13062" width="13.6640625" style="246" customWidth="1"/>
    <col min="13063" max="13063" width="12.83203125" style="246" customWidth="1"/>
    <col min="13064" max="13077" width="8.83203125" style="246" customWidth="1"/>
    <col min="13078" max="13311" width="17.6640625" style="246"/>
    <col min="13312" max="13312" width="32.6640625" style="246" customWidth="1"/>
    <col min="13313" max="13313" width="7.6640625" style="246" customWidth="1"/>
    <col min="13314" max="13314" width="10.6640625" style="246" customWidth="1"/>
    <col min="13315" max="13315" width="19.6640625" style="246" customWidth="1"/>
    <col min="13316" max="13317" width="13.33203125" style="246" customWidth="1"/>
    <col min="13318" max="13318" width="13.6640625" style="246" customWidth="1"/>
    <col min="13319" max="13319" width="12.83203125" style="246" customWidth="1"/>
    <col min="13320" max="13333" width="8.83203125" style="246" customWidth="1"/>
    <col min="13334" max="13567" width="17.6640625" style="246"/>
    <col min="13568" max="13568" width="32.6640625" style="246" customWidth="1"/>
    <col min="13569" max="13569" width="7.6640625" style="246" customWidth="1"/>
    <col min="13570" max="13570" width="10.6640625" style="246" customWidth="1"/>
    <col min="13571" max="13571" width="19.6640625" style="246" customWidth="1"/>
    <col min="13572" max="13573" width="13.33203125" style="246" customWidth="1"/>
    <col min="13574" max="13574" width="13.6640625" style="246" customWidth="1"/>
    <col min="13575" max="13575" width="12.83203125" style="246" customWidth="1"/>
    <col min="13576" max="13589" width="8.83203125" style="246" customWidth="1"/>
    <col min="13590" max="13823" width="17.6640625" style="246"/>
    <col min="13824" max="13824" width="32.6640625" style="246" customWidth="1"/>
    <col min="13825" max="13825" width="7.6640625" style="246" customWidth="1"/>
    <col min="13826" max="13826" width="10.6640625" style="246" customWidth="1"/>
    <col min="13827" max="13827" width="19.6640625" style="246" customWidth="1"/>
    <col min="13828" max="13829" width="13.33203125" style="246" customWidth="1"/>
    <col min="13830" max="13830" width="13.6640625" style="246" customWidth="1"/>
    <col min="13831" max="13831" width="12.83203125" style="246" customWidth="1"/>
    <col min="13832" max="13845" width="8.83203125" style="246" customWidth="1"/>
    <col min="13846" max="14079" width="17.6640625" style="246"/>
    <col min="14080" max="14080" width="32.6640625" style="246" customWidth="1"/>
    <col min="14081" max="14081" width="7.6640625" style="246" customWidth="1"/>
    <col min="14082" max="14082" width="10.6640625" style="246" customWidth="1"/>
    <col min="14083" max="14083" width="19.6640625" style="246" customWidth="1"/>
    <col min="14084" max="14085" width="13.33203125" style="246" customWidth="1"/>
    <col min="14086" max="14086" width="13.6640625" style="246" customWidth="1"/>
    <col min="14087" max="14087" width="12.83203125" style="246" customWidth="1"/>
    <col min="14088" max="14101" width="8.83203125" style="246" customWidth="1"/>
    <col min="14102" max="14335" width="17.6640625" style="246"/>
    <col min="14336" max="14336" width="32.6640625" style="246" customWidth="1"/>
    <col min="14337" max="14337" width="7.6640625" style="246" customWidth="1"/>
    <col min="14338" max="14338" width="10.6640625" style="246" customWidth="1"/>
    <col min="14339" max="14339" width="19.6640625" style="246" customWidth="1"/>
    <col min="14340" max="14341" width="13.33203125" style="246" customWidth="1"/>
    <col min="14342" max="14342" width="13.6640625" style="246" customWidth="1"/>
    <col min="14343" max="14343" width="12.83203125" style="246" customWidth="1"/>
    <col min="14344" max="14357" width="8.83203125" style="246" customWidth="1"/>
    <col min="14358" max="14591" width="17.6640625" style="246"/>
    <col min="14592" max="14592" width="32.6640625" style="246" customWidth="1"/>
    <col min="14593" max="14593" width="7.6640625" style="246" customWidth="1"/>
    <col min="14594" max="14594" width="10.6640625" style="246" customWidth="1"/>
    <col min="14595" max="14595" width="19.6640625" style="246" customWidth="1"/>
    <col min="14596" max="14597" width="13.33203125" style="246" customWidth="1"/>
    <col min="14598" max="14598" width="13.6640625" style="246" customWidth="1"/>
    <col min="14599" max="14599" width="12.83203125" style="246" customWidth="1"/>
    <col min="14600" max="14613" width="8.83203125" style="246" customWidth="1"/>
    <col min="14614" max="14847" width="17.6640625" style="246"/>
    <col min="14848" max="14848" width="32.6640625" style="246" customWidth="1"/>
    <col min="14849" max="14849" width="7.6640625" style="246" customWidth="1"/>
    <col min="14850" max="14850" width="10.6640625" style="246" customWidth="1"/>
    <col min="14851" max="14851" width="19.6640625" style="246" customWidth="1"/>
    <col min="14852" max="14853" width="13.33203125" style="246" customWidth="1"/>
    <col min="14854" max="14854" width="13.6640625" style="246" customWidth="1"/>
    <col min="14855" max="14855" width="12.83203125" style="246" customWidth="1"/>
    <col min="14856" max="14869" width="8.83203125" style="246" customWidth="1"/>
    <col min="14870" max="15103" width="17.6640625" style="246"/>
    <col min="15104" max="15104" width="32.6640625" style="246" customWidth="1"/>
    <col min="15105" max="15105" width="7.6640625" style="246" customWidth="1"/>
    <col min="15106" max="15106" width="10.6640625" style="246" customWidth="1"/>
    <col min="15107" max="15107" width="19.6640625" style="246" customWidth="1"/>
    <col min="15108" max="15109" width="13.33203125" style="246" customWidth="1"/>
    <col min="15110" max="15110" width="13.6640625" style="246" customWidth="1"/>
    <col min="15111" max="15111" width="12.83203125" style="246" customWidth="1"/>
    <col min="15112" max="15125" width="8.83203125" style="246" customWidth="1"/>
    <col min="15126" max="15359" width="17.6640625" style="246"/>
    <col min="15360" max="15360" width="32.6640625" style="246" customWidth="1"/>
    <col min="15361" max="15361" width="7.6640625" style="246" customWidth="1"/>
    <col min="15362" max="15362" width="10.6640625" style="246" customWidth="1"/>
    <col min="15363" max="15363" width="19.6640625" style="246" customWidth="1"/>
    <col min="15364" max="15365" width="13.33203125" style="246" customWidth="1"/>
    <col min="15366" max="15366" width="13.6640625" style="246" customWidth="1"/>
    <col min="15367" max="15367" width="12.83203125" style="246" customWidth="1"/>
    <col min="15368" max="15381" width="8.83203125" style="246" customWidth="1"/>
    <col min="15382" max="15615" width="17.6640625" style="246"/>
    <col min="15616" max="15616" width="32.6640625" style="246" customWidth="1"/>
    <col min="15617" max="15617" width="7.6640625" style="246" customWidth="1"/>
    <col min="15618" max="15618" width="10.6640625" style="246" customWidth="1"/>
    <col min="15619" max="15619" width="19.6640625" style="246" customWidth="1"/>
    <col min="15620" max="15621" width="13.33203125" style="246" customWidth="1"/>
    <col min="15622" max="15622" width="13.6640625" style="246" customWidth="1"/>
    <col min="15623" max="15623" width="12.83203125" style="246" customWidth="1"/>
    <col min="15624" max="15637" width="8.83203125" style="246" customWidth="1"/>
    <col min="15638" max="15871" width="17.6640625" style="246"/>
    <col min="15872" max="15872" width="32.6640625" style="246" customWidth="1"/>
    <col min="15873" max="15873" width="7.6640625" style="246" customWidth="1"/>
    <col min="15874" max="15874" width="10.6640625" style="246" customWidth="1"/>
    <col min="15875" max="15875" width="19.6640625" style="246" customWidth="1"/>
    <col min="15876" max="15877" width="13.33203125" style="246" customWidth="1"/>
    <col min="15878" max="15878" width="13.6640625" style="246" customWidth="1"/>
    <col min="15879" max="15879" width="12.83203125" style="246" customWidth="1"/>
    <col min="15880" max="15893" width="8.83203125" style="246" customWidth="1"/>
    <col min="15894" max="16127" width="17.6640625" style="246"/>
    <col min="16128" max="16128" width="32.6640625" style="246" customWidth="1"/>
    <col min="16129" max="16129" width="7.6640625" style="246" customWidth="1"/>
    <col min="16130" max="16130" width="10.6640625" style="246" customWidth="1"/>
    <col min="16131" max="16131" width="19.6640625" style="246" customWidth="1"/>
    <col min="16132" max="16133" width="13.33203125" style="246" customWidth="1"/>
    <col min="16134" max="16134" width="13.6640625" style="246" customWidth="1"/>
    <col min="16135" max="16135" width="12.83203125" style="246" customWidth="1"/>
    <col min="16136" max="16149" width="8.83203125" style="246" customWidth="1"/>
    <col min="16150" max="16384" width="17.6640625" style="246"/>
  </cols>
  <sheetData>
    <row r="1" spans="1:21" ht="24.75" customHeight="1" x14ac:dyDescent="0.3">
      <c r="A1" s="608" t="s">
        <v>1171</v>
      </c>
      <c r="B1" s="608"/>
      <c r="C1" s="608"/>
      <c r="D1" s="608"/>
      <c r="E1" s="245"/>
    </row>
    <row r="2" spans="1:21" ht="21.75" customHeight="1" thickBot="1" x14ac:dyDescent="0.35">
      <c r="A2" s="609" t="s">
        <v>17</v>
      </c>
      <c r="B2" s="609"/>
      <c r="C2" s="609"/>
      <c r="D2" s="609"/>
      <c r="E2" s="245"/>
    </row>
    <row r="3" spans="1:21" ht="15" customHeight="1" x14ac:dyDescent="0.25">
      <c r="A3" s="247"/>
      <c r="B3" s="610"/>
      <c r="C3" s="611"/>
      <c r="D3" s="248" t="s">
        <v>1172</v>
      </c>
      <c r="E3" s="249"/>
    </row>
    <row r="4" spans="1:21" ht="28.5" customHeight="1" x14ac:dyDescent="0.25">
      <c r="A4" s="247"/>
      <c r="B4" s="563" t="s">
        <v>1173</v>
      </c>
      <c r="C4" s="250" t="s">
        <v>1174</v>
      </c>
      <c r="D4" s="251">
        <v>0.21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</row>
    <row r="5" spans="1:21" s="257" customFormat="1" ht="15" customHeight="1" x14ac:dyDescent="0.25">
      <c r="A5" s="247"/>
      <c r="B5" s="564" t="s">
        <v>1175</v>
      </c>
      <c r="C5" s="254">
        <f>ARC!J28</f>
        <v>0</v>
      </c>
      <c r="D5" s="255">
        <f t="shared" ref="D5:D12" si="0">C5*$D$4</f>
        <v>0</v>
      </c>
      <c r="E5" s="256"/>
    </row>
    <row r="6" spans="1:21" s="257" customFormat="1" ht="15" customHeight="1" x14ac:dyDescent="0.25">
      <c r="A6" s="247"/>
      <c r="B6" s="564" t="s">
        <v>1176</v>
      </c>
      <c r="C6" s="254">
        <f>ZTI!J96</f>
        <v>0</v>
      </c>
      <c r="D6" s="255">
        <f t="shared" si="0"/>
        <v>0</v>
      </c>
      <c r="E6" s="256"/>
    </row>
    <row r="7" spans="1:21" s="257" customFormat="1" ht="15" customHeight="1" x14ac:dyDescent="0.25">
      <c r="A7" s="247"/>
      <c r="B7" s="564" t="s">
        <v>1177</v>
      </c>
      <c r="C7" s="254">
        <f>Gastro!I144</f>
        <v>0</v>
      </c>
      <c r="D7" s="255">
        <f t="shared" si="0"/>
        <v>0</v>
      </c>
      <c r="E7" s="256"/>
    </row>
    <row r="8" spans="1:21" s="257" customFormat="1" ht="15" customHeight="1" x14ac:dyDescent="0.25">
      <c r="A8" s="247"/>
      <c r="B8" s="564" t="s">
        <v>1178</v>
      </c>
      <c r="C8" s="254">
        <f>Technolog.strop!D35</f>
        <v>0</v>
      </c>
      <c r="D8" s="255">
        <f t="shared" si="0"/>
        <v>0</v>
      </c>
      <c r="E8" s="256"/>
    </row>
    <row r="9" spans="1:21" s="257" customFormat="1" ht="15" customHeight="1" x14ac:dyDescent="0.25">
      <c r="A9" s="247"/>
      <c r="B9" s="564" t="s">
        <v>1179</v>
      </c>
      <c r="C9" s="254">
        <f>VZT!G167</f>
        <v>0</v>
      </c>
      <c r="D9" s="255">
        <f t="shared" si="0"/>
        <v>0</v>
      </c>
      <c r="E9" s="256"/>
    </row>
    <row r="10" spans="1:21" s="257" customFormat="1" ht="15" customHeight="1" x14ac:dyDescent="0.25">
      <c r="A10" s="247"/>
      <c r="B10" s="564" t="s">
        <v>1180</v>
      </c>
      <c r="C10" s="254">
        <f>EI!J78</f>
        <v>0</v>
      </c>
      <c r="D10" s="255">
        <f t="shared" si="0"/>
        <v>0</v>
      </c>
      <c r="E10" s="256"/>
    </row>
    <row r="11" spans="1:21" s="257" customFormat="1" ht="15" customHeight="1" x14ac:dyDescent="0.25">
      <c r="A11" s="247"/>
      <c r="B11" s="564" t="s">
        <v>1181</v>
      </c>
      <c r="C11" s="254">
        <f>EPS!F8</f>
        <v>0</v>
      </c>
      <c r="D11" s="255">
        <f t="shared" si="0"/>
        <v>0</v>
      </c>
      <c r="E11" s="256"/>
    </row>
    <row r="12" spans="1:21" s="257" customFormat="1" ht="15" customHeight="1" thickBot="1" x14ac:dyDescent="0.3">
      <c r="A12" s="247"/>
      <c r="B12" s="565" t="s">
        <v>1182</v>
      </c>
      <c r="C12" s="566">
        <f>'UT+Plyn'!I6</f>
        <v>0</v>
      </c>
      <c r="D12" s="567">
        <f t="shared" si="0"/>
        <v>0</v>
      </c>
      <c r="E12" s="256"/>
    </row>
    <row r="13" spans="1:21" s="257" customFormat="1" ht="15" customHeight="1" x14ac:dyDescent="0.25">
      <c r="A13" s="247"/>
      <c r="B13" s="258"/>
      <c r="C13" s="259"/>
      <c r="D13" s="260"/>
      <c r="E13" s="256"/>
    </row>
    <row r="14" spans="1:21" s="257" customFormat="1" ht="15" customHeight="1" x14ac:dyDescent="0.25">
      <c r="A14" s="247"/>
      <c r="B14" s="261" t="s">
        <v>1183</v>
      </c>
      <c r="C14" s="262">
        <f>SUM(C5:C12)</f>
        <v>0</v>
      </c>
      <c r="D14" s="262">
        <f>SUM(D5:D12)</f>
        <v>0</v>
      </c>
      <c r="E14" s="256"/>
      <c r="F14" s="263"/>
    </row>
    <row r="15" spans="1:21" s="257" customFormat="1" ht="15" customHeight="1" x14ac:dyDescent="0.25">
      <c r="A15" s="247"/>
      <c r="B15" s="261" t="s">
        <v>1184</v>
      </c>
      <c r="C15" s="262">
        <f>C14+D14</f>
        <v>0</v>
      </c>
      <c r="D15" s="264"/>
      <c r="E15" s="256"/>
    </row>
    <row r="16" spans="1:21" s="257" customFormat="1" ht="15" customHeight="1" x14ac:dyDescent="0.25">
      <c r="A16" s="247"/>
      <c r="B16" s="261"/>
      <c r="C16" s="262"/>
      <c r="D16" s="264"/>
      <c r="E16" s="256"/>
    </row>
    <row r="17" spans="2:5" s="257" customFormat="1" x14ac:dyDescent="0.25">
      <c r="B17" s="265"/>
      <c r="C17" s="266"/>
      <c r="D17" s="267"/>
      <c r="E17" s="268"/>
    </row>
    <row r="18" spans="2:5" s="257" customFormat="1" x14ac:dyDescent="0.25">
      <c r="B18" s="269"/>
      <c r="C18" s="266"/>
      <c r="D18" s="267"/>
      <c r="E18" s="256"/>
    </row>
    <row r="19" spans="2:5" s="257" customFormat="1" x14ac:dyDescent="0.25">
      <c r="B19" s="265"/>
      <c r="C19" s="266"/>
      <c r="D19" s="270"/>
      <c r="E19" s="256"/>
    </row>
    <row r="20" spans="2:5" ht="13.9" customHeight="1" x14ac:dyDescent="0.2">
      <c r="B20" s="612" t="s">
        <v>1185</v>
      </c>
      <c r="C20" s="612"/>
      <c r="D20" s="612"/>
      <c r="E20" s="267"/>
    </row>
    <row r="21" spans="2:5" ht="12.75" x14ac:dyDescent="0.2">
      <c r="B21" s="612"/>
      <c r="C21" s="612"/>
      <c r="D21" s="612"/>
      <c r="E21" s="267"/>
    </row>
    <row r="22" spans="2:5" ht="15" customHeight="1" x14ac:dyDescent="0.2">
      <c r="B22" s="612"/>
      <c r="C22" s="612"/>
      <c r="D22" s="612"/>
      <c r="E22" s="270"/>
    </row>
    <row r="23" spans="2:5" ht="18.75" customHeight="1" x14ac:dyDescent="0.2">
      <c r="B23" s="612"/>
      <c r="C23" s="612"/>
      <c r="D23" s="612"/>
      <c r="E23" s="271"/>
    </row>
    <row r="24" spans="2:5" ht="15.75" customHeight="1" x14ac:dyDescent="0.2">
      <c r="B24" s="612"/>
      <c r="C24" s="612"/>
      <c r="D24" s="612"/>
      <c r="E24" s="271"/>
    </row>
    <row r="25" spans="2:5" ht="12.75" x14ac:dyDescent="0.2">
      <c r="B25" s="612"/>
      <c r="C25" s="612"/>
      <c r="D25" s="612"/>
      <c r="E25" s="271"/>
    </row>
    <row r="26" spans="2:5" ht="12.75" x14ac:dyDescent="0.2">
      <c r="B26" s="612"/>
      <c r="C26" s="612"/>
      <c r="D26" s="612"/>
      <c r="E26" s="271"/>
    </row>
    <row r="27" spans="2:5" ht="12.75" x14ac:dyDescent="0.2">
      <c r="B27" s="612"/>
      <c r="C27" s="612"/>
      <c r="D27" s="612"/>
      <c r="E27" s="271"/>
    </row>
    <row r="28" spans="2:5" ht="12.75" x14ac:dyDescent="0.2">
      <c r="B28" s="612"/>
      <c r="C28" s="612"/>
      <c r="D28" s="612"/>
      <c r="E28" s="271"/>
    </row>
    <row r="29" spans="2:5" ht="12.75" x14ac:dyDescent="0.2">
      <c r="B29" s="612"/>
      <c r="C29" s="612"/>
      <c r="D29" s="612"/>
      <c r="E29" s="271"/>
    </row>
    <row r="30" spans="2:5" ht="12.75" x14ac:dyDescent="0.2">
      <c r="B30" s="612"/>
      <c r="C30" s="612"/>
      <c r="D30" s="612"/>
      <c r="E30" s="271"/>
    </row>
    <row r="31" spans="2:5" ht="12.75" x14ac:dyDescent="0.2">
      <c r="B31" s="612"/>
      <c r="C31" s="612"/>
      <c r="D31" s="612"/>
      <c r="E31" s="271"/>
    </row>
    <row r="32" spans="2:5" ht="12.75" x14ac:dyDescent="0.2">
      <c r="B32" s="612"/>
      <c r="C32" s="612"/>
      <c r="D32" s="612"/>
      <c r="E32" s="271"/>
    </row>
    <row r="33" spans="2:5" ht="12.75" x14ac:dyDescent="0.2">
      <c r="B33" s="612"/>
      <c r="C33" s="612"/>
      <c r="D33" s="612"/>
      <c r="E33" s="271"/>
    </row>
    <row r="34" spans="2:5" ht="12.75" x14ac:dyDescent="0.2">
      <c r="B34" s="612"/>
      <c r="C34" s="612"/>
      <c r="D34" s="612"/>
      <c r="E34" s="271"/>
    </row>
    <row r="35" spans="2:5" ht="12.75" x14ac:dyDescent="0.2">
      <c r="B35" s="612"/>
      <c r="C35" s="612"/>
      <c r="D35" s="612"/>
      <c r="E35" s="271"/>
    </row>
    <row r="36" spans="2:5" ht="12.75" x14ac:dyDescent="0.2">
      <c r="B36" s="612"/>
      <c r="C36" s="612"/>
      <c r="D36" s="612"/>
      <c r="E36" s="271"/>
    </row>
    <row r="37" spans="2:5" ht="12.75" x14ac:dyDescent="0.2">
      <c r="B37" s="612"/>
      <c r="C37" s="612"/>
      <c r="D37" s="612"/>
      <c r="E37" s="271"/>
    </row>
    <row r="38" spans="2:5" ht="12.75" x14ac:dyDescent="0.2">
      <c r="B38" s="612"/>
      <c r="C38" s="612"/>
      <c r="D38" s="612"/>
      <c r="E38" s="271"/>
    </row>
    <row r="39" spans="2:5" ht="12.75" x14ac:dyDescent="0.2">
      <c r="B39" s="272"/>
      <c r="C39" s="271"/>
      <c r="D39" s="271"/>
      <c r="E39" s="271"/>
    </row>
    <row r="40" spans="2:5" ht="12.75" x14ac:dyDescent="0.2">
      <c r="B40" s="272"/>
      <c r="C40" s="271"/>
      <c r="D40" s="271"/>
      <c r="E40" s="271"/>
    </row>
    <row r="41" spans="2:5" ht="12.75" x14ac:dyDescent="0.2">
      <c r="B41" s="272"/>
      <c r="C41" s="271"/>
      <c r="D41" s="271"/>
      <c r="E41" s="271"/>
    </row>
    <row r="42" spans="2:5" ht="12.75" x14ac:dyDescent="0.2">
      <c r="B42" s="272"/>
      <c r="C42" s="271"/>
      <c r="D42" s="271"/>
      <c r="E42" s="271"/>
    </row>
    <row r="43" spans="2:5" ht="12.75" x14ac:dyDescent="0.2">
      <c r="B43" s="272"/>
      <c r="C43" s="271"/>
      <c r="D43" s="271"/>
      <c r="E43" s="271"/>
    </row>
    <row r="44" spans="2:5" ht="12.75" x14ac:dyDescent="0.2">
      <c r="B44" s="272"/>
      <c r="C44" s="271"/>
      <c r="D44" s="271"/>
      <c r="E44" s="271"/>
    </row>
    <row r="45" spans="2:5" ht="12.75" x14ac:dyDescent="0.2">
      <c r="B45" s="272"/>
      <c r="C45" s="271"/>
      <c r="D45" s="271"/>
      <c r="E45" s="271"/>
    </row>
    <row r="46" spans="2:5" ht="12.75" x14ac:dyDescent="0.2">
      <c r="B46" s="272"/>
      <c r="C46" s="271"/>
      <c r="D46" s="271"/>
      <c r="E46" s="271"/>
    </row>
    <row r="47" spans="2:5" ht="12.75" x14ac:dyDescent="0.2">
      <c r="B47" s="272"/>
      <c r="C47" s="271"/>
      <c r="D47" s="271"/>
      <c r="E47" s="271"/>
    </row>
    <row r="48" spans="2:5" ht="12.75" x14ac:dyDescent="0.2">
      <c r="C48" s="271"/>
      <c r="D48" s="267"/>
      <c r="E48" s="271"/>
    </row>
    <row r="49" spans="3:5" ht="12.75" x14ac:dyDescent="0.2">
      <c r="C49" s="271"/>
      <c r="D49" s="267"/>
      <c r="E49" s="271"/>
    </row>
    <row r="50" spans="3:5" ht="12.75" x14ac:dyDescent="0.2">
      <c r="C50" s="266"/>
      <c r="D50" s="267"/>
      <c r="E50" s="271"/>
    </row>
    <row r="51" spans="3:5" ht="12.75" x14ac:dyDescent="0.2">
      <c r="C51" s="266"/>
      <c r="D51" s="267"/>
      <c r="E51" s="267"/>
    </row>
    <row r="52" spans="3:5" ht="12.75" x14ac:dyDescent="0.2">
      <c r="C52" s="266"/>
      <c r="D52" s="267"/>
      <c r="E52" s="267"/>
    </row>
    <row r="53" spans="3:5" ht="12.75" x14ac:dyDescent="0.2">
      <c r="C53" s="266"/>
      <c r="D53" s="267"/>
      <c r="E53" s="267"/>
    </row>
    <row r="54" spans="3:5" ht="12.75" x14ac:dyDescent="0.2">
      <c r="C54" s="266"/>
      <c r="D54" s="267"/>
      <c r="E54" s="267"/>
    </row>
    <row r="55" spans="3:5" ht="12.75" x14ac:dyDescent="0.2">
      <c r="C55" s="266"/>
      <c r="D55" s="267"/>
      <c r="E55" s="267"/>
    </row>
    <row r="56" spans="3:5" ht="12.75" x14ac:dyDescent="0.2">
      <c r="C56" s="266"/>
      <c r="D56" s="267"/>
      <c r="E56" s="267"/>
    </row>
    <row r="57" spans="3:5" ht="12.75" x14ac:dyDescent="0.2">
      <c r="C57" s="266"/>
      <c r="D57" s="267"/>
      <c r="E57" s="267"/>
    </row>
    <row r="58" spans="3:5" ht="12.75" x14ac:dyDescent="0.2">
      <c r="C58" s="266"/>
      <c r="D58" s="267"/>
      <c r="E58" s="267"/>
    </row>
    <row r="59" spans="3:5" ht="12.75" x14ac:dyDescent="0.2">
      <c r="C59" s="266"/>
      <c r="D59" s="267"/>
      <c r="E59" s="267"/>
    </row>
    <row r="60" spans="3:5" ht="12.75" x14ac:dyDescent="0.2">
      <c r="C60" s="266"/>
      <c r="D60" s="267"/>
      <c r="E60" s="267"/>
    </row>
    <row r="61" spans="3:5" ht="12.75" x14ac:dyDescent="0.2">
      <c r="C61" s="266"/>
      <c r="D61" s="267"/>
      <c r="E61" s="267"/>
    </row>
    <row r="62" spans="3:5" ht="12.75" x14ac:dyDescent="0.2">
      <c r="C62" s="266"/>
      <c r="D62" s="267"/>
      <c r="E62" s="267"/>
    </row>
    <row r="63" spans="3:5" ht="12.75" x14ac:dyDescent="0.2">
      <c r="C63" s="266"/>
      <c r="D63" s="267"/>
      <c r="E63" s="267"/>
    </row>
    <row r="64" spans="3:5" ht="12.75" x14ac:dyDescent="0.2">
      <c r="C64" s="266"/>
      <c r="D64" s="267"/>
      <c r="E64" s="267"/>
    </row>
    <row r="65" spans="3:5" ht="12.75" x14ac:dyDescent="0.2">
      <c r="C65" s="266"/>
      <c r="D65" s="267"/>
      <c r="E65" s="267"/>
    </row>
    <row r="66" spans="3:5" ht="12.75" x14ac:dyDescent="0.2">
      <c r="C66" s="266"/>
      <c r="D66" s="267"/>
      <c r="E66" s="267"/>
    </row>
    <row r="67" spans="3:5" ht="12.75" x14ac:dyDescent="0.2">
      <c r="C67" s="266"/>
      <c r="D67" s="267"/>
      <c r="E67" s="267"/>
    </row>
    <row r="68" spans="3:5" ht="12.75" x14ac:dyDescent="0.2">
      <c r="C68" s="266"/>
      <c r="D68" s="267"/>
      <c r="E68" s="267"/>
    </row>
    <row r="69" spans="3:5" ht="12.75" x14ac:dyDescent="0.2">
      <c r="C69" s="266"/>
      <c r="D69" s="267"/>
      <c r="E69" s="267"/>
    </row>
    <row r="70" spans="3:5" ht="12.75" x14ac:dyDescent="0.2">
      <c r="C70" s="266"/>
      <c r="D70" s="267"/>
      <c r="E70" s="267"/>
    </row>
    <row r="71" spans="3:5" ht="12.75" x14ac:dyDescent="0.2">
      <c r="C71" s="266"/>
      <c r="D71" s="267"/>
      <c r="E71" s="267"/>
    </row>
    <row r="72" spans="3:5" ht="12.75" x14ac:dyDescent="0.2">
      <c r="C72" s="266"/>
      <c r="D72" s="267"/>
      <c r="E72" s="267"/>
    </row>
    <row r="73" spans="3:5" ht="12.75" x14ac:dyDescent="0.2">
      <c r="C73" s="266"/>
      <c r="D73" s="267"/>
      <c r="E73" s="267"/>
    </row>
    <row r="74" spans="3:5" ht="12.75" x14ac:dyDescent="0.2">
      <c r="C74" s="266"/>
      <c r="D74" s="267"/>
      <c r="E74" s="267"/>
    </row>
    <row r="75" spans="3:5" ht="12.75" x14ac:dyDescent="0.2">
      <c r="C75" s="266"/>
      <c r="D75" s="267"/>
      <c r="E75" s="267"/>
    </row>
    <row r="76" spans="3:5" ht="12.75" x14ac:dyDescent="0.2">
      <c r="C76" s="266"/>
      <c r="D76" s="267"/>
      <c r="E76" s="267"/>
    </row>
    <row r="77" spans="3:5" ht="12.75" x14ac:dyDescent="0.2">
      <c r="C77" s="266"/>
      <c r="D77" s="267"/>
      <c r="E77" s="267"/>
    </row>
    <row r="78" spans="3:5" ht="12.75" x14ac:dyDescent="0.2">
      <c r="C78" s="266"/>
      <c r="D78" s="267"/>
      <c r="E78" s="267"/>
    </row>
    <row r="79" spans="3:5" ht="12.75" x14ac:dyDescent="0.2">
      <c r="C79" s="266"/>
      <c r="D79" s="267"/>
      <c r="E79" s="267"/>
    </row>
    <row r="80" spans="3:5" ht="12.75" x14ac:dyDescent="0.2">
      <c r="C80" s="266"/>
      <c r="D80" s="267"/>
      <c r="E80" s="267"/>
    </row>
    <row r="81" spans="3:5" ht="12.75" x14ac:dyDescent="0.2">
      <c r="C81" s="266"/>
      <c r="D81" s="267"/>
      <c r="E81" s="267"/>
    </row>
    <row r="82" spans="3:5" ht="12.75" x14ac:dyDescent="0.2">
      <c r="C82" s="266"/>
      <c r="D82" s="267"/>
      <c r="E82" s="267"/>
    </row>
    <row r="83" spans="3:5" ht="12.75" x14ac:dyDescent="0.2">
      <c r="C83" s="266"/>
      <c r="D83" s="267"/>
      <c r="E83" s="267"/>
    </row>
    <row r="84" spans="3:5" ht="12.75" x14ac:dyDescent="0.2">
      <c r="C84" s="266"/>
      <c r="D84" s="267"/>
      <c r="E84" s="267"/>
    </row>
    <row r="85" spans="3:5" ht="12.75" x14ac:dyDescent="0.2">
      <c r="C85" s="266"/>
      <c r="D85" s="267"/>
      <c r="E85" s="267"/>
    </row>
    <row r="86" spans="3:5" ht="12.75" x14ac:dyDescent="0.2">
      <c r="C86" s="266"/>
      <c r="D86" s="267"/>
      <c r="E86" s="267"/>
    </row>
    <row r="87" spans="3:5" ht="12.75" x14ac:dyDescent="0.2">
      <c r="C87" s="266"/>
      <c r="D87" s="267"/>
      <c r="E87" s="267"/>
    </row>
    <row r="88" spans="3:5" ht="12.75" x14ac:dyDescent="0.2">
      <c r="C88" s="266"/>
      <c r="D88" s="267"/>
      <c r="E88" s="267"/>
    </row>
    <row r="89" spans="3:5" ht="12.75" x14ac:dyDescent="0.2">
      <c r="C89" s="266"/>
      <c r="D89" s="267"/>
      <c r="E89" s="267"/>
    </row>
    <row r="90" spans="3:5" ht="12.75" x14ac:dyDescent="0.2">
      <c r="C90" s="266"/>
      <c r="D90" s="267"/>
      <c r="E90" s="267"/>
    </row>
    <row r="91" spans="3:5" ht="12.75" x14ac:dyDescent="0.2">
      <c r="C91" s="266"/>
      <c r="D91" s="267"/>
      <c r="E91" s="267"/>
    </row>
    <row r="92" spans="3:5" ht="12.75" x14ac:dyDescent="0.2">
      <c r="C92" s="266"/>
      <c r="D92" s="267"/>
      <c r="E92" s="267"/>
    </row>
    <row r="93" spans="3:5" ht="12.75" x14ac:dyDescent="0.2">
      <c r="C93" s="266"/>
      <c r="D93" s="267"/>
      <c r="E93" s="267"/>
    </row>
    <row r="94" spans="3:5" ht="12.75" x14ac:dyDescent="0.2">
      <c r="C94" s="266"/>
      <c r="D94" s="267"/>
      <c r="E94" s="267"/>
    </row>
    <row r="95" spans="3:5" ht="12.75" x14ac:dyDescent="0.2">
      <c r="C95" s="266"/>
      <c r="D95" s="267"/>
      <c r="E95" s="267"/>
    </row>
    <row r="96" spans="3:5" ht="12.75" x14ac:dyDescent="0.2">
      <c r="C96" s="266"/>
      <c r="D96" s="267"/>
      <c r="E96" s="267"/>
    </row>
    <row r="97" spans="3:5" ht="12.75" x14ac:dyDescent="0.2">
      <c r="C97" s="266"/>
      <c r="D97" s="267"/>
      <c r="E97" s="267"/>
    </row>
    <row r="98" spans="3:5" ht="12.75" x14ac:dyDescent="0.2">
      <c r="C98" s="266"/>
      <c r="D98" s="267"/>
      <c r="E98" s="267"/>
    </row>
    <row r="99" spans="3:5" ht="12.75" x14ac:dyDescent="0.2">
      <c r="C99" s="266"/>
      <c r="D99" s="267"/>
      <c r="E99" s="267"/>
    </row>
    <row r="100" spans="3:5" ht="12.75" x14ac:dyDescent="0.2">
      <c r="C100" s="266"/>
      <c r="D100" s="267"/>
      <c r="E100" s="267"/>
    </row>
    <row r="101" spans="3:5" ht="12.75" x14ac:dyDescent="0.2">
      <c r="C101" s="266"/>
      <c r="D101" s="267"/>
      <c r="E101" s="267"/>
    </row>
    <row r="102" spans="3:5" ht="12.75" x14ac:dyDescent="0.2">
      <c r="C102" s="266"/>
      <c r="D102" s="267"/>
      <c r="E102" s="267"/>
    </row>
    <row r="103" spans="3:5" ht="12.75" x14ac:dyDescent="0.2">
      <c r="C103" s="266"/>
      <c r="D103" s="267"/>
      <c r="E103" s="267"/>
    </row>
    <row r="104" spans="3:5" ht="12.75" x14ac:dyDescent="0.2">
      <c r="C104" s="266"/>
      <c r="D104" s="267"/>
      <c r="E104" s="267"/>
    </row>
    <row r="105" spans="3:5" ht="12.75" x14ac:dyDescent="0.2">
      <c r="C105" s="266"/>
      <c r="D105" s="267"/>
      <c r="E105" s="267"/>
    </row>
    <row r="106" spans="3:5" ht="12.75" x14ac:dyDescent="0.2">
      <c r="C106" s="266"/>
      <c r="D106" s="267"/>
      <c r="E106" s="267"/>
    </row>
    <row r="107" spans="3:5" ht="12.75" x14ac:dyDescent="0.2">
      <c r="C107" s="266"/>
      <c r="D107" s="267"/>
      <c r="E107" s="267"/>
    </row>
    <row r="108" spans="3:5" ht="12.75" x14ac:dyDescent="0.2">
      <c r="C108" s="266"/>
      <c r="D108" s="267"/>
      <c r="E108" s="267"/>
    </row>
    <row r="109" spans="3:5" ht="12.75" x14ac:dyDescent="0.2">
      <c r="C109" s="266"/>
      <c r="D109" s="267"/>
      <c r="E109" s="267"/>
    </row>
    <row r="110" spans="3:5" ht="12.75" x14ac:dyDescent="0.2">
      <c r="C110" s="266"/>
      <c r="D110" s="267"/>
      <c r="E110" s="267"/>
    </row>
    <row r="111" spans="3:5" ht="12.75" x14ac:dyDescent="0.2">
      <c r="C111" s="266"/>
      <c r="D111" s="267"/>
      <c r="E111" s="267"/>
    </row>
    <row r="112" spans="3:5" ht="12.75" x14ac:dyDescent="0.2">
      <c r="C112" s="266"/>
      <c r="D112" s="267"/>
      <c r="E112" s="267"/>
    </row>
    <row r="113" spans="3:5" ht="12.75" x14ac:dyDescent="0.2">
      <c r="C113" s="266"/>
      <c r="D113" s="267"/>
      <c r="E113" s="267"/>
    </row>
    <row r="114" spans="3:5" ht="12.75" x14ac:dyDescent="0.2">
      <c r="C114" s="266"/>
      <c r="D114" s="267"/>
      <c r="E114" s="267"/>
    </row>
    <row r="115" spans="3:5" ht="12.75" x14ac:dyDescent="0.2">
      <c r="C115" s="266"/>
      <c r="D115" s="267"/>
      <c r="E115" s="267"/>
    </row>
    <row r="116" spans="3:5" ht="12.75" x14ac:dyDescent="0.2">
      <c r="C116" s="266"/>
      <c r="D116" s="267"/>
      <c r="E116" s="267"/>
    </row>
    <row r="117" spans="3:5" ht="12.75" x14ac:dyDescent="0.2">
      <c r="C117" s="266"/>
      <c r="D117" s="267"/>
      <c r="E117" s="267"/>
    </row>
    <row r="118" spans="3:5" ht="12.75" x14ac:dyDescent="0.2">
      <c r="C118" s="266"/>
      <c r="D118" s="267"/>
      <c r="E118" s="267"/>
    </row>
    <row r="119" spans="3:5" ht="12.75" x14ac:dyDescent="0.2">
      <c r="C119" s="266"/>
      <c r="D119" s="267"/>
      <c r="E119" s="267"/>
    </row>
    <row r="120" spans="3:5" ht="12.75" x14ac:dyDescent="0.2">
      <c r="C120" s="266"/>
      <c r="D120" s="267"/>
      <c r="E120" s="267"/>
    </row>
    <row r="121" spans="3:5" ht="12.75" x14ac:dyDescent="0.2">
      <c r="C121" s="266"/>
      <c r="D121" s="267"/>
      <c r="E121" s="267"/>
    </row>
    <row r="122" spans="3:5" ht="12.75" x14ac:dyDescent="0.2">
      <c r="C122" s="266"/>
      <c r="D122" s="267"/>
      <c r="E122" s="267"/>
    </row>
    <row r="123" spans="3:5" ht="12.75" x14ac:dyDescent="0.2">
      <c r="C123" s="266"/>
      <c r="D123" s="267"/>
      <c r="E123" s="267"/>
    </row>
    <row r="124" spans="3:5" ht="12.75" x14ac:dyDescent="0.2">
      <c r="C124" s="266"/>
      <c r="D124" s="267"/>
      <c r="E124" s="267"/>
    </row>
    <row r="125" spans="3:5" ht="12.75" x14ac:dyDescent="0.2">
      <c r="C125" s="266"/>
      <c r="D125" s="267"/>
      <c r="E125" s="267"/>
    </row>
    <row r="126" spans="3:5" ht="12.75" x14ac:dyDescent="0.2">
      <c r="C126" s="266"/>
      <c r="D126" s="267"/>
      <c r="E126" s="267"/>
    </row>
    <row r="127" spans="3:5" ht="12.75" x14ac:dyDescent="0.2">
      <c r="C127" s="266"/>
      <c r="D127" s="267"/>
      <c r="E127" s="267"/>
    </row>
    <row r="128" spans="3:5" ht="12.75" x14ac:dyDescent="0.2">
      <c r="C128" s="266"/>
      <c r="D128" s="267"/>
      <c r="E128" s="267"/>
    </row>
    <row r="129" spans="3:5" ht="12.75" x14ac:dyDescent="0.2">
      <c r="C129" s="266"/>
      <c r="D129" s="267"/>
      <c r="E129" s="267"/>
    </row>
    <row r="130" spans="3:5" ht="12.75" x14ac:dyDescent="0.2">
      <c r="C130" s="266"/>
      <c r="D130" s="267"/>
      <c r="E130" s="267"/>
    </row>
    <row r="131" spans="3:5" ht="12.75" x14ac:dyDescent="0.2">
      <c r="C131" s="266"/>
      <c r="D131" s="267"/>
      <c r="E131" s="267"/>
    </row>
    <row r="132" spans="3:5" ht="12.75" x14ac:dyDescent="0.2">
      <c r="C132" s="266"/>
      <c r="D132" s="267"/>
      <c r="E132" s="267"/>
    </row>
    <row r="133" spans="3:5" ht="12.75" x14ac:dyDescent="0.2">
      <c r="C133" s="266"/>
      <c r="D133" s="267"/>
      <c r="E133" s="267"/>
    </row>
    <row r="134" spans="3:5" ht="12.75" x14ac:dyDescent="0.2">
      <c r="C134" s="266"/>
      <c r="D134" s="267"/>
      <c r="E134" s="267"/>
    </row>
    <row r="135" spans="3:5" ht="12.75" x14ac:dyDescent="0.2">
      <c r="C135" s="266"/>
      <c r="D135" s="267"/>
      <c r="E135" s="267"/>
    </row>
    <row r="136" spans="3:5" ht="12.75" x14ac:dyDescent="0.2">
      <c r="C136" s="266"/>
      <c r="D136" s="267"/>
      <c r="E136" s="267"/>
    </row>
    <row r="137" spans="3:5" ht="12.75" x14ac:dyDescent="0.2">
      <c r="C137" s="266"/>
      <c r="D137" s="267"/>
      <c r="E137" s="267"/>
    </row>
    <row r="138" spans="3:5" ht="12.75" x14ac:dyDescent="0.2">
      <c r="C138" s="266"/>
      <c r="D138" s="267"/>
      <c r="E138" s="267"/>
    </row>
    <row r="139" spans="3:5" ht="12.75" x14ac:dyDescent="0.2">
      <c r="C139" s="266"/>
      <c r="D139" s="267"/>
      <c r="E139" s="267"/>
    </row>
    <row r="140" spans="3:5" ht="12.75" x14ac:dyDescent="0.2">
      <c r="C140" s="266"/>
      <c r="D140" s="267"/>
      <c r="E140" s="267"/>
    </row>
    <row r="141" spans="3:5" ht="12.75" x14ac:dyDescent="0.2">
      <c r="C141" s="266"/>
      <c r="D141" s="267"/>
      <c r="E141" s="267"/>
    </row>
    <row r="142" spans="3:5" ht="12.75" x14ac:dyDescent="0.2">
      <c r="C142" s="266"/>
      <c r="D142" s="267"/>
      <c r="E142" s="267"/>
    </row>
    <row r="143" spans="3:5" ht="12.75" x14ac:dyDescent="0.2">
      <c r="C143" s="266"/>
      <c r="D143" s="267"/>
      <c r="E143" s="267"/>
    </row>
    <row r="144" spans="3:5" ht="12.75" x14ac:dyDescent="0.2">
      <c r="C144" s="266"/>
      <c r="D144" s="267"/>
      <c r="E144" s="267"/>
    </row>
    <row r="145" spans="3:5" ht="12.75" x14ac:dyDescent="0.2">
      <c r="C145" s="266"/>
      <c r="D145" s="267"/>
      <c r="E145" s="267"/>
    </row>
    <row r="146" spans="3:5" ht="12.75" x14ac:dyDescent="0.2">
      <c r="C146" s="266"/>
      <c r="D146" s="267"/>
      <c r="E146" s="267"/>
    </row>
    <row r="147" spans="3:5" ht="12.75" x14ac:dyDescent="0.2">
      <c r="C147" s="266"/>
      <c r="D147" s="267"/>
      <c r="E147" s="267"/>
    </row>
    <row r="148" spans="3:5" ht="12.75" x14ac:dyDescent="0.2">
      <c r="C148" s="266"/>
      <c r="D148" s="267"/>
      <c r="E148" s="267"/>
    </row>
    <row r="149" spans="3:5" ht="12.75" x14ac:dyDescent="0.2">
      <c r="C149" s="266"/>
      <c r="D149" s="267"/>
      <c r="E149" s="267"/>
    </row>
    <row r="150" spans="3:5" ht="12.75" x14ac:dyDescent="0.2">
      <c r="C150" s="266"/>
      <c r="D150" s="267"/>
      <c r="E150" s="267"/>
    </row>
    <row r="151" spans="3:5" ht="12.75" x14ac:dyDescent="0.2">
      <c r="C151" s="266"/>
      <c r="D151" s="267"/>
      <c r="E151" s="267"/>
    </row>
    <row r="152" spans="3:5" ht="12.75" x14ac:dyDescent="0.2">
      <c r="C152" s="266"/>
      <c r="D152" s="267"/>
      <c r="E152" s="267"/>
    </row>
    <row r="153" spans="3:5" ht="12.75" x14ac:dyDescent="0.2">
      <c r="C153" s="266"/>
      <c r="D153" s="267"/>
      <c r="E153" s="267"/>
    </row>
    <row r="154" spans="3:5" ht="12.75" x14ac:dyDescent="0.2">
      <c r="C154" s="266"/>
      <c r="D154" s="267"/>
      <c r="E154" s="267"/>
    </row>
    <row r="155" spans="3:5" ht="12.75" x14ac:dyDescent="0.2">
      <c r="C155" s="266"/>
      <c r="D155" s="267"/>
      <c r="E155" s="267"/>
    </row>
    <row r="156" spans="3:5" ht="12.75" x14ac:dyDescent="0.2">
      <c r="C156" s="266"/>
      <c r="D156" s="267"/>
      <c r="E156" s="267"/>
    </row>
    <row r="157" spans="3:5" ht="12.75" x14ac:dyDescent="0.2">
      <c r="C157" s="266"/>
      <c r="D157" s="267"/>
      <c r="E157" s="267"/>
    </row>
    <row r="158" spans="3:5" ht="12.75" x14ac:dyDescent="0.2">
      <c r="C158" s="266"/>
      <c r="D158" s="267"/>
      <c r="E158" s="267"/>
    </row>
    <row r="159" spans="3:5" ht="12.75" x14ac:dyDescent="0.2">
      <c r="C159" s="266"/>
      <c r="D159" s="267"/>
      <c r="E159" s="267"/>
    </row>
    <row r="160" spans="3:5" ht="12.75" x14ac:dyDescent="0.2">
      <c r="C160" s="266"/>
      <c r="D160" s="267"/>
      <c r="E160" s="267"/>
    </row>
    <row r="161" spans="3:5" ht="12.75" x14ac:dyDescent="0.2">
      <c r="C161" s="266"/>
      <c r="D161" s="267"/>
      <c r="E161" s="267"/>
    </row>
    <row r="162" spans="3:5" ht="12.75" x14ac:dyDescent="0.2">
      <c r="C162" s="266"/>
      <c r="D162" s="267"/>
      <c r="E162" s="267"/>
    </row>
    <row r="163" spans="3:5" ht="12.75" x14ac:dyDescent="0.2">
      <c r="C163" s="266"/>
      <c r="D163" s="267"/>
      <c r="E163" s="267"/>
    </row>
    <row r="164" spans="3:5" ht="12.75" x14ac:dyDescent="0.2">
      <c r="C164" s="266"/>
      <c r="D164" s="267"/>
      <c r="E164" s="267"/>
    </row>
    <row r="165" spans="3:5" ht="12.75" x14ac:dyDescent="0.2">
      <c r="C165" s="266"/>
      <c r="D165" s="267"/>
      <c r="E165" s="267"/>
    </row>
    <row r="166" spans="3:5" ht="12.75" x14ac:dyDescent="0.2">
      <c r="C166" s="266"/>
      <c r="D166" s="267"/>
      <c r="E166" s="267"/>
    </row>
    <row r="167" spans="3:5" ht="12.75" x14ac:dyDescent="0.2">
      <c r="C167" s="266"/>
      <c r="D167" s="267"/>
      <c r="E167" s="267"/>
    </row>
    <row r="168" spans="3:5" ht="12.75" x14ac:dyDescent="0.2">
      <c r="C168" s="266"/>
      <c r="D168" s="267"/>
      <c r="E168" s="267"/>
    </row>
    <row r="169" spans="3:5" ht="12.75" x14ac:dyDescent="0.2">
      <c r="C169" s="266"/>
      <c r="D169" s="267"/>
      <c r="E169" s="267"/>
    </row>
    <row r="170" spans="3:5" ht="12.75" x14ac:dyDescent="0.2">
      <c r="C170" s="266"/>
      <c r="D170" s="267"/>
      <c r="E170" s="267"/>
    </row>
    <row r="171" spans="3:5" ht="12.75" x14ac:dyDescent="0.2">
      <c r="C171" s="266"/>
      <c r="D171" s="267"/>
      <c r="E171" s="267"/>
    </row>
    <row r="172" spans="3:5" ht="12.75" x14ac:dyDescent="0.2">
      <c r="C172" s="266"/>
      <c r="D172" s="267"/>
      <c r="E172" s="267"/>
    </row>
    <row r="173" spans="3:5" ht="12.75" x14ac:dyDescent="0.2">
      <c r="C173" s="266"/>
      <c r="D173" s="267"/>
      <c r="E173" s="267"/>
    </row>
    <row r="174" spans="3:5" ht="12.75" x14ac:dyDescent="0.2">
      <c r="C174" s="266"/>
      <c r="D174" s="267"/>
      <c r="E174" s="267"/>
    </row>
    <row r="175" spans="3:5" ht="12.75" x14ac:dyDescent="0.2">
      <c r="C175" s="266"/>
      <c r="D175" s="267"/>
      <c r="E175" s="267"/>
    </row>
    <row r="176" spans="3:5" ht="12.75" x14ac:dyDescent="0.2">
      <c r="C176" s="266"/>
      <c r="D176" s="267"/>
      <c r="E176" s="267"/>
    </row>
    <row r="177" spans="3:5" ht="12.75" x14ac:dyDescent="0.2">
      <c r="C177" s="266"/>
      <c r="D177" s="267"/>
      <c r="E177" s="267"/>
    </row>
    <row r="178" spans="3:5" ht="12.75" x14ac:dyDescent="0.2">
      <c r="C178" s="266"/>
      <c r="D178" s="267"/>
      <c r="E178" s="267"/>
    </row>
    <row r="179" spans="3:5" ht="12.75" x14ac:dyDescent="0.2">
      <c r="C179" s="266"/>
      <c r="D179" s="267"/>
      <c r="E179" s="267"/>
    </row>
    <row r="180" spans="3:5" ht="12.75" x14ac:dyDescent="0.2">
      <c r="C180" s="266"/>
      <c r="D180" s="267"/>
      <c r="E180" s="267"/>
    </row>
    <row r="181" spans="3:5" ht="12.75" x14ac:dyDescent="0.2">
      <c r="C181" s="266"/>
      <c r="D181" s="267"/>
      <c r="E181" s="267"/>
    </row>
    <row r="182" spans="3:5" ht="12.75" x14ac:dyDescent="0.2">
      <c r="C182" s="266"/>
      <c r="D182" s="267"/>
      <c r="E182" s="267"/>
    </row>
    <row r="183" spans="3:5" ht="12.75" x14ac:dyDescent="0.2">
      <c r="C183" s="266"/>
      <c r="D183" s="267"/>
      <c r="E183" s="267"/>
    </row>
    <row r="184" spans="3:5" ht="12.75" x14ac:dyDescent="0.2">
      <c r="C184" s="266"/>
      <c r="D184" s="267"/>
      <c r="E184" s="267"/>
    </row>
    <row r="185" spans="3:5" ht="12.75" x14ac:dyDescent="0.2">
      <c r="C185" s="266"/>
      <c r="D185" s="267"/>
      <c r="E185" s="267"/>
    </row>
    <row r="186" spans="3:5" ht="12.75" x14ac:dyDescent="0.2">
      <c r="C186" s="266"/>
      <c r="D186" s="267"/>
      <c r="E186" s="267"/>
    </row>
    <row r="187" spans="3:5" ht="12.75" x14ac:dyDescent="0.2">
      <c r="C187" s="266"/>
      <c r="D187" s="267"/>
      <c r="E187" s="267"/>
    </row>
    <row r="188" spans="3:5" ht="12.75" x14ac:dyDescent="0.2">
      <c r="C188" s="266"/>
      <c r="D188" s="267"/>
      <c r="E188" s="267"/>
    </row>
    <row r="189" spans="3:5" ht="12.75" x14ac:dyDescent="0.2">
      <c r="C189" s="266"/>
      <c r="D189" s="267"/>
      <c r="E189" s="267"/>
    </row>
    <row r="190" spans="3:5" ht="12.75" x14ac:dyDescent="0.2">
      <c r="C190" s="266"/>
      <c r="D190" s="267"/>
      <c r="E190" s="267"/>
    </row>
    <row r="191" spans="3:5" ht="12.75" x14ac:dyDescent="0.2">
      <c r="C191" s="266"/>
      <c r="D191" s="267"/>
      <c r="E191" s="267"/>
    </row>
    <row r="192" spans="3:5" ht="12.75" x14ac:dyDescent="0.2">
      <c r="C192" s="266"/>
      <c r="D192" s="267"/>
      <c r="E192" s="267"/>
    </row>
    <row r="193" spans="3:5" ht="12.75" x14ac:dyDescent="0.2">
      <c r="C193" s="266"/>
      <c r="D193" s="267"/>
      <c r="E193" s="267"/>
    </row>
    <row r="194" spans="3:5" ht="12.75" x14ac:dyDescent="0.2">
      <c r="C194" s="266"/>
      <c r="D194" s="267"/>
      <c r="E194" s="267"/>
    </row>
    <row r="195" spans="3:5" ht="12.75" x14ac:dyDescent="0.2">
      <c r="C195" s="266"/>
      <c r="D195" s="267"/>
      <c r="E195" s="267"/>
    </row>
    <row r="196" spans="3:5" ht="12.75" x14ac:dyDescent="0.2">
      <c r="C196" s="266"/>
      <c r="D196" s="267"/>
      <c r="E196" s="267"/>
    </row>
    <row r="197" spans="3:5" ht="12.75" x14ac:dyDescent="0.2">
      <c r="C197" s="266"/>
      <c r="D197" s="267"/>
      <c r="E197" s="267"/>
    </row>
    <row r="198" spans="3:5" ht="12.75" x14ac:dyDescent="0.2">
      <c r="C198" s="266"/>
      <c r="D198" s="267"/>
      <c r="E198" s="267"/>
    </row>
    <row r="199" spans="3:5" ht="12.75" x14ac:dyDescent="0.2">
      <c r="C199" s="266"/>
      <c r="D199" s="267"/>
      <c r="E199" s="267"/>
    </row>
    <row r="200" spans="3:5" ht="12.75" x14ac:dyDescent="0.2">
      <c r="C200" s="266"/>
      <c r="D200" s="267"/>
      <c r="E200" s="267"/>
    </row>
    <row r="201" spans="3:5" ht="12.75" x14ac:dyDescent="0.2">
      <c r="C201" s="266"/>
      <c r="D201" s="267"/>
      <c r="E201" s="267"/>
    </row>
    <row r="202" spans="3:5" ht="12.75" x14ac:dyDescent="0.2">
      <c r="C202" s="266"/>
      <c r="D202" s="267"/>
      <c r="E202" s="267"/>
    </row>
    <row r="203" spans="3:5" ht="12.75" x14ac:dyDescent="0.2">
      <c r="C203" s="266"/>
      <c r="D203" s="267"/>
      <c r="E203" s="267"/>
    </row>
    <row r="204" spans="3:5" ht="12.75" x14ac:dyDescent="0.2">
      <c r="C204" s="266"/>
      <c r="D204" s="267"/>
      <c r="E204" s="267"/>
    </row>
    <row r="205" spans="3:5" ht="12.75" x14ac:dyDescent="0.2">
      <c r="C205" s="266"/>
      <c r="D205" s="267"/>
      <c r="E205" s="267"/>
    </row>
    <row r="206" spans="3:5" ht="12.75" x14ac:dyDescent="0.2">
      <c r="C206" s="266"/>
      <c r="D206" s="267"/>
      <c r="E206" s="267"/>
    </row>
    <row r="207" spans="3:5" ht="12.75" x14ac:dyDescent="0.2">
      <c r="C207" s="266"/>
      <c r="D207" s="267"/>
      <c r="E207" s="267"/>
    </row>
    <row r="208" spans="3:5" ht="12.75" x14ac:dyDescent="0.2">
      <c r="C208" s="266"/>
      <c r="D208" s="267"/>
      <c r="E208" s="267"/>
    </row>
    <row r="209" spans="3:5" ht="12.75" x14ac:dyDescent="0.2">
      <c r="C209" s="266"/>
      <c r="D209" s="267"/>
      <c r="E209" s="267"/>
    </row>
    <row r="210" spans="3:5" ht="12.75" x14ac:dyDescent="0.2">
      <c r="C210" s="266"/>
      <c r="D210" s="267"/>
      <c r="E210" s="267"/>
    </row>
    <row r="211" spans="3:5" ht="12.75" x14ac:dyDescent="0.2">
      <c r="C211" s="266"/>
      <c r="D211" s="267"/>
      <c r="E211" s="267"/>
    </row>
    <row r="212" spans="3:5" ht="12.75" x14ac:dyDescent="0.2">
      <c r="C212" s="266"/>
      <c r="D212" s="267"/>
      <c r="E212" s="267"/>
    </row>
    <row r="213" spans="3:5" ht="12.75" x14ac:dyDescent="0.2">
      <c r="C213" s="266"/>
      <c r="D213" s="267"/>
      <c r="E213" s="267"/>
    </row>
    <row r="214" spans="3:5" ht="12.75" x14ac:dyDescent="0.2">
      <c r="C214" s="266"/>
      <c r="D214" s="267"/>
      <c r="E214" s="267"/>
    </row>
    <row r="215" spans="3:5" ht="12.75" x14ac:dyDescent="0.2">
      <c r="C215" s="266"/>
      <c r="D215" s="267"/>
      <c r="E215" s="267"/>
    </row>
    <row r="216" spans="3:5" ht="12.75" x14ac:dyDescent="0.2">
      <c r="C216" s="266"/>
      <c r="D216" s="267"/>
      <c r="E216" s="267"/>
    </row>
    <row r="217" spans="3:5" ht="12.75" x14ac:dyDescent="0.2">
      <c r="C217" s="266"/>
      <c r="D217" s="267"/>
      <c r="E217" s="267"/>
    </row>
    <row r="218" spans="3:5" ht="12.75" x14ac:dyDescent="0.2">
      <c r="C218" s="266"/>
      <c r="D218" s="267"/>
      <c r="E218" s="267"/>
    </row>
    <row r="219" spans="3:5" ht="12.75" x14ac:dyDescent="0.2">
      <c r="C219" s="266"/>
      <c r="D219" s="267"/>
      <c r="E219" s="267"/>
    </row>
    <row r="220" spans="3:5" ht="12.75" x14ac:dyDescent="0.2">
      <c r="C220" s="266"/>
      <c r="D220" s="267"/>
      <c r="E220" s="267"/>
    </row>
    <row r="221" spans="3:5" ht="12.75" x14ac:dyDescent="0.2">
      <c r="C221" s="266"/>
      <c r="D221" s="267"/>
      <c r="E221" s="267"/>
    </row>
    <row r="222" spans="3:5" ht="12.75" x14ac:dyDescent="0.2">
      <c r="C222" s="266"/>
      <c r="D222" s="267"/>
      <c r="E222" s="267"/>
    </row>
    <row r="223" spans="3:5" ht="12.75" x14ac:dyDescent="0.2">
      <c r="C223" s="266"/>
      <c r="D223" s="267"/>
      <c r="E223" s="267"/>
    </row>
    <row r="224" spans="3:5" ht="12.75" x14ac:dyDescent="0.2">
      <c r="C224" s="266"/>
      <c r="D224" s="267"/>
      <c r="E224" s="267"/>
    </row>
    <row r="225" spans="3:5" ht="12.75" x14ac:dyDescent="0.2">
      <c r="C225" s="266"/>
      <c r="D225" s="267"/>
      <c r="E225" s="267"/>
    </row>
    <row r="226" spans="3:5" ht="12.75" x14ac:dyDescent="0.2">
      <c r="C226" s="266"/>
      <c r="D226" s="267"/>
      <c r="E226" s="267"/>
    </row>
    <row r="227" spans="3:5" ht="12.75" x14ac:dyDescent="0.2">
      <c r="C227" s="266"/>
      <c r="D227" s="267"/>
      <c r="E227" s="267"/>
    </row>
    <row r="228" spans="3:5" ht="12.75" x14ac:dyDescent="0.2">
      <c r="C228" s="266"/>
      <c r="D228" s="267"/>
      <c r="E228" s="267"/>
    </row>
    <row r="229" spans="3:5" ht="12.75" x14ac:dyDescent="0.2">
      <c r="C229" s="266"/>
      <c r="D229" s="267"/>
      <c r="E229" s="267"/>
    </row>
    <row r="230" spans="3:5" ht="12.75" x14ac:dyDescent="0.2">
      <c r="C230" s="266"/>
      <c r="D230" s="267"/>
      <c r="E230" s="267"/>
    </row>
    <row r="231" spans="3:5" ht="12.75" x14ac:dyDescent="0.2">
      <c r="C231" s="266"/>
      <c r="D231" s="267"/>
      <c r="E231" s="267"/>
    </row>
    <row r="232" spans="3:5" ht="12.75" x14ac:dyDescent="0.2">
      <c r="C232" s="266"/>
      <c r="D232" s="267"/>
      <c r="E232" s="267"/>
    </row>
    <row r="233" spans="3:5" ht="12.75" x14ac:dyDescent="0.2">
      <c r="C233" s="266"/>
      <c r="D233" s="267"/>
      <c r="E233" s="267"/>
    </row>
    <row r="234" spans="3:5" ht="12.75" x14ac:dyDescent="0.2">
      <c r="C234" s="266"/>
      <c r="D234" s="267"/>
      <c r="E234" s="267"/>
    </row>
    <row r="235" spans="3:5" ht="12.75" x14ac:dyDescent="0.2">
      <c r="C235" s="266"/>
      <c r="D235" s="267"/>
      <c r="E235" s="267"/>
    </row>
    <row r="236" spans="3:5" ht="12.75" x14ac:dyDescent="0.2">
      <c r="C236" s="266"/>
      <c r="D236" s="267"/>
      <c r="E236" s="267"/>
    </row>
    <row r="237" spans="3:5" ht="12.75" x14ac:dyDescent="0.2">
      <c r="C237" s="266"/>
      <c r="D237" s="267"/>
      <c r="E237" s="267"/>
    </row>
    <row r="238" spans="3:5" ht="12.75" x14ac:dyDescent="0.2">
      <c r="C238" s="266"/>
      <c r="D238" s="267"/>
      <c r="E238" s="267"/>
    </row>
    <row r="239" spans="3:5" ht="12.75" x14ac:dyDescent="0.2">
      <c r="C239" s="266"/>
      <c r="D239" s="267"/>
      <c r="E239" s="267"/>
    </row>
    <row r="240" spans="3:5" ht="12.75" x14ac:dyDescent="0.2">
      <c r="C240" s="266"/>
      <c r="D240" s="267"/>
      <c r="E240" s="267"/>
    </row>
    <row r="241" spans="3:5" ht="12.75" x14ac:dyDescent="0.2">
      <c r="C241" s="266"/>
      <c r="D241" s="267"/>
      <c r="E241" s="267"/>
    </row>
    <row r="242" spans="3:5" ht="12.75" x14ac:dyDescent="0.2">
      <c r="C242" s="266"/>
      <c r="D242" s="267"/>
      <c r="E242" s="267"/>
    </row>
    <row r="243" spans="3:5" ht="12.75" x14ac:dyDescent="0.2">
      <c r="C243" s="266"/>
      <c r="D243" s="267"/>
      <c r="E243" s="267"/>
    </row>
    <row r="244" spans="3:5" ht="12.75" x14ac:dyDescent="0.2">
      <c r="C244" s="266"/>
      <c r="D244" s="267"/>
      <c r="E244" s="267"/>
    </row>
    <row r="245" spans="3:5" ht="12.75" x14ac:dyDescent="0.2">
      <c r="C245" s="266"/>
      <c r="D245" s="267"/>
      <c r="E245" s="267"/>
    </row>
    <row r="246" spans="3:5" ht="12.75" x14ac:dyDescent="0.2">
      <c r="C246" s="266"/>
      <c r="D246" s="267"/>
      <c r="E246" s="267"/>
    </row>
    <row r="247" spans="3:5" ht="12.75" x14ac:dyDescent="0.2">
      <c r="C247" s="266"/>
      <c r="D247" s="267"/>
      <c r="E247" s="267"/>
    </row>
    <row r="248" spans="3:5" ht="12.75" x14ac:dyDescent="0.2">
      <c r="C248" s="266"/>
      <c r="D248" s="267"/>
      <c r="E248" s="267"/>
    </row>
    <row r="249" spans="3:5" ht="12.75" x14ac:dyDescent="0.2">
      <c r="C249" s="266"/>
      <c r="D249" s="267"/>
      <c r="E249" s="267"/>
    </row>
    <row r="250" spans="3:5" ht="12.75" x14ac:dyDescent="0.2">
      <c r="C250" s="266"/>
      <c r="D250" s="267"/>
      <c r="E250" s="267"/>
    </row>
    <row r="251" spans="3:5" ht="12.75" x14ac:dyDescent="0.2">
      <c r="C251" s="266"/>
      <c r="D251" s="267"/>
      <c r="E251" s="267"/>
    </row>
    <row r="252" spans="3:5" ht="12.75" x14ac:dyDescent="0.2">
      <c r="C252" s="266"/>
      <c r="D252" s="267"/>
      <c r="E252" s="267"/>
    </row>
    <row r="253" spans="3:5" ht="12.75" x14ac:dyDescent="0.2">
      <c r="C253" s="266"/>
      <c r="D253" s="267"/>
      <c r="E253" s="267"/>
    </row>
    <row r="254" spans="3:5" ht="12.75" x14ac:dyDescent="0.2">
      <c r="C254" s="266"/>
      <c r="D254" s="267"/>
      <c r="E254" s="267"/>
    </row>
    <row r="255" spans="3:5" ht="12.75" x14ac:dyDescent="0.2">
      <c r="C255" s="266"/>
      <c r="D255" s="267"/>
      <c r="E255" s="267"/>
    </row>
    <row r="256" spans="3:5" ht="12.75" x14ac:dyDescent="0.2">
      <c r="C256" s="266"/>
      <c r="D256" s="267"/>
      <c r="E256" s="267"/>
    </row>
    <row r="257" spans="3:5" ht="12.75" x14ac:dyDescent="0.2">
      <c r="C257" s="266"/>
      <c r="D257" s="267"/>
      <c r="E257" s="267"/>
    </row>
    <row r="258" spans="3:5" ht="12.75" x14ac:dyDescent="0.2">
      <c r="C258" s="266"/>
      <c r="D258" s="267"/>
      <c r="E258" s="267"/>
    </row>
    <row r="259" spans="3:5" ht="12.75" x14ac:dyDescent="0.2">
      <c r="C259" s="266"/>
      <c r="D259" s="267"/>
      <c r="E259" s="267"/>
    </row>
    <row r="260" spans="3:5" ht="12.75" x14ac:dyDescent="0.2">
      <c r="C260" s="266"/>
      <c r="D260" s="267"/>
      <c r="E260" s="267"/>
    </row>
    <row r="261" spans="3:5" ht="12.75" x14ac:dyDescent="0.2">
      <c r="C261" s="266"/>
      <c r="D261" s="267"/>
      <c r="E261" s="267"/>
    </row>
    <row r="262" spans="3:5" ht="12.75" x14ac:dyDescent="0.2">
      <c r="C262" s="266"/>
      <c r="D262" s="267"/>
      <c r="E262" s="267"/>
    </row>
    <row r="263" spans="3:5" ht="12.75" x14ac:dyDescent="0.2">
      <c r="C263" s="266"/>
      <c r="D263" s="267"/>
      <c r="E263" s="267"/>
    </row>
    <row r="264" spans="3:5" ht="12.75" x14ac:dyDescent="0.2">
      <c r="C264" s="266"/>
      <c r="D264" s="267"/>
      <c r="E264" s="267"/>
    </row>
    <row r="265" spans="3:5" ht="12.75" x14ac:dyDescent="0.2">
      <c r="C265" s="266"/>
      <c r="D265" s="267"/>
      <c r="E265" s="267"/>
    </row>
    <row r="266" spans="3:5" ht="12.75" x14ac:dyDescent="0.2">
      <c r="C266" s="266"/>
      <c r="D266" s="267"/>
      <c r="E266" s="267"/>
    </row>
    <row r="267" spans="3:5" ht="12.75" x14ac:dyDescent="0.2">
      <c r="C267" s="266"/>
      <c r="D267" s="267"/>
      <c r="E267" s="267"/>
    </row>
    <row r="268" spans="3:5" ht="12.75" x14ac:dyDescent="0.2">
      <c r="C268" s="266"/>
      <c r="D268" s="267"/>
      <c r="E268" s="267"/>
    </row>
    <row r="269" spans="3:5" ht="12.75" x14ac:dyDescent="0.2">
      <c r="C269" s="266"/>
      <c r="D269" s="267"/>
      <c r="E269" s="267"/>
    </row>
    <row r="270" spans="3:5" ht="12.75" x14ac:dyDescent="0.2">
      <c r="C270" s="266"/>
      <c r="D270" s="267"/>
      <c r="E270" s="267"/>
    </row>
    <row r="271" spans="3:5" ht="12.75" x14ac:dyDescent="0.2">
      <c r="C271" s="266"/>
      <c r="D271" s="267"/>
      <c r="E271" s="267"/>
    </row>
    <row r="272" spans="3:5" ht="12.75" x14ac:dyDescent="0.2">
      <c r="C272" s="266"/>
      <c r="D272" s="267"/>
      <c r="E272" s="267"/>
    </row>
    <row r="273" spans="3:5" ht="12.75" x14ac:dyDescent="0.2">
      <c r="C273" s="266"/>
      <c r="D273" s="267"/>
      <c r="E273" s="267"/>
    </row>
    <row r="274" spans="3:5" ht="12.75" x14ac:dyDescent="0.2">
      <c r="C274" s="266"/>
      <c r="D274" s="267"/>
      <c r="E274" s="267"/>
    </row>
    <row r="275" spans="3:5" ht="12.75" x14ac:dyDescent="0.2">
      <c r="C275" s="266"/>
      <c r="D275" s="267"/>
      <c r="E275" s="267"/>
    </row>
    <row r="276" spans="3:5" ht="12.75" x14ac:dyDescent="0.2">
      <c r="C276" s="266"/>
      <c r="D276" s="267"/>
      <c r="E276" s="267"/>
    </row>
    <row r="277" spans="3:5" ht="12.75" x14ac:dyDescent="0.2">
      <c r="C277" s="266"/>
      <c r="D277" s="267"/>
      <c r="E277" s="267"/>
    </row>
    <row r="278" spans="3:5" ht="12.75" x14ac:dyDescent="0.2">
      <c r="C278" s="266"/>
      <c r="D278" s="267"/>
      <c r="E278" s="267"/>
    </row>
    <row r="279" spans="3:5" ht="12.75" x14ac:dyDescent="0.2">
      <c r="C279" s="266"/>
      <c r="D279" s="267"/>
      <c r="E279" s="267"/>
    </row>
    <row r="280" spans="3:5" ht="12.75" x14ac:dyDescent="0.2">
      <c r="C280" s="266"/>
      <c r="D280" s="267"/>
      <c r="E280" s="267"/>
    </row>
    <row r="281" spans="3:5" ht="12.75" x14ac:dyDescent="0.2">
      <c r="C281" s="266"/>
      <c r="D281" s="267"/>
      <c r="E281" s="267"/>
    </row>
    <row r="282" spans="3:5" ht="12.75" x14ac:dyDescent="0.2">
      <c r="C282" s="266"/>
      <c r="D282" s="267"/>
      <c r="E282" s="267"/>
    </row>
    <row r="283" spans="3:5" ht="12.75" x14ac:dyDescent="0.2">
      <c r="C283" s="266"/>
      <c r="D283" s="267"/>
      <c r="E283" s="267"/>
    </row>
    <row r="284" spans="3:5" ht="12.75" x14ac:dyDescent="0.2">
      <c r="C284" s="266"/>
      <c r="D284" s="267"/>
      <c r="E284" s="267"/>
    </row>
    <row r="285" spans="3:5" ht="12.75" x14ac:dyDescent="0.2">
      <c r="C285" s="266"/>
      <c r="D285" s="267"/>
      <c r="E285" s="267"/>
    </row>
    <row r="286" spans="3:5" ht="12.75" x14ac:dyDescent="0.2">
      <c r="C286" s="266"/>
      <c r="D286" s="267"/>
      <c r="E286" s="267"/>
    </row>
    <row r="287" spans="3:5" ht="12.75" x14ac:dyDescent="0.2">
      <c r="C287" s="266"/>
      <c r="D287" s="267"/>
      <c r="E287" s="267"/>
    </row>
    <row r="288" spans="3:5" ht="12.75" x14ac:dyDescent="0.2">
      <c r="C288" s="266"/>
      <c r="D288" s="267"/>
      <c r="E288" s="267"/>
    </row>
    <row r="289" spans="3:5" ht="12.75" x14ac:dyDescent="0.2">
      <c r="C289" s="266"/>
      <c r="D289" s="267"/>
      <c r="E289" s="267"/>
    </row>
    <row r="290" spans="3:5" ht="12.75" x14ac:dyDescent="0.2">
      <c r="C290" s="266"/>
      <c r="D290" s="267"/>
      <c r="E290" s="267"/>
    </row>
    <row r="291" spans="3:5" ht="12.75" x14ac:dyDescent="0.2">
      <c r="C291" s="266"/>
      <c r="D291" s="267"/>
      <c r="E291" s="267"/>
    </row>
    <row r="292" spans="3:5" ht="12.75" x14ac:dyDescent="0.2">
      <c r="C292" s="266"/>
      <c r="D292" s="267"/>
      <c r="E292" s="267"/>
    </row>
    <row r="293" spans="3:5" ht="12.75" x14ac:dyDescent="0.2">
      <c r="C293" s="266"/>
      <c r="D293" s="267"/>
      <c r="E293" s="267"/>
    </row>
    <row r="294" spans="3:5" ht="12.75" x14ac:dyDescent="0.2">
      <c r="C294" s="266"/>
      <c r="D294" s="267"/>
      <c r="E294" s="267"/>
    </row>
    <row r="295" spans="3:5" ht="12.75" x14ac:dyDescent="0.2">
      <c r="C295" s="266"/>
      <c r="D295" s="267"/>
      <c r="E295" s="267"/>
    </row>
    <row r="296" spans="3:5" ht="12.75" x14ac:dyDescent="0.2">
      <c r="C296" s="266"/>
      <c r="D296" s="267"/>
      <c r="E296" s="267"/>
    </row>
    <row r="297" spans="3:5" ht="12.75" x14ac:dyDescent="0.2">
      <c r="C297" s="266"/>
      <c r="D297" s="267"/>
      <c r="E297" s="267"/>
    </row>
    <row r="298" spans="3:5" ht="12.75" x14ac:dyDescent="0.2">
      <c r="C298" s="266"/>
      <c r="D298" s="267"/>
      <c r="E298" s="267"/>
    </row>
    <row r="299" spans="3:5" ht="12.75" x14ac:dyDescent="0.2">
      <c r="C299" s="266"/>
      <c r="D299" s="267"/>
      <c r="E299" s="267"/>
    </row>
    <row r="300" spans="3:5" ht="12.75" x14ac:dyDescent="0.2">
      <c r="C300" s="266"/>
      <c r="D300" s="267"/>
      <c r="E300" s="267"/>
    </row>
    <row r="301" spans="3:5" ht="12.75" x14ac:dyDescent="0.2">
      <c r="C301" s="266"/>
      <c r="D301" s="267"/>
      <c r="E301" s="267"/>
    </row>
    <row r="302" spans="3:5" ht="12.75" x14ac:dyDescent="0.2">
      <c r="C302" s="266"/>
      <c r="D302" s="267"/>
      <c r="E302" s="267"/>
    </row>
    <row r="303" spans="3:5" ht="12.75" x14ac:dyDescent="0.2">
      <c r="C303" s="266"/>
      <c r="D303" s="267"/>
      <c r="E303" s="267"/>
    </row>
    <row r="304" spans="3:5" ht="12.75" x14ac:dyDescent="0.2">
      <c r="C304" s="266"/>
      <c r="D304" s="267"/>
      <c r="E304" s="267"/>
    </row>
    <row r="305" spans="3:5" ht="12.75" x14ac:dyDescent="0.2">
      <c r="C305" s="266"/>
      <c r="D305" s="267"/>
      <c r="E305" s="267"/>
    </row>
    <row r="306" spans="3:5" ht="12.75" x14ac:dyDescent="0.2">
      <c r="C306" s="266"/>
      <c r="D306" s="267"/>
      <c r="E306" s="267"/>
    </row>
    <row r="307" spans="3:5" ht="12.75" x14ac:dyDescent="0.2">
      <c r="C307" s="266"/>
      <c r="D307" s="267"/>
      <c r="E307" s="267"/>
    </row>
    <row r="308" spans="3:5" ht="12.75" x14ac:dyDescent="0.2">
      <c r="C308" s="266"/>
      <c r="D308" s="267"/>
      <c r="E308" s="267"/>
    </row>
    <row r="309" spans="3:5" ht="12.75" x14ac:dyDescent="0.2">
      <c r="C309" s="266"/>
      <c r="D309" s="267"/>
      <c r="E309" s="267"/>
    </row>
    <row r="310" spans="3:5" ht="12.75" x14ac:dyDescent="0.2">
      <c r="C310" s="266"/>
      <c r="D310" s="267"/>
      <c r="E310" s="267"/>
    </row>
    <row r="311" spans="3:5" ht="12.75" x14ac:dyDescent="0.2">
      <c r="C311" s="266"/>
      <c r="D311" s="267"/>
      <c r="E311" s="267"/>
    </row>
    <row r="312" spans="3:5" ht="12.75" x14ac:dyDescent="0.2">
      <c r="C312" s="266"/>
      <c r="D312" s="267"/>
      <c r="E312" s="267"/>
    </row>
    <row r="313" spans="3:5" ht="12.75" x14ac:dyDescent="0.2">
      <c r="C313" s="266"/>
      <c r="D313" s="267"/>
      <c r="E313" s="267"/>
    </row>
    <row r="314" spans="3:5" ht="12.75" x14ac:dyDescent="0.2">
      <c r="C314" s="266"/>
      <c r="D314" s="267"/>
      <c r="E314" s="267"/>
    </row>
    <row r="315" spans="3:5" ht="12.75" x14ac:dyDescent="0.2">
      <c r="C315" s="266"/>
      <c r="D315" s="267"/>
      <c r="E315" s="267"/>
    </row>
    <row r="316" spans="3:5" ht="12.75" x14ac:dyDescent="0.2">
      <c r="C316" s="266"/>
      <c r="D316" s="267"/>
      <c r="E316" s="267"/>
    </row>
    <row r="317" spans="3:5" ht="12.75" x14ac:dyDescent="0.2">
      <c r="C317" s="266"/>
      <c r="D317" s="267"/>
      <c r="E317" s="267"/>
    </row>
    <row r="318" spans="3:5" ht="12.75" x14ac:dyDescent="0.2">
      <c r="C318" s="266"/>
      <c r="D318" s="267"/>
      <c r="E318" s="267"/>
    </row>
    <row r="319" spans="3:5" ht="12.75" x14ac:dyDescent="0.2">
      <c r="C319" s="266"/>
      <c r="D319" s="267"/>
      <c r="E319" s="267"/>
    </row>
    <row r="320" spans="3:5" ht="12.75" x14ac:dyDescent="0.2">
      <c r="C320" s="266"/>
      <c r="D320" s="267"/>
      <c r="E320" s="267"/>
    </row>
    <row r="321" spans="3:5" ht="12.75" x14ac:dyDescent="0.2">
      <c r="C321" s="266"/>
      <c r="D321" s="267"/>
      <c r="E321" s="267"/>
    </row>
    <row r="322" spans="3:5" ht="12.75" x14ac:dyDescent="0.2">
      <c r="C322" s="266"/>
      <c r="D322" s="267"/>
      <c r="E322" s="267"/>
    </row>
    <row r="323" spans="3:5" ht="12.75" x14ac:dyDescent="0.2">
      <c r="C323" s="266"/>
      <c r="D323" s="267"/>
      <c r="E323" s="267"/>
    </row>
    <row r="324" spans="3:5" ht="12.75" x14ac:dyDescent="0.2">
      <c r="C324" s="266"/>
      <c r="D324" s="267"/>
      <c r="E324" s="267"/>
    </row>
    <row r="325" spans="3:5" ht="12.75" x14ac:dyDescent="0.2">
      <c r="C325" s="266"/>
      <c r="D325" s="267"/>
      <c r="E325" s="267"/>
    </row>
    <row r="326" spans="3:5" ht="12.75" x14ac:dyDescent="0.2">
      <c r="C326" s="266"/>
      <c r="D326" s="267"/>
      <c r="E326" s="267"/>
    </row>
    <row r="327" spans="3:5" ht="12.75" x14ac:dyDescent="0.2">
      <c r="C327" s="266"/>
      <c r="D327" s="267"/>
      <c r="E327" s="267"/>
    </row>
    <row r="328" spans="3:5" ht="12.75" x14ac:dyDescent="0.2">
      <c r="C328" s="266"/>
      <c r="D328" s="267"/>
      <c r="E328" s="267"/>
    </row>
    <row r="329" spans="3:5" ht="12.75" x14ac:dyDescent="0.2">
      <c r="C329" s="266"/>
      <c r="D329" s="267"/>
      <c r="E329" s="267"/>
    </row>
    <row r="330" spans="3:5" ht="12.75" x14ac:dyDescent="0.2">
      <c r="C330" s="266"/>
      <c r="D330" s="267"/>
      <c r="E330" s="267"/>
    </row>
    <row r="331" spans="3:5" ht="12.75" x14ac:dyDescent="0.2">
      <c r="C331" s="266"/>
      <c r="D331" s="267"/>
      <c r="E331" s="267"/>
    </row>
    <row r="332" spans="3:5" ht="12.75" x14ac:dyDescent="0.2">
      <c r="C332" s="266"/>
      <c r="D332" s="267"/>
      <c r="E332" s="267"/>
    </row>
    <row r="333" spans="3:5" ht="12.75" x14ac:dyDescent="0.2">
      <c r="C333" s="266"/>
      <c r="D333" s="267"/>
      <c r="E333" s="267"/>
    </row>
    <row r="334" spans="3:5" ht="12.75" x14ac:dyDescent="0.2">
      <c r="C334" s="266"/>
      <c r="D334" s="267"/>
      <c r="E334" s="267"/>
    </row>
    <row r="335" spans="3:5" ht="12.75" x14ac:dyDescent="0.2">
      <c r="C335" s="266"/>
      <c r="D335" s="267"/>
      <c r="E335" s="267"/>
    </row>
    <row r="336" spans="3:5" ht="12.75" x14ac:dyDescent="0.2">
      <c r="C336" s="266"/>
      <c r="D336" s="267"/>
      <c r="E336" s="267"/>
    </row>
    <row r="337" spans="3:5" ht="12.75" x14ac:dyDescent="0.2">
      <c r="C337" s="266"/>
      <c r="D337" s="267"/>
      <c r="E337" s="267"/>
    </row>
    <row r="338" spans="3:5" ht="12.75" x14ac:dyDescent="0.2">
      <c r="C338" s="266"/>
      <c r="D338" s="267"/>
      <c r="E338" s="267"/>
    </row>
    <row r="339" spans="3:5" ht="12.75" x14ac:dyDescent="0.2">
      <c r="C339" s="266"/>
      <c r="D339" s="267"/>
      <c r="E339" s="267"/>
    </row>
    <row r="340" spans="3:5" ht="12.75" x14ac:dyDescent="0.2">
      <c r="C340" s="266"/>
      <c r="D340" s="267"/>
      <c r="E340" s="267"/>
    </row>
    <row r="341" spans="3:5" ht="12.75" x14ac:dyDescent="0.2">
      <c r="C341" s="266"/>
      <c r="D341" s="267"/>
      <c r="E341" s="267"/>
    </row>
    <row r="342" spans="3:5" ht="12.75" x14ac:dyDescent="0.2">
      <c r="C342" s="266"/>
      <c r="D342" s="267"/>
      <c r="E342" s="267"/>
    </row>
    <row r="343" spans="3:5" ht="12.75" x14ac:dyDescent="0.2">
      <c r="C343" s="266"/>
      <c r="D343" s="267"/>
      <c r="E343" s="267"/>
    </row>
    <row r="344" spans="3:5" ht="12.75" x14ac:dyDescent="0.2">
      <c r="C344" s="266"/>
      <c r="D344" s="267"/>
      <c r="E344" s="267"/>
    </row>
    <row r="345" spans="3:5" ht="12.75" x14ac:dyDescent="0.2">
      <c r="C345" s="266"/>
      <c r="D345" s="267"/>
      <c r="E345" s="267"/>
    </row>
    <row r="346" spans="3:5" ht="12.75" x14ac:dyDescent="0.2">
      <c r="C346" s="266"/>
      <c r="D346" s="267"/>
      <c r="E346" s="267"/>
    </row>
    <row r="347" spans="3:5" ht="12.75" x14ac:dyDescent="0.2">
      <c r="C347" s="266"/>
      <c r="D347" s="267"/>
      <c r="E347" s="267"/>
    </row>
    <row r="348" spans="3:5" ht="12.75" x14ac:dyDescent="0.2">
      <c r="C348" s="266"/>
      <c r="D348" s="267"/>
      <c r="E348" s="267"/>
    </row>
    <row r="349" spans="3:5" ht="12.75" x14ac:dyDescent="0.2">
      <c r="C349" s="266"/>
      <c r="D349" s="267"/>
      <c r="E349" s="267"/>
    </row>
    <row r="350" spans="3:5" ht="12.75" x14ac:dyDescent="0.2">
      <c r="C350" s="266"/>
      <c r="D350" s="267"/>
      <c r="E350" s="267"/>
    </row>
    <row r="351" spans="3:5" ht="12.75" x14ac:dyDescent="0.2">
      <c r="C351" s="266"/>
      <c r="D351" s="267"/>
      <c r="E351" s="267"/>
    </row>
    <row r="352" spans="3:5" ht="12.75" x14ac:dyDescent="0.2">
      <c r="C352" s="266"/>
      <c r="D352" s="267"/>
      <c r="E352" s="267"/>
    </row>
    <row r="353" spans="3:5" ht="12.75" x14ac:dyDescent="0.2">
      <c r="C353" s="266"/>
      <c r="D353" s="267"/>
      <c r="E353" s="267"/>
    </row>
    <row r="354" spans="3:5" ht="12.75" x14ac:dyDescent="0.2">
      <c r="C354" s="266"/>
      <c r="D354" s="267"/>
      <c r="E354" s="267"/>
    </row>
    <row r="355" spans="3:5" ht="12.75" x14ac:dyDescent="0.2">
      <c r="C355" s="266"/>
      <c r="D355" s="267"/>
      <c r="E355" s="267"/>
    </row>
    <row r="356" spans="3:5" ht="12.75" x14ac:dyDescent="0.2">
      <c r="C356" s="266"/>
      <c r="D356" s="267"/>
      <c r="E356" s="267"/>
    </row>
    <row r="357" spans="3:5" ht="12.75" x14ac:dyDescent="0.2">
      <c r="C357" s="266"/>
      <c r="D357" s="267"/>
      <c r="E357" s="267"/>
    </row>
    <row r="358" spans="3:5" ht="12.75" x14ac:dyDescent="0.2">
      <c r="C358" s="266"/>
      <c r="D358" s="267"/>
      <c r="E358" s="267"/>
    </row>
    <row r="359" spans="3:5" ht="12.75" x14ac:dyDescent="0.2">
      <c r="C359" s="266"/>
      <c r="D359" s="267"/>
      <c r="E359" s="267"/>
    </row>
    <row r="360" spans="3:5" ht="12.75" x14ac:dyDescent="0.2">
      <c r="C360" s="266"/>
      <c r="D360" s="267"/>
      <c r="E360" s="267"/>
    </row>
    <row r="361" spans="3:5" ht="12.75" x14ac:dyDescent="0.2">
      <c r="C361" s="266"/>
      <c r="D361" s="267"/>
      <c r="E361" s="267"/>
    </row>
    <row r="362" spans="3:5" ht="12.75" x14ac:dyDescent="0.2">
      <c r="C362" s="266"/>
      <c r="D362" s="267"/>
      <c r="E362" s="267"/>
    </row>
    <row r="363" spans="3:5" ht="12.75" x14ac:dyDescent="0.2">
      <c r="C363" s="266"/>
      <c r="D363" s="267"/>
      <c r="E363" s="267"/>
    </row>
    <row r="364" spans="3:5" ht="12.75" x14ac:dyDescent="0.2">
      <c r="C364" s="266"/>
      <c r="D364" s="267"/>
      <c r="E364" s="267"/>
    </row>
    <row r="365" spans="3:5" ht="12.75" x14ac:dyDescent="0.2">
      <c r="C365" s="266"/>
      <c r="D365" s="267"/>
      <c r="E365" s="267"/>
    </row>
    <row r="366" spans="3:5" ht="12.75" x14ac:dyDescent="0.2">
      <c r="C366" s="266"/>
      <c r="D366" s="267"/>
      <c r="E366" s="267"/>
    </row>
    <row r="367" spans="3:5" ht="12.75" x14ac:dyDescent="0.2">
      <c r="C367" s="266"/>
      <c r="D367" s="267"/>
      <c r="E367" s="267"/>
    </row>
    <row r="368" spans="3:5" ht="12.75" x14ac:dyDescent="0.2">
      <c r="C368" s="266"/>
      <c r="D368" s="267"/>
      <c r="E368" s="267"/>
    </row>
    <row r="369" spans="3:5" ht="12.75" x14ac:dyDescent="0.2">
      <c r="C369" s="266"/>
      <c r="D369" s="267"/>
      <c r="E369" s="267"/>
    </row>
    <row r="370" spans="3:5" ht="12.75" x14ac:dyDescent="0.2">
      <c r="C370" s="266"/>
      <c r="D370" s="267"/>
      <c r="E370" s="267"/>
    </row>
    <row r="371" spans="3:5" ht="12.75" x14ac:dyDescent="0.2">
      <c r="C371" s="266"/>
      <c r="D371" s="267"/>
      <c r="E371" s="267"/>
    </row>
    <row r="372" spans="3:5" ht="12.75" x14ac:dyDescent="0.2">
      <c r="C372" s="266"/>
      <c r="D372" s="267"/>
      <c r="E372" s="267"/>
    </row>
    <row r="373" spans="3:5" ht="12.75" x14ac:dyDescent="0.2">
      <c r="C373" s="266"/>
      <c r="D373" s="267"/>
      <c r="E373" s="267"/>
    </row>
    <row r="374" spans="3:5" ht="12.75" x14ac:dyDescent="0.2">
      <c r="C374" s="266"/>
      <c r="D374" s="267"/>
      <c r="E374" s="267"/>
    </row>
    <row r="375" spans="3:5" ht="12.75" x14ac:dyDescent="0.2">
      <c r="C375" s="266"/>
      <c r="D375" s="267"/>
      <c r="E375" s="267"/>
    </row>
    <row r="376" spans="3:5" ht="12.75" x14ac:dyDescent="0.2">
      <c r="C376" s="266"/>
      <c r="D376" s="267"/>
      <c r="E376" s="267"/>
    </row>
    <row r="377" spans="3:5" ht="12.75" x14ac:dyDescent="0.2">
      <c r="C377" s="266"/>
      <c r="D377" s="267"/>
      <c r="E377" s="267"/>
    </row>
    <row r="378" spans="3:5" ht="12.75" x14ac:dyDescent="0.2">
      <c r="C378" s="266"/>
      <c r="D378" s="267"/>
      <c r="E378" s="267"/>
    </row>
    <row r="379" spans="3:5" ht="12.75" x14ac:dyDescent="0.2">
      <c r="C379" s="266"/>
      <c r="D379" s="267"/>
      <c r="E379" s="267"/>
    </row>
    <row r="380" spans="3:5" ht="12.75" x14ac:dyDescent="0.2">
      <c r="C380" s="266"/>
      <c r="D380" s="267"/>
      <c r="E380" s="267"/>
    </row>
    <row r="381" spans="3:5" ht="12.75" x14ac:dyDescent="0.2">
      <c r="C381" s="266"/>
      <c r="D381" s="267"/>
      <c r="E381" s="267"/>
    </row>
    <row r="382" spans="3:5" ht="12.75" x14ac:dyDescent="0.2">
      <c r="C382" s="266"/>
      <c r="D382" s="267"/>
      <c r="E382" s="267"/>
    </row>
    <row r="383" spans="3:5" ht="12.75" x14ac:dyDescent="0.2">
      <c r="C383" s="266"/>
      <c r="D383" s="267"/>
      <c r="E383" s="267"/>
    </row>
    <row r="384" spans="3:5" ht="12.75" x14ac:dyDescent="0.2">
      <c r="C384" s="266"/>
      <c r="D384" s="267"/>
      <c r="E384" s="267"/>
    </row>
    <row r="385" spans="3:5" ht="12.75" x14ac:dyDescent="0.2">
      <c r="C385" s="266"/>
      <c r="D385" s="267"/>
      <c r="E385" s="267"/>
    </row>
    <row r="386" spans="3:5" ht="12.75" x14ac:dyDescent="0.2">
      <c r="C386" s="266"/>
      <c r="D386" s="267"/>
      <c r="E386" s="267"/>
    </row>
    <row r="387" spans="3:5" ht="12.75" x14ac:dyDescent="0.2">
      <c r="C387" s="266"/>
      <c r="D387" s="267"/>
      <c r="E387" s="267"/>
    </row>
    <row r="388" spans="3:5" ht="12.75" x14ac:dyDescent="0.2">
      <c r="C388" s="266"/>
      <c r="D388" s="267"/>
      <c r="E388" s="267"/>
    </row>
    <row r="389" spans="3:5" ht="12.75" x14ac:dyDescent="0.2">
      <c r="C389" s="266"/>
      <c r="D389" s="267"/>
      <c r="E389" s="267"/>
    </row>
    <row r="390" spans="3:5" ht="12.75" x14ac:dyDescent="0.2">
      <c r="C390" s="266"/>
      <c r="D390" s="267"/>
      <c r="E390" s="267"/>
    </row>
    <row r="391" spans="3:5" ht="12.75" x14ac:dyDescent="0.2">
      <c r="C391" s="266"/>
      <c r="D391" s="267"/>
      <c r="E391" s="267"/>
    </row>
    <row r="392" spans="3:5" ht="12.75" x14ac:dyDescent="0.2">
      <c r="C392" s="266"/>
      <c r="D392" s="267"/>
      <c r="E392" s="267"/>
    </row>
    <row r="393" spans="3:5" ht="12.75" x14ac:dyDescent="0.2">
      <c r="C393" s="266"/>
      <c r="D393" s="267"/>
      <c r="E393" s="267"/>
    </row>
    <row r="394" spans="3:5" ht="12.75" x14ac:dyDescent="0.2">
      <c r="C394" s="266"/>
      <c r="D394" s="267"/>
      <c r="E394" s="267"/>
    </row>
    <row r="395" spans="3:5" ht="12.75" x14ac:dyDescent="0.2">
      <c r="C395" s="266"/>
      <c r="D395" s="267"/>
      <c r="E395" s="267"/>
    </row>
    <row r="396" spans="3:5" ht="12.75" x14ac:dyDescent="0.2">
      <c r="C396" s="266"/>
      <c r="D396" s="267"/>
      <c r="E396" s="267"/>
    </row>
    <row r="397" spans="3:5" ht="12.75" x14ac:dyDescent="0.2">
      <c r="C397" s="266"/>
      <c r="D397" s="267"/>
      <c r="E397" s="267"/>
    </row>
    <row r="398" spans="3:5" ht="12.75" x14ac:dyDescent="0.2">
      <c r="C398" s="266"/>
      <c r="D398" s="267"/>
      <c r="E398" s="267"/>
    </row>
    <row r="399" spans="3:5" ht="12.75" x14ac:dyDescent="0.2">
      <c r="C399" s="266"/>
      <c r="D399" s="267"/>
      <c r="E399" s="267"/>
    </row>
    <row r="400" spans="3:5" ht="12.75" x14ac:dyDescent="0.2">
      <c r="C400" s="266"/>
      <c r="D400" s="267"/>
      <c r="E400" s="267"/>
    </row>
    <row r="401" spans="3:5" ht="12.75" x14ac:dyDescent="0.2">
      <c r="C401" s="266"/>
      <c r="D401" s="267"/>
      <c r="E401" s="267"/>
    </row>
    <row r="402" spans="3:5" ht="12.75" x14ac:dyDescent="0.2">
      <c r="C402" s="266"/>
      <c r="D402" s="267"/>
      <c r="E402" s="267"/>
    </row>
    <row r="403" spans="3:5" ht="12.75" x14ac:dyDescent="0.2">
      <c r="C403" s="266"/>
      <c r="D403" s="267"/>
      <c r="E403" s="267"/>
    </row>
    <row r="404" spans="3:5" ht="12.75" x14ac:dyDescent="0.2">
      <c r="C404" s="266"/>
      <c r="D404" s="267"/>
      <c r="E404" s="267"/>
    </row>
    <row r="405" spans="3:5" ht="12.75" x14ac:dyDescent="0.2">
      <c r="C405" s="266"/>
      <c r="D405" s="267"/>
      <c r="E405" s="267"/>
    </row>
    <row r="406" spans="3:5" ht="12.75" x14ac:dyDescent="0.2">
      <c r="C406" s="266"/>
      <c r="D406" s="267"/>
      <c r="E406" s="267"/>
    </row>
    <row r="407" spans="3:5" ht="12.75" x14ac:dyDescent="0.2">
      <c r="C407" s="266"/>
      <c r="D407" s="267"/>
      <c r="E407" s="267"/>
    </row>
    <row r="408" spans="3:5" ht="12.75" x14ac:dyDescent="0.2">
      <c r="C408" s="266"/>
      <c r="D408" s="267"/>
      <c r="E408" s="267"/>
    </row>
    <row r="409" spans="3:5" ht="12.75" x14ac:dyDescent="0.2">
      <c r="C409" s="266"/>
      <c r="D409" s="267"/>
      <c r="E409" s="267"/>
    </row>
    <row r="410" spans="3:5" ht="12.75" x14ac:dyDescent="0.2">
      <c r="C410" s="266"/>
      <c r="D410" s="267"/>
      <c r="E410" s="267"/>
    </row>
    <row r="411" spans="3:5" ht="12.75" x14ac:dyDescent="0.2">
      <c r="C411" s="266"/>
      <c r="D411" s="267"/>
      <c r="E411" s="267"/>
    </row>
    <row r="412" spans="3:5" ht="12.75" x14ac:dyDescent="0.2">
      <c r="C412" s="266"/>
      <c r="D412" s="267"/>
      <c r="E412" s="267"/>
    </row>
    <row r="413" spans="3:5" ht="12.75" x14ac:dyDescent="0.2">
      <c r="C413" s="266"/>
      <c r="D413" s="267"/>
      <c r="E413" s="267"/>
    </row>
    <row r="414" spans="3:5" ht="12.75" x14ac:dyDescent="0.2">
      <c r="C414" s="266"/>
      <c r="D414" s="267"/>
      <c r="E414" s="267"/>
    </row>
    <row r="415" spans="3:5" ht="12.75" x14ac:dyDescent="0.2">
      <c r="C415" s="266"/>
      <c r="D415" s="267"/>
      <c r="E415" s="267"/>
    </row>
    <row r="416" spans="3:5" ht="12.75" x14ac:dyDescent="0.2">
      <c r="C416" s="266"/>
      <c r="D416" s="267"/>
      <c r="E416" s="267"/>
    </row>
    <row r="417" spans="3:5" ht="12.75" x14ac:dyDescent="0.2">
      <c r="C417" s="266"/>
      <c r="D417" s="267"/>
      <c r="E417" s="267"/>
    </row>
    <row r="418" spans="3:5" ht="12.75" x14ac:dyDescent="0.2">
      <c r="C418" s="266"/>
      <c r="D418" s="267"/>
      <c r="E418" s="267"/>
    </row>
    <row r="419" spans="3:5" ht="12.75" x14ac:dyDescent="0.2">
      <c r="C419" s="266"/>
      <c r="D419" s="267"/>
      <c r="E419" s="267"/>
    </row>
    <row r="420" spans="3:5" ht="12.75" x14ac:dyDescent="0.2">
      <c r="C420" s="266"/>
      <c r="D420" s="267"/>
      <c r="E420" s="267"/>
    </row>
    <row r="421" spans="3:5" ht="12.75" x14ac:dyDescent="0.2">
      <c r="C421" s="266"/>
      <c r="D421" s="267"/>
      <c r="E421" s="267"/>
    </row>
    <row r="422" spans="3:5" ht="12.75" x14ac:dyDescent="0.2">
      <c r="C422" s="266"/>
      <c r="D422" s="267"/>
      <c r="E422" s="267"/>
    </row>
    <row r="423" spans="3:5" ht="12.75" x14ac:dyDescent="0.2">
      <c r="C423" s="266"/>
      <c r="D423" s="267"/>
      <c r="E423" s="267"/>
    </row>
    <row r="424" spans="3:5" ht="12.75" x14ac:dyDescent="0.2">
      <c r="C424" s="266"/>
      <c r="D424" s="267"/>
      <c r="E424" s="267"/>
    </row>
    <row r="425" spans="3:5" ht="12.75" x14ac:dyDescent="0.2">
      <c r="C425" s="266"/>
      <c r="D425" s="267"/>
      <c r="E425" s="267"/>
    </row>
    <row r="426" spans="3:5" ht="12.75" x14ac:dyDescent="0.2">
      <c r="C426" s="266"/>
      <c r="D426" s="267"/>
      <c r="E426" s="267"/>
    </row>
    <row r="427" spans="3:5" ht="12.75" x14ac:dyDescent="0.2">
      <c r="C427" s="266"/>
      <c r="D427" s="267"/>
      <c r="E427" s="267"/>
    </row>
    <row r="428" spans="3:5" ht="12.75" x14ac:dyDescent="0.2">
      <c r="C428" s="266"/>
      <c r="D428" s="267"/>
      <c r="E428" s="267"/>
    </row>
    <row r="429" spans="3:5" ht="12.75" x14ac:dyDescent="0.2">
      <c r="C429" s="266"/>
      <c r="D429" s="267"/>
      <c r="E429" s="267"/>
    </row>
    <row r="430" spans="3:5" ht="12.75" x14ac:dyDescent="0.2">
      <c r="C430" s="266"/>
      <c r="D430" s="267"/>
      <c r="E430" s="267"/>
    </row>
    <row r="431" spans="3:5" ht="12.75" x14ac:dyDescent="0.2">
      <c r="C431" s="266"/>
      <c r="D431" s="267"/>
      <c r="E431" s="267"/>
    </row>
    <row r="432" spans="3:5" ht="12.75" x14ac:dyDescent="0.2">
      <c r="C432" s="266"/>
      <c r="D432" s="267"/>
      <c r="E432" s="267"/>
    </row>
    <row r="433" spans="3:5" ht="12.75" x14ac:dyDescent="0.2">
      <c r="C433" s="266"/>
      <c r="D433" s="267"/>
      <c r="E433" s="267"/>
    </row>
    <row r="434" spans="3:5" ht="12.75" x14ac:dyDescent="0.2">
      <c r="C434" s="266"/>
      <c r="D434" s="267"/>
      <c r="E434" s="267"/>
    </row>
    <row r="435" spans="3:5" ht="12.75" x14ac:dyDescent="0.2">
      <c r="C435" s="266"/>
      <c r="D435" s="267"/>
      <c r="E435" s="267"/>
    </row>
    <row r="436" spans="3:5" ht="12.75" x14ac:dyDescent="0.2">
      <c r="C436" s="266"/>
      <c r="D436" s="267"/>
      <c r="E436" s="267"/>
    </row>
    <row r="437" spans="3:5" ht="12.75" x14ac:dyDescent="0.2">
      <c r="C437" s="266"/>
      <c r="D437" s="267"/>
      <c r="E437" s="267"/>
    </row>
    <row r="438" spans="3:5" ht="12.75" x14ac:dyDescent="0.2">
      <c r="C438" s="266"/>
      <c r="D438" s="267"/>
      <c r="E438" s="267"/>
    </row>
    <row r="439" spans="3:5" ht="12.75" x14ac:dyDescent="0.2">
      <c r="C439" s="266"/>
      <c r="D439" s="267"/>
      <c r="E439" s="267"/>
    </row>
    <row r="440" spans="3:5" ht="12.75" x14ac:dyDescent="0.2">
      <c r="C440" s="266"/>
      <c r="D440" s="267"/>
      <c r="E440" s="267"/>
    </row>
    <row r="441" spans="3:5" ht="12.75" x14ac:dyDescent="0.2">
      <c r="C441" s="266"/>
      <c r="D441" s="267"/>
      <c r="E441" s="267"/>
    </row>
    <row r="442" spans="3:5" ht="12.75" x14ac:dyDescent="0.2">
      <c r="C442" s="266"/>
      <c r="D442" s="267"/>
      <c r="E442" s="267"/>
    </row>
    <row r="443" spans="3:5" ht="12.75" x14ac:dyDescent="0.2">
      <c r="C443" s="266"/>
      <c r="D443" s="267"/>
      <c r="E443" s="267"/>
    </row>
    <row r="444" spans="3:5" ht="12.75" x14ac:dyDescent="0.2">
      <c r="C444" s="266"/>
      <c r="D444" s="267"/>
      <c r="E444" s="267"/>
    </row>
    <row r="445" spans="3:5" ht="12.75" x14ac:dyDescent="0.2">
      <c r="C445" s="266"/>
      <c r="D445" s="267"/>
      <c r="E445" s="267"/>
    </row>
    <row r="446" spans="3:5" ht="12.75" x14ac:dyDescent="0.2">
      <c r="C446" s="266"/>
      <c r="D446" s="267"/>
      <c r="E446" s="267"/>
    </row>
    <row r="447" spans="3:5" ht="12.75" x14ac:dyDescent="0.2">
      <c r="C447" s="266"/>
      <c r="D447" s="267"/>
      <c r="E447" s="267"/>
    </row>
    <row r="448" spans="3:5" ht="12.75" x14ac:dyDescent="0.2">
      <c r="C448" s="266"/>
      <c r="D448" s="267"/>
      <c r="E448" s="267"/>
    </row>
    <row r="449" spans="3:5" ht="12.75" x14ac:dyDescent="0.2">
      <c r="C449" s="266"/>
      <c r="D449" s="267"/>
      <c r="E449" s="267"/>
    </row>
    <row r="450" spans="3:5" ht="12.75" x14ac:dyDescent="0.2">
      <c r="C450" s="266"/>
      <c r="D450" s="267"/>
      <c r="E450" s="267"/>
    </row>
    <row r="451" spans="3:5" ht="12.75" x14ac:dyDescent="0.2">
      <c r="C451" s="266"/>
      <c r="D451" s="267"/>
      <c r="E451" s="267"/>
    </row>
    <row r="452" spans="3:5" ht="12.75" x14ac:dyDescent="0.2">
      <c r="C452" s="266"/>
      <c r="D452" s="267"/>
      <c r="E452" s="267"/>
    </row>
    <row r="453" spans="3:5" ht="12.75" x14ac:dyDescent="0.2">
      <c r="C453" s="266"/>
      <c r="D453" s="267"/>
      <c r="E453" s="267"/>
    </row>
    <row r="454" spans="3:5" ht="12.75" x14ac:dyDescent="0.2">
      <c r="C454" s="266"/>
      <c r="D454" s="267"/>
      <c r="E454" s="267"/>
    </row>
    <row r="455" spans="3:5" ht="12.75" x14ac:dyDescent="0.2">
      <c r="C455" s="266"/>
      <c r="D455" s="267"/>
      <c r="E455" s="267"/>
    </row>
    <row r="456" spans="3:5" ht="12.75" x14ac:dyDescent="0.2">
      <c r="C456" s="266"/>
      <c r="D456" s="267"/>
      <c r="E456" s="267"/>
    </row>
    <row r="457" spans="3:5" ht="12.75" x14ac:dyDescent="0.2">
      <c r="C457" s="266"/>
      <c r="D457" s="267"/>
      <c r="E457" s="267"/>
    </row>
    <row r="458" spans="3:5" ht="12.75" x14ac:dyDescent="0.2">
      <c r="C458" s="266"/>
      <c r="D458" s="267"/>
      <c r="E458" s="267"/>
    </row>
    <row r="459" spans="3:5" ht="12.75" x14ac:dyDescent="0.2">
      <c r="C459" s="266"/>
      <c r="D459" s="267"/>
      <c r="E459" s="267"/>
    </row>
    <row r="460" spans="3:5" ht="12.75" x14ac:dyDescent="0.2">
      <c r="C460" s="266"/>
      <c r="D460" s="267"/>
      <c r="E460" s="267"/>
    </row>
    <row r="461" spans="3:5" ht="12.75" x14ac:dyDescent="0.2">
      <c r="C461" s="266"/>
      <c r="D461" s="267"/>
      <c r="E461" s="267"/>
    </row>
    <row r="462" spans="3:5" ht="12.75" x14ac:dyDescent="0.2">
      <c r="C462" s="266"/>
      <c r="D462" s="267"/>
      <c r="E462" s="267"/>
    </row>
    <row r="463" spans="3:5" ht="12.75" x14ac:dyDescent="0.2">
      <c r="C463" s="266"/>
      <c r="D463" s="267"/>
      <c r="E463" s="267"/>
    </row>
    <row r="464" spans="3:5" ht="12.75" x14ac:dyDescent="0.2">
      <c r="C464" s="266"/>
      <c r="D464" s="267"/>
      <c r="E464" s="267"/>
    </row>
    <row r="465" spans="3:5" ht="12.75" x14ac:dyDescent="0.2">
      <c r="C465" s="266"/>
      <c r="D465" s="267"/>
      <c r="E465" s="267"/>
    </row>
    <row r="466" spans="3:5" ht="12.75" x14ac:dyDescent="0.2">
      <c r="C466" s="266"/>
      <c r="D466" s="267"/>
      <c r="E466" s="267"/>
    </row>
    <row r="467" spans="3:5" ht="12.75" x14ac:dyDescent="0.2">
      <c r="C467" s="266"/>
      <c r="D467" s="267"/>
      <c r="E467" s="267"/>
    </row>
    <row r="468" spans="3:5" ht="12.75" x14ac:dyDescent="0.2">
      <c r="C468" s="266"/>
      <c r="D468" s="267"/>
      <c r="E468" s="267"/>
    </row>
    <row r="469" spans="3:5" ht="12.75" x14ac:dyDescent="0.2">
      <c r="C469" s="266"/>
      <c r="D469" s="267"/>
      <c r="E469" s="267"/>
    </row>
    <row r="470" spans="3:5" ht="12.75" x14ac:dyDescent="0.2">
      <c r="C470" s="266"/>
      <c r="D470" s="267"/>
      <c r="E470" s="267"/>
    </row>
    <row r="471" spans="3:5" ht="12.75" x14ac:dyDescent="0.2">
      <c r="C471" s="266"/>
      <c r="D471" s="267"/>
      <c r="E471" s="267"/>
    </row>
    <row r="472" spans="3:5" ht="12.75" x14ac:dyDescent="0.2">
      <c r="C472" s="266"/>
      <c r="D472" s="267"/>
      <c r="E472" s="267"/>
    </row>
    <row r="473" spans="3:5" ht="12.75" x14ac:dyDescent="0.2">
      <c r="C473" s="266"/>
      <c r="D473" s="267"/>
      <c r="E473" s="267"/>
    </row>
    <row r="474" spans="3:5" ht="12.75" x14ac:dyDescent="0.2">
      <c r="C474" s="266"/>
      <c r="D474" s="267"/>
      <c r="E474" s="267"/>
    </row>
    <row r="475" spans="3:5" ht="12.75" x14ac:dyDescent="0.2">
      <c r="C475" s="266"/>
      <c r="D475" s="267"/>
      <c r="E475" s="267"/>
    </row>
    <row r="476" spans="3:5" ht="12.75" x14ac:dyDescent="0.2">
      <c r="C476" s="266"/>
      <c r="D476" s="267"/>
      <c r="E476" s="267"/>
    </row>
    <row r="477" spans="3:5" ht="12.75" x14ac:dyDescent="0.2">
      <c r="C477" s="266"/>
      <c r="D477" s="267"/>
      <c r="E477" s="267"/>
    </row>
    <row r="478" spans="3:5" ht="12.75" x14ac:dyDescent="0.2">
      <c r="C478" s="266"/>
      <c r="D478" s="267"/>
      <c r="E478" s="267"/>
    </row>
    <row r="479" spans="3:5" ht="12.75" x14ac:dyDescent="0.2">
      <c r="C479" s="266"/>
      <c r="D479" s="267"/>
      <c r="E479" s="267"/>
    </row>
    <row r="480" spans="3:5" ht="12.75" x14ac:dyDescent="0.2">
      <c r="C480" s="266"/>
      <c r="D480" s="267"/>
      <c r="E480" s="267"/>
    </row>
    <row r="481" spans="3:5" ht="12.75" x14ac:dyDescent="0.2">
      <c r="C481" s="266"/>
      <c r="D481" s="267"/>
      <c r="E481" s="267"/>
    </row>
    <row r="482" spans="3:5" ht="12.75" x14ac:dyDescent="0.2">
      <c r="C482" s="266"/>
      <c r="D482" s="267"/>
      <c r="E482" s="267"/>
    </row>
    <row r="483" spans="3:5" ht="12.75" x14ac:dyDescent="0.2">
      <c r="C483" s="266"/>
      <c r="D483" s="267"/>
      <c r="E483" s="267"/>
    </row>
    <row r="484" spans="3:5" ht="12.75" x14ac:dyDescent="0.2">
      <c r="C484" s="266"/>
      <c r="D484" s="267"/>
      <c r="E484" s="267"/>
    </row>
    <row r="485" spans="3:5" ht="12.75" x14ac:dyDescent="0.2">
      <c r="C485" s="266"/>
      <c r="D485" s="267"/>
      <c r="E485" s="267"/>
    </row>
    <row r="486" spans="3:5" ht="12.75" x14ac:dyDescent="0.2">
      <c r="C486" s="266"/>
      <c r="D486" s="267"/>
      <c r="E486" s="267"/>
    </row>
    <row r="487" spans="3:5" ht="12.75" x14ac:dyDescent="0.2">
      <c r="C487" s="266"/>
      <c r="D487" s="267"/>
      <c r="E487" s="267"/>
    </row>
    <row r="488" spans="3:5" ht="12.75" x14ac:dyDescent="0.2">
      <c r="C488" s="266"/>
      <c r="D488" s="267"/>
      <c r="E488" s="267"/>
    </row>
    <row r="489" spans="3:5" ht="12.75" x14ac:dyDescent="0.2">
      <c r="C489" s="266"/>
      <c r="D489" s="267"/>
      <c r="E489" s="267"/>
    </row>
    <row r="490" spans="3:5" ht="12.75" x14ac:dyDescent="0.2">
      <c r="C490" s="266"/>
      <c r="D490" s="267"/>
      <c r="E490" s="267"/>
    </row>
    <row r="491" spans="3:5" ht="12.75" x14ac:dyDescent="0.2">
      <c r="C491" s="266"/>
      <c r="D491" s="267"/>
      <c r="E491" s="267"/>
    </row>
    <row r="492" spans="3:5" ht="12.75" x14ac:dyDescent="0.2">
      <c r="C492" s="266"/>
      <c r="D492" s="267"/>
      <c r="E492" s="267"/>
    </row>
    <row r="493" spans="3:5" ht="12.75" x14ac:dyDescent="0.2">
      <c r="C493" s="266"/>
      <c r="D493" s="267"/>
      <c r="E493" s="267"/>
    </row>
    <row r="494" spans="3:5" ht="12.75" x14ac:dyDescent="0.2">
      <c r="C494" s="266"/>
      <c r="D494" s="267"/>
      <c r="E494" s="267"/>
    </row>
    <row r="495" spans="3:5" ht="12.75" x14ac:dyDescent="0.2">
      <c r="C495" s="266"/>
      <c r="D495" s="267"/>
      <c r="E495" s="267"/>
    </row>
    <row r="496" spans="3:5" ht="12.75" x14ac:dyDescent="0.2">
      <c r="C496" s="266"/>
      <c r="D496" s="267"/>
      <c r="E496" s="267"/>
    </row>
    <row r="497" spans="3:5" ht="12.75" x14ac:dyDescent="0.2">
      <c r="C497" s="266"/>
      <c r="D497" s="267"/>
      <c r="E497" s="267"/>
    </row>
    <row r="498" spans="3:5" ht="12.75" x14ac:dyDescent="0.2">
      <c r="C498" s="266"/>
      <c r="D498" s="267"/>
      <c r="E498" s="267"/>
    </row>
    <row r="499" spans="3:5" ht="12.75" x14ac:dyDescent="0.2">
      <c r="C499" s="266"/>
      <c r="D499" s="267"/>
      <c r="E499" s="267"/>
    </row>
    <row r="500" spans="3:5" ht="12.75" x14ac:dyDescent="0.2">
      <c r="C500" s="266"/>
      <c r="D500" s="267"/>
      <c r="E500" s="267"/>
    </row>
    <row r="501" spans="3:5" ht="12.75" x14ac:dyDescent="0.2">
      <c r="C501" s="266"/>
      <c r="D501" s="267"/>
      <c r="E501" s="267"/>
    </row>
    <row r="502" spans="3:5" ht="12.75" x14ac:dyDescent="0.2">
      <c r="C502" s="266"/>
      <c r="D502" s="267"/>
      <c r="E502" s="267"/>
    </row>
    <row r="503" spans="3:5" ht="12.75" x14ac:dyDescent="0.2">
      <c r="C503" s="266"/>
      <c r="D503" s="267"/>
      <c r="E503" s="267"/>
    </row>
    <row r="504" spans="3:5" ht="12.75" x14ac:dyDescent="0.2">
      <c r="C504" s="266"/>
      <c r="D504" s="267"/>
      <c r="E504" s="267"/>
    </row>
    <row r="505" spans="3:5" ht="12.75" x14ac:dyDescent="0.2">
      <c r="C505" s="266"/>
      <c r="D505" s="267"/>
      <c r="E505" s="267"/>
    </row>
    <row r="506" spans="3:5" ht="12.75" x14ac:dyDescent="0.2">
      <c r="C506" s="266"/>
      <c r="D506" s="267"/>
      <c r="E506" s="267"/>
    </row>
    <row r="507" spans="3:5" ht="12.75" x14ac:dyDescent="0.2">
      <c r="C507" s="266"/>
      <c r="D507" s="267"/>
      <c r="E507" s="267"/>
    </row>
    <row r="508" spans="3:5" ht="12.75" x14ac:dyDescent="0.2">
      <c r="C508" s="266"/>
      <c r="D508" s="267"/>
      <c r="E508" s="267"/>
    </row>
    <row r="509" spans="3:5" ht="12.75" x14ac:dyDescent="0.2">
      <c r="C509" s="266"/>
      <c r="D509" s="267"/>
      <c r="E509" s="267"/>
    </row>
    <row r="510" spans="3:5" ht="12.75" x14ac:dyDescent="0.2">
      <c r="C510" s="266"/>
      <c r="D510" s="267"/>
      <c r="E510" s="267"/>
    </row>
    <row r="511" spans="3:5" ht="12.75" x14ac:dyDescent="0.2">
      <c r="C511" s="266"/>
      <c r="D511" s="267"/>
      <c r="E511" s="267"/>
    </row>
    <row r="512" spans="3:5" ht="12.75" x14ac:dyDescent="0.2">
      <c r="C512" s="266"/>
      <c r="D512" s="267"/>
      <c r="E512" s="267"/>
    </row>
    <row r="513" spans="3:5" ht="12.75" x14ac:dyDescent="0.2">
      <c r="C513" s="266"/>
      <c r="D513" s="267"/>
      <c r="E513" s="267"/>
    </row>
    <row r="514" spans="3:5" ht="12.75" x14ac:dyDescent="0.2">
      <c r="C514" s="266"/>
      <c r="D514" s="267"/>
      <c r="E514" s="267"/>
    </row>
    <row r="515" spans="3:5" ht="12.75" x14ac:dyDescent="0.2">
      <c r="C515" s="266"/>
      <c r="D515" s="267"/>
      <c r="E515" s="267"/>
    </row>
    <row r="516" spans="3:5" ht="12.75" x14ac:dyDescent="0.2">
      <c r="C516" s="266"/>
      <c r="D516" s="267"/>
      <c r="E516" s="267"/>
    </row>
    <row r="517" spans="3:5" ht="12.75" x14ac:dyDescent="0.2">
      <c r="C517" s="266"/>
      <c r="D517" s="267"/>
      <c r="E517" s="267"/>
    </row>
    <row r="518" spans="3:5" ht="12.75" x14ac:dyDescent="0.2">
      <c r="C518" s="266"/>
      <c r="D518" s="267"/>
      <c r="E518" s="267"/>
    </row>
    <row r="519" spans="3:5" ht="12.75" x14ac:dyDescent="0.2">
      <c r="C519" s="266"/>
      <c r="D519" s="267"/>
      <c r="E519" s="267"/>
    </row>
    <row r="520" spans="3:5" ht="12.75" x14ac:dyDescent="0.2">
      <c r="C520" s="266"/>
      <c r="D520" s="267"/>
      <c r="E520" s="267"/>
    </row>
    <row r="521" spans="3:5" ht="12.75" x14ac:dyDescent="0.2">
      <c r="C521" s="266"/>
      <c r="D521" s="267"/>
      <c r="E521" s="267"/>
    </row>
    <row r="522" spans="3:5" ht="12.75" x14ac:dyDescent="0.2">
      <c r="C522" s="266"/>
      <c r="D522" s="267"/>
      <c r="E522" s="267"/>
    </row>
    <row r="523" spans="3:5" ht="12.75" x14ac:dyDescent="0.2">
      <c r="C523" s="266"/>
      <c r="D523" s="267"/>
      <c r="E523" s="267"/>
    </row>
    <row r="524" spans="3:5" ht="12.75" x14ac:dyDescent="0.2">
      <c r="C524" s="266"/>
      <c r="D524" s="267"/>
      <c r="E524" s="267"/>
    </row>
    <row r="525" spans="3:5" ht="12.75" x14ac:dyDescent="0.2">
      <c r="C525" s="266"/>
      <c r="D525" s="267"/>
      <c r="E525" s="267"/>
    </row>
    <row r="526" spans="3:5" ht="12.75" x14ac:dyDescent="0.2">
      <c r="C526" s="266"/>
      <c r="D526" s="267"/>
      <c r="E526" s="267"/>
    </row>
    <row r="527" spans="3:5" ht="12.75" x14ac:dyDescent="0.2">
      <c r="C527" s="266"/>
      <c r="D527" s="267"/>
      <c r="E527" s="267"/>
    </row>
    <row r="528" spans="3:5" ht="12.75" x14ac:dyDescent="0.2">
      <c r="C528" s="266"/>
      <c r="D528" s="267"/>
      <c r="E528" s="267"/>
    </row>
    <row r="529" spans="3:5" ht="12.75" x14ac:dyDescent="0.2">
      <c r="C529" s="266"/>
      <c r="D529" s="267"/>
      <c r="E529" s="267"/>
    </row>
    <row r="530" spans="3:5" ht="12.75" x14ac:dyDescent="0.2">
      <c r="C530" s="266"/>
      <c r="D530" s="267"/>
      <c r="E530" s="267"/>
    </row>
    <row r="531" spans="3:5" ht="12.75" x14ac:dyDescent="0.2">
      <c r="C531" s="266"/>
      <c r="D531" s="267"/>
      <c r="E531" s="267"/>
    </row>
    <row r="532" spans="3:5" ht="12.75" x14ac:dyDescent="0.2">
      <c r="C532" s="266"/>
      <c r="D532" s="267"/>
      <c r="E532" s="267"/>
    </row>
    <row r="533" spans="3:5" ht="12.75" x14ac:dyDescent="0.2">
      <c r="C533" s="266"/>
      <c r="D533" s="267"/>
      <c r="E533" s="267"/>
    </row>
    <row r="534" spans="3:5" ht="12.75" x14ac:dyDescent="0.2">
      <c r="C534" s="266"/>
      <c r="D534" s="267"/>
      <c r="E534" s="267"/>
    </row>
    <row r="535" spans="3:5" ht="12.75" x14ac:dyDescent="0.2">
      <c r="C535" s="266"/>
      <c r="D535" s="267"/>
      <c r="E535" s="267"/>
    </row>
    <row r="536" spans="3:5" ht="12.75" x14ac:dyDescent="0.2">
      <c r="C536" s="266"/>
      <c r="D536" s="267"/>
      <c r="E536" s="267"/>
    </row>
    <row r="537" spans="3:5" ht="12.75" x14ac:dyDescent="0.2">
      <c r="C537" s="266"/>
      <c r="D537" s="267"/>
      <c r="E537" s="267"/>
    </row>
    <row r="538" spans="3:5" ht="12.75" x14ac:dyDescent="0.2">
      <c r="C538" s="266"/>
      <c r="D538" s="267"/>
      <c r="E538" s="267"/>
    </row>
    <row r="539" spans="3:5" ht="12.75" x14ac:dyDescent="0.2">
      <c r="C539" s="266"/>
      <c r="D539" s="267"/>
      <c r="E539" s="267"/>
    </row>
    <row r="540" spans="3:5" ht="12.75" x14ac:dyDescent="0.2">
      <c r="C540" s="266"/>
      <c r="D540" s="267"/>
      <c r="E540" s="267"/>
    </row>
    <row r="541" spans="3:5" ht="12.75" x14ac:dyDescent="0.2">
      <c r="C541" s="266"/>
      <c r="D541" s="267"/>
      <c r="E541" s="267"/>
    </row>
    <row r="542" spans="3:5" ht="12.75" x14ac:dyDescent="0.2">
      <c r="C542" s="266"/>
      <c r="D542" s="267"/>
      <c r="E542" s="267"/>
    </row>
    <row r="543" spans="3:5" ht="12.75" x14ac:dyDescent="0.2">
      <c r="C543" s="266"/>
      <c r="D543" s="267"/>
      <c r="E543" s="267"/>
    </row>
    <row r="544" spans="3:5" ht="12.75" x14ac:dyDescent="0.2">
      <c r="C544" s="266"/>
      <c r="D544" s="267"/>
      <c r="E544" s="267"/>
    </row>
    <row r="545" spans="3:5" ht="12.75" x14ac:dyDescent="0.2">
      <c r="C545" s="266"/>
      <c r="D545" s="267"/>
      <c r="E545" s="267"/>
    </row>
    <row r="546" spans="3:5" ht="12.75" x14ac:dyDescent="0.2">
      <c r="C546" s="266"/>
      <c r="D546" s="267"/>
      <c r="E546" s="267"/>
    </row>
    <row r="547" spans="3:5" ht="12.75" x14ac:dyDescent="0.2">
      <c r="C547" s="266"/>
      <c r="D547" s="267"/>
      <c r="E547" s="267"/>
    </row>
    <row r="548" spans="3:5" ht="12.75" x14ac:dyDescent="0.2">
      <c r="C548" s="266"/>
      <c r="D548" s="267"/>
      <c r="E548" s="267"/>
    </row>
    <row r="549" spans="3:5" ht="12.75" x14ac:dyDescent="0.2">
      <c r="C549" s="266"/>
      <c r="D549" s="267"/>
      <c r="E549" s="267"/>
    </row>
    <row r="550" spans="3:5" ht="12.75" x14ac:dyDescent="0.2">
      <c r="C550" s="266"/>
      <c r="D550" s="267"/>
      <c r="E550" s="267"/>
    </row>
    <row r="551" spans="3:5" ht="12.75" x14ac:dyDescent="0.2">
      <c r="C551" s="266"/>
      <c r="D551" s="267"/>
      <c r="E551" s="267"/>
    </row>
    <row r="552" spans="3:5" ht="12.75" x14ac:dyDescent="0.2">
      <c r="C552" s="266"/>
      <c r="D552" s="267"/>
      <c r="E552" s="267"/>
    </row>
    <row r="553" spans="3:5" ht="12.75" x14ac:dyDescent="0.2">
      <c r="C553" s="266"/>
      <c r="D553" s="267"/>
      <c r="E553" s="267"/>
    </row>
    <row r="554" spans="3:5" ht="12.75" x14ac:dyDescent="0.2">
      <c r="C554" s="266"/>
      <c r="D554" s="267"/>
      <c r="E554" s="267"/>
    </row>
    <row r="555" spans="3:5" ht="12.75" x14ac:dyDescent="0.2">
      <c r="C555" s="266"/>
      <c r="D555" s="267"/>
      <c r="E555" s="267"/>
    </row>
    <row r="556" spans="3:5" ht="12.75" x14ac:dyDescent="0.2">
      <c r="C556" s="266"/>
      <c r="D556" s="267"/>
      <c r="E556" s="267"/>
    </row>
    <row r="557" spans="3:5" ht="12.75" x14ac:dyDescent="0.2">
      <c r="C557" s="266"/>
      <c r="D557" s="267"/>
      <c r="E557" s="267"/>
    </row>
    <row r="558" spans="3:5" ht="12.75" x14ac:dyDescent="0.2">
      <c r="C558" s="266"/>
      <c r="D558" s="267"/>
      <c r="E558" s="267"/>
    </row>
    <row r="559" spans="3:5" ht="12.75" x14ac:dyDescent="0.2">
      <c r="C559" s="266"/>
      <c r="D559" s="267"/>
      <c r="E559" s="267"/>
    </row>
    <row r="560" spans="3:5" ht="12.75" x14ac:dyDescent="0.2">
      <c r="C560" s="266"/>
      <c r="D560" s="267"/>
      <c r="E560" s="267"/>
    </row>
    <row r="561" spans="3:5" ht="12.75" x14ac:dyDescent="0.2">
      <c r="C561" s="266"/>
      <c r="D561" s="267"/>
      <c r="E561" s="267"/>
    </row>
    <row r="562" spans="3:5" ht="12.75" x14ac:dyDescent="0.2">
      <c r="C562" s="266"/>
      <c r="D562" s="267"/>
      <c r="E562" s="267"/>
    </row>
    <row r="563" spans="3:5" ht="12.75" x14ac:dyDescent="0.2">
      <c r="C563" s="266"/>
      <c r="D563" s="267"/>
      <c r="E563" s="267"/>
    </row>
    <row r="564" spans="3:5" ht="12.75" x14ac:dyDescent="0.2">
      <c r="C564" s="266"/>
      <c r="D564" s="267"/>
      <c r="E564" s="267"/>
    </row>
    <row r="565" spans="3:5" ht="12.75" x14ac:dyDescent="0.2">
      <c r="C565" s="266"/>
      <c r="D565" s="267"/>
      <c r="E565" s="267"/>
    </row>
    <row r="566" spans="3:5" ht="12.75" x14ac:dyDescent="0.2">
      <c r="C566" s="266"/>
      <c r="D566" s="267"/>
      <c r="E566" s="267"/>
    </row>
    <row r="567" spans="3:5" ht="12.75" x14ac:dyDescent="0.2">
      <c r="C567" s="266"/>
      <c r="D567" s="267"/>
      <c r="E567" s="267"/>
    </row>
    <row r="568" spans="3:5" ht="12.75" x14ac:dyDescent="0.2">
      <c r="C568" s="266"/>
      <c r="D568" s="267"/>
      <c r="E568" s="267"/>
    </row>
    <row r="569" spans="3:5" ht="12.75" x14ac:dyDescent="0.2">
      <c r="C569" s="266"/>
      <c r="D569" s="267"/>
      <c r="E569" s="267"/>
    </row>
    <row r="570" spans="3:5" ht="12.75" x14ac:dyDescent="0.2">
      <c r="C570" s="266"/>
      <c r="D570" s="267"/>
      <c r="E570" s="267"/>
    </row>
    <row r="571" spans="3:5" ht="12.75" x14ac:dyDescent="0.2">
      <c r="C571" s="266"/>
      <c r="D571" s="267"/>
      <c r="E571" s="267"/>
    </row>
    <row r="572" spans="3:5" ht="12.75" x14ac:dyDescent="0.2">
      <c r="C572" s="266"/>
      <c r="D572" s="267"/>
      <c r="E572" s="267"/>
    </row>
    <row r="573" spans="3:5" ht="12.75" x14ac:dyDescent="0.2">
      <c r="C573" s="266"/>
      <c r="D573" s="267"/>
      <c r="E573" s="267"/>
    </row>
    <row r="574" spans="3:5" ht="12.75" x14ac:dyDescent="0.2">
      <c r="C574" s="266"/>
      <c r="D574" s="267"/>
      <c r="E574" s="267"/>
    </row>
    <row r="575" spans="3:5" ht="12.75" x14ac:dyDescent="0.2">
      <c r="C575" s="266"/>
      <c r="D575" s="267"/>
      <c r="E575" s="267"/>
    </row>
    <row r="576" spans="3:5" ht="12.75" x14ac:dyDescent="0.2">
      <c r="C576" s="266"/>
      <c r="D576" s="267"/>
      <c r="E576" s="267"/>
    </row>
    <row r="577" spans="3:5" ht="12.75" x14ac:dyDescent="0.2">
      <c r="C577" s="266"/>
      <c r="D577" s="267"/>
      <c r="E577" s="267"/>
    </row>
    <row r="578" spans="3:5" ht="12.75" x14ac:dyDescent="0.2">
      <c r="C578" s="266"/>
      <c r="D578" s="267"/>
      <c r="E578" s="267"/>
    </row>
    <row r="579" spans="3:5" ht="12.75" x14ac:dyDescent="0.2">
      <c r="C579" s="266"/>
      <c r="D579" s="267"/>
      <c r="E579" s="267"/>
    </row>
    <row r="580" spans="3:5" ht="12.75" x14ac:dyDescent="0.2">
      <c r="C580" s="266"/>
      <c r="D580" s="267"/>
      <c r="E580" s="267"/>
    </row>
    <row r="581" spans="3:5" ht="12.75" x14ac:dyDescent="0.2">
      <c r="C581" s="266"/>
      <c r="D581" s="267"/>
      <c r="E581" s="267"/>
    </row>
    <row r="582" spans="3:5" ht="12.75" x14ac:dyDescent="0.2">
      <c r="C582" s="266"/>
      <c r="D582" s="267"/>
      <c r="E582" s="267"/>
    </row>
    <row r="583" spans="3:5" ht="12.75" x14ac:dyDescent="0.2">
      <c r="C583" s="266"/>
      <c r="D583" s="267"/>
      <c r="E583" s="267"/>
    </row>
    <row r="584" spans="3:5" ht="12.75" x14ac:dyDescent="0.2">
      <c r="C584" s="266"/>
      <c r="D584" s="267"/>
      <c r="E584" s="267"/>
    </row>
    <row r="585" spans="3:5" ht="12.75" x14ac:dyDescent="0.2">
      <c r="C585" s="266"/>
      <c r="D585" s="267"/>
      <c r="E585" s="267"/>
    </row>
    <row r="586" spans="3:5" ht="12.75" x14ac:dyDescent="0.2">
      <c r="C586" s="266"/>
      <c r="D586" s="267"/>
      <c r="E586" s="267"/>
    </row>
    <row r="587" spans="3:5" ht="12.75" x14ac:dyDescent="0.2">
      <c r="C587" s="266"/>
      <c r="D587" s="267"/>
      <c r="E587" s="267"/>
    </row>
    <row r="588" spans="3:5" ht="12.75" x14ac:dyDescent="0.2">
      <c r="C588" s="266"/>
      <c r="D588" s="267"/>
      <c r="E588" s="267"/>
    </row>
    <row r="589" spans="3:5" ht="12.75" x14ac:dyDescent="0.2">
      <c r="C589" s="266"/>
      <c r="D589" s="267"/>
      <c r="E589" s="267"/>
    </row>
    <row r="590" spans="3:5" ht="12.75" x14ac:dyDescent="0.2">
      <c r="C590" s="266"/>
      <c r="D590" s="267"/>
      <c r="E590" s="267"/>
    </row>
    <row r="591" spans="3:5" ht="12.75" x14ac:dyDescent="0.2">
      <c r="C591" s="266"/>
      <c r="D591" s="267"/>
      <c r="E591" s="267"/>
    </row>
    <row r="592" spans="3:5" ht="12.75" x14ac:dyDescent="0.2">
      <c r="C592" s="266"/>
      <c r="D592" s="267"/>
      <c r="E592" s="267"/>
    </row>
    <row r="593" spans="3:5" ht="12.75" x14ac:dyDescent="0.2">
      <c r="C593" s="266"/>
      <c r="D593" s="267"/>
      <c r="E593" s="267"/>
    </row>
    <row r="594" spans="3:5" ht="12.75" x14ac:dyDescent="0.2">
      <c r="C594" s="266"/>
      <c r="D594" s="267"/>
      <c r="E594" s="267"/>
    </row>
    <row r="595" spans="3:5" ht="12.75" x14ac:dyDescent="0.2">
      <c r="C595" s="266"/>
      <c r="D595" s="267"/>
      <c r="E595" s="267"/>
    </row>
    <row r="596" spans="3:5" ht="12.75" x14ac:dyDescent="0.2">
      <c r="C596" s="266"/>
      <c r="D596" s="267"/>
      <c r="E596" s="267"/>
    </row>
    <row r="597" spans="3:5" ht="12.75" x14ac:dyDescent="0.2">
      <c r="C597" s="266"/>
      <c r="D597" s="267"/>
      <c r="E597" s="267"/>
    </row>
    <row r="598" spans="3:5" ht="12.75" x14ac:dyDescent="0.2">
      <c r="C598" s="266"/>
      <c r="D598" s="267"/>
      <c r="E598" s="267"/>
    </row>
    <row r="599" spans="3:5" ht="12.75" x14ac:dyDescent="0.2">
      <c r="C599" s="266"/>
      <c r="D599" s="267"/>
      <c r="E599" s="267"/>
    </row>
    <row r="600" spans="3:5" ht="12.75" x14ac:dyDescent="0.2">
      <c r="C600" s="266"/>
      <c r="D600" s="267"/>
      <c r="E600" s="267"/>
    </row>
    <row r="601" spans="3:5" ht="12.75" x14ac:dyDescent="0.2">
      <c r="C601" s="266"/>
      <c r="D601" s="267"/>
      <c r="E601" s="267"/>
    </row>
    <row r="602" spans="3:5" ht="12.75" x14ac:dyDescent="0.2">
      <c r="C602" s="266"/>
      <c r="D602" s="267"/>
      <c r="E602" s="267"/>
    </row>
    <row r="603" spans="3:5" ht="12.75" x14ac:dyDescent="0.2">
      <c r="C603" s="266"/>
      <c r="D603" s="267"/>
      <c r="E603" s="267"/>
    </row>
    <row r="604" spans="3:5" ht="12.75" x14ac:dyDescent="0.2">
      <c r="C604" s="266"/>
      <c r="D604" s="267"/>
      <c r="E604" s="267"/>
    </row>
    <row r="605" spans="3:5" ht="12.75" x14ac:dyDescent="0.2">
      <c r="C605" s="266"/>
      <c r="D605" s="267"/>
      <c r="E605" s="267"/>
    </row>
    <row r="606" spans="3:5" ht="12.75" x14ac:dyDescent="0.2">
      <c r="C606" s="266"/>
      <c r="D606" s="267"/>
      <c r="E606" s="267"/>
    </row>
    <row r="607" spans="3:5" ht="12.75" x14ac:dyDescent="0.2">
      <c r="C607" s="266"/>
      <c r="D607" s="267"/>
      <c r="E607" s="267"/>
    </row>
    <row r="608" spans="3:5" ht="12.75" x14ac:dyDescent="0.2">
      <c r="C608" s="266"/>
      <c r="D608" s="267"/>
      <c r="E608" s="267"/>
    </row>
    <row r="609" spans="3:5" ht="12.75" x14ac:dyDescent="0.2">
      <c r="C609" s="266"/>
      <c r="D609" s="267"/>
      <c r="E609" s="267"/>
    </row>
    <row r="610" spans="3:5" ht="12.75" x14ac:dyDescent="0.2">
      <c r="C610" s="266"/>
      <c r="D610" s="267"/>
      <c r="E610" s="267"/>
    </row>
    <row r="611" spans="3:5" ht="12.75" x14ac:dyDescent="0.2">
      <c r="C611" s="266"/>
      <c r="D611" s="267"/>
      <c r="E611" s="267"/>
    </row>
    <row r="612" spans="3:5" ht="12.75" x14ac:dyDescent="0.2">
      <c r="C612" s="266"/>
      <c r="D612" s="267"/>
      <c r="E612" s="267"/>
    </row>
    <row r="613" spans="3:5" ht="12.75" x14ac:dyDescent="0.2">
      <c r="C613" s="266"/>
      <c r="D613" s="267"/>
      <c r="E613" s="267"/>
    </row>
    <row r="614" spans="3:5" ht="12.75" x14ac:dyDescent="0.2">
      <c r="C614" s="266"/>
      <c r="D614" s="267"/>
      <c r="E614" s="267"/>
    </row>
    <row r="615" spans="3:5" ht="12.75" x14ac:dyDescent="0.2">
      <c r="C615" s="266"/>
      <c r="D615" s="267"/>
      <c r="E615" s="267"/>
    </row>
    <row r="616" spans="3:5" ht="12.75" x14ac:dyDescent="0.2">
      <c r="C616" s="266"/>
      <c r="D616" s="267"/>
      <c r="E616" s="267"/>
    </row>
    <row r="617" spans="3:5" ht="12.75" x14ac:dyDescent="0.2">
      <c r="C617" s="266"/>
      <c r="D617" s="267"/>
      <c r="E617" s="267"/>
    </row>
    <row r="618" spans="3:5" ht="12.75" x14ac:dyDescent="0.2">
      <c r="C618" s="266"/>
      <c r="D618" s="267"/>
      <c r="E618" s="267"/>
    </row>
    <row r="619" spans="3:5" ht="12.75" x14ac:dyDescent="0.2">
      <c r="C619" s="266"/>
      <c r="D619" s="267"/>
      <c r="E619" s="267"/>
    </row>
    <row r="620" spans="3:5" ht="12.75" x14ac:dyDescent="0.2">
      <c r="C620" s="266"/>
      <c r="D620" s="267"/>
      <c r="E620" s="267"/>
    </row>
    <row r="621" spans="3:5" ht="12.75" x14ac:dyDescent="0.2">
      <c r="C621" s="266"/>
      <c r="D621" s="267"/>
      <c r="E621" s="267"/>
    </row>
    <row r="622" spans="3:5" ht="12.75" x14ac:dyDescent="0.2">
      <c r="C622" s="266"/>
      <c r="D622" s="267"/>
      <c r="E622" s="267"/>
    </row>
    <row r="623" spans="3:5" ht="12.75" x14ac:dyDescent="0.2">
      <c r="C623" s="266"/>
      <c r="D623" s="267"/>
      <c r="E623" s="267"/>
    </row>
    <row r="624" spans="3:5" ht="12.75" x14ac:dyDescent="0.2">
      <c r="C624" s="266"/>
      <c r="D624" s="267"/>
      <c r="E624" s="267"/>
    </row>
    <row r="625" spans="3:5" ht="12.75" x14ac:dyDescent="0.2">
      <c r="C625" s="266"/>
      <c r="D625" s="267"/>
      <c r="E625" s="267"/>
    </row>
    <row r="626" spans="3:5" ht="12.75" x14ac:dyDescent="0.2">
      <c r="C626" s="266"/>
      <c r="D626" s="267"/>
      <c r="E626" s="267"/>
    </row>
    <row r="627" spans="3:5" ht="12.75" x14ac:dyDescent="0.2">
      <c r="C627" s="266"/>
      <c r="D627" s="267"/>
      <c r="E627" s="267"/>
    </row>
    <row r="628" spans="3:5" ht="12.75" x14ac:dyDescent="0.2">
      <c r="C628" s="266"/>
      <c r="D628" s="267"/>
      <c r="E628" s="267"/>
    </row>
    <row r="629" spans="3:5" ht="12.75" x14ac:dyDescent="0.2">
      <c r="C629" s="266"/>
      <c r="D629" s="267"/>
      <c r="E629" s="267"/>
    </row>
    <row r="630" spans="3:5" ht="12.75" x14ac:dyDescent="0.2">
      <c r="C630" s="266"/>
      <c r="D630" s="267"/>
      <c r="E630" s="267"/>
    </row>
    <row r="631" spans="3:5" ht="12.75" x14ac:dyDescent="0.2">
      <c r="C631" s="266"/>
      <c r="D631" s="267"/>
      <c r="E631" s="267"/>
    </row>
    <row r="632" spans="3:5" ht="12.75" x14ac:dyDescent="0.2">
      <c r="C632" s="266"/>
      <c r="D632" s="267"/>
      <c r="E632" s="267"/>
    </row>
    <row r="633" spans="3:5" ht="12.75" x14ac:dyDescent="0.2">
      <c r="C633" s="266"/>
      <c r="D633" s="267"/>
      <c r="E633" s="267"/>
    </row>
    <row r="634" spans="3:5" ht="12.75" x14ac:dyDescent="0.2">
      <c r="C634" s="266"/>
      <c r="D634" s="267"/>
      <c r="E634" s="267"/>
    </row>
    <row r="635" spans="3:5" ht="12.75" x14ac:dyDescent="0.2">
      <c r="C635" s="266"/>
      <c r="D635" s="267"/>
      <c r="E635" s="267"/>
    </row>
    <row r="636" spans="3:5" ht="12.75" x14ac:dyDescent="0.2">
      <c r="C636" s="266"/>
      <c r="D636" s="267"/>
      <c r="E636" s="267"/>
    </row>
    <row r="637" spans="3:5" ht="12.75" x14ac:dyDescent="0.2">
      <c r="C637" s="266"/>
      <c r="D637" s="267"/>
      <c r="E637" s="267"/>
    </row>
    <row r="638" spans="3:5" ht="12.75" x14ac:dyDescent="0.2">
      <c r="C638" s="266"/>
      <c r="D638" s="267"/>
      <c r="E638" s="267"/>
    </row>
    <row r="639" spans="3:5" ht="12.75" x14ac:dyDescent="0.2">
      <c r="C639" s="266"/>
      <c r="D639" s="267"/>
      <c r="E639" s="267"/>
    </row>
    <row r="640" spans="3:5" ht="12.75" x14ac:dyDescent="0.2">
      <c r="C640" s="266"/>
      <c r="D640" s="267"/>
      <c r="E640" s="267"/>
    </row>
    <row r="641" spans="3:5" ht="12.75" x14ac:dyDescent="0.2">
      <c r="C641" s="266"/>
      <c r="D641" s="267"/>
      <c r="E641" s="267"/>
    </row>
    <row r="642" spans="3:5" ht="12.75" x14ac:dyDescent="0.2">
      <c r="C642" s="266"/>
      <c r="D642" s="267"/>
      <c r="E642" s="267"/>
    </row>
    <row r="643" spans="3:5" ht="12.75" x14ac:dyDescent="0.2">
      <c r="C643" s="266"/>
      <c r="D643" s="267"/>
      <c r="E643" s="267"/>
    </row>
    <row r="644" spans="3:5" ht="12.75" x14ac:dyDescent="0.2">
      <c r="C644" s="266"/>
      <c r="D644" s="267"/>
      <c r="E644" s="267"/>
    </row>
    <row r="645" spans="3:5" ht="12.75" x14ac:dyDescent="0.2">
      <c r="C645" s="266"/>
      <c r="D645" s="267"/>
      <c r="E645" s="267"/>
    </row>
    <row r="646" spans="3:5" ht="12.75" x14ac:dyDescent="0.2">
      <c r="C646" s="266"/>
      <c r="D646" s="267"/>
      <c r="E646" s="267"/>
    </row>
    <row r="647" spans="3:5" ht="12.75" x14ac:dyDescent="0.2">
      <c r="C647" s="266"/>
      <c r="D647" s="267"/>
      <c r="E647" s="267"/>
    </row>
    <row r="648" spans="3:5" ht="12.75" x14ac:dyDescent="0.2">
      <c r="C648" s="266"/>
      <c r="D648" s="267"/>
      <c r="E648" s="267"/>
    </row>
    <row r="649" spans="3:5" ht="12.75" x14ac:dyDescent="0.2">
      <c r="C649" s="266"/>
      <c r="D649" s="267"/>
      <c r="E649" s="267"/>
    </row>
    <row r="650" spans="3:5" ht="12.75" x14ac:dyDescent="0.2">
      <c r="C650" s="266"/>
      <c r="D650" s="267"/>
      <c r="E650" s="267"/>
    </row>
    <row r="651" spans="3:5" ht="12.75" x14ac:dyDescent="0.2">
      <c r="C651" s="266"/>
      <c r="D651" s="267"/>
      <c r="E651" s="267"/>
    </row>
    <row r="652" spans="3:5" ht="12.75" x14ac:dyDescent="0.2">
      <c r="C652" s="266"/>
      <c r="D652" s="267"/>
      <c r="E652" s="267"/>
    </row>
    <row r="653" spans="3:5" ht="12.75" x14ac:dyDescent="0.2">
      <c r="C653" s="266"/>
      <c r="D653" s="267"/>
      <c r="E653" s="267"/>
    </row>
    <row r="654" spans="3:5" ht="12.75" x14ac:dyDescent="0.2">
      <c r="C654" s="266"/>
      <c r="D654" s="267"/>
      <c r="E654" s="267"/>
    </row>
    <row r="655" spans="3:5" ht="12.75" x14ac:dyDescent="0.2">
      <c r="C655" s="266"/>
      <c r="D655" s="267"/>
      <c r="E655" s="267"/>
    </row>
    <row r="656" spans="3:5" ht="12.75" x14ac:dyDescent="0.2">
      <c r="C656" s="266"/>
      <c r="D656" s="267"/>
      <c r="E656" s="267"/>
    </row>
    <row r="657" spans="3:5" ht="12.75" x14ac:dyDescent="0.2">
      <c r="C657" s="266"/>
      <c r="D657" s="267"/>
      <c r="E657" s="267"/>
    </row>
    <row r="658" spans="3:5" ht="12.75" x14ac:dyDescent="0.2">
      <c r="C658" s="266"/>
      <c r="D658" s="267"/>
      <c r="E658" s="267"/>
    </row>
    <row r="659" spans="3:5" ht="12.75" x14ac:dyDescent="0.2">
      <c r="C659" s="266"/>
      <c r="D659" s="267"/>
      <c r="E659" s="267"/>
    </row>
    <row r="660" spans="3:5" ht="12.75" x14ac:dyDescent="0.2">
      <c r="C660" s="266"/>
      <c r="D660" s="267"/>
      <c r="E660" s="267"/>
    </row>
    <row r="661" spans="3:5" ht="12.75" x14ac:dyDescent="0.2">
      <c r="C661" s="266"/>
      <c r="D661" s="267"/>
      <c r="E661" s="267"/>
    </row>
    <row r="662" spans="3:5" ht="12.75" x14ac:dyDescent="0.2">
      <c r="C662" s="266"/>
      <c r="D662" s="267"/>
      <c r="E662" s="267"/>
    </row>
    <row r="663" spans="3:5" ht="12.75" x14ac:dyDescent="0.2">
      <c r="C663" s="266"/>
      <c r="D663" s="267"/>
      <c r="E663" s="267"/>
    </row>
    <row r="664" spans="3:5" ht="12.75" x14ac:dyDescent="0.2">
      <c r="C664" s="266"/>
      <c r="D664" s="267"/>
      <c r="E664" s="267"/>
    </row>
    <row r="665" spans="3:5" ht="12.75" x14ac:dyDescent="0.2">
      <c r="C665" s="266"/>
      <c r="D665" s="267"/>
      <c r="E665" s="267"/>
    </row>
    <row r="666" spans="3:5" ht="12.75" x14ac:dyDescent="0.2">
      <c r="C666" s="266"/>
      <c r="D666" s="267"/>
      <c r="E666" s="267"/>
    </row>
    <row r="667" spans="3:5" ht="12.75" x14ac:dyDescent="0.2">
      <c r="C667" s="266"/>
      <c r="D667" s="267"/>
      <c r="E667" s="267"/>
    </row>
    <row r="668" spans="3:5" ht="12.75" x14ac:dyDescent="0.2">
      <c r="C668" s="266"/>
      <c r="D668" s="267"/>
      <c r="E668" s="267"/>
    </row>
    <row r="669" spans="3:5" ht="12.75" x14ac:dyDescent="0.2">
      <c r="C669" s="266"/>
      <c r="D669" s="267"/>
      <c r="E669" s="267"/>
    </row>
    <row r="670" spans="3:5" ht="12.75" x14ac:dyDescent="0.2">
      <c r="C670" s="266"/>
      <c r="D670" s="267"/>
      <c r="E670" s="267"/>
    </row>
    <row r="671" spans="3:5" ht="12.75" x14ac:dyDescent="0.2">
      <c r="C671" s="266"/>
      <c r="D671" s="267"/>
      <c r="E671" s="267"/>
    </row>
    <row r="672" spans="3:5" ht="12.75" x14ac:dyDescent="0.2">
      <c r="C672" s="266"/>
      <c r="D672" s="267"/>
      <c r="E672" s="267"/>
    </row>
    <row r="673" spans="3:5" ht="12.75" x14ac:dyDescent="0.2">
      <c r="C673" s="266"/>
      <c r="D673" s="267"/>
      <c r="E673" s="267"/>
    </row>
    <row r="674" spans="3:5" ht="12.75" x14ac:dyDescent="0.2">
      <c r="C674" s="266"/>
      <c r="D674" s="267"/>
      <c r="E674" s="267"/>
    </row>
    <row r="675" spans="3:5" ht="12.75" x14ac:dyDescent="0.2">
      <c r="C675" s="266"/>
      <c r="D675" s="267"/>
      <c r="E675" s="267"/>
    </row>
    <row r="676" spans="3:5" ht="12.75" x14ac:dyDescent="0.2">
      <c r="C676" s="266"/>
      <c r="D676" s="267"/>
      <c r="E676" s="267"/>
    </row>
    <row r="677" spans="3:5" ht="12.75" x14ac:dyDescent="0.2">
      <c r="C677" s="266"/>
      <c r="D677" s="267"/>
      <c r="E677" s="267"/>
    </row>
    <row r="678" spans="3:5" ht="12.75" x14ac:dyDescent="0.2">
      <c r="C678" s="266"/>
      <c r="D678" s="267"/>
      <c r="E678" s="267"/>
    </row>
    <row r="679" spans="3:5" ht="12.75" x14ac:dyDescent="0.2">
      <c r="C679" s="266"/>
      <c r="D679" s="267"/>
      <c r="E679" s="267"/>
    </row>
    <row r="680" spans="3:5" ht="12.75" x14ac:dyDescent="0.2">
      <c r="C680" s="266"/>
      <c r="D680" s="267"/>
      <c r="E680" s="267"/>
    </row>
    <row r="681" spans="3:5" ht="12.75" x14ac:dyDescent="0.2">
      <c r="C681" s="266"/>
      <c r="D681" s="267"/>
      <c r="E681" s="267"/>
    </row>
    <row r="682" spans="3:5" ht="12.75" x14ac:dyDescent="0.2">
      <c r="C682" s="266"/>
      <c r="D682" s="267"/>
      <c r="E682" s="267"/>
    </row>
    <row r="683" spans="3:5" ht="12.75" x14ac:dyDescent="0.2">
      <c r="C683" s="266"/>
      <c r="D683" s="267"/>
      <c r="E683" s="267"/>
    </row>
    <row r="684" spans="3:5" ht="12.75" x14ac:dyDescent="0.2">
      <c r="C684" s="266"/>
      <c r="D684" s="267"/>
      <c r="E684" s="267"/>
    </row>
    <row r="685" spans="3:5" ht="12.75" x14ac:dyDescent="0.2">
      <c r="C685" s="266"/>
      <c r="D685" s="267"/>
      <c r="E685" s="267"/>
    </row>
    <row r="686" spans="3:5" ht="12.75" x14ac:dyDescent="0.2">
      <c r="C686" s="266"/>
      <c r="D686" s="267"/>
      <c r="E686" s="267"/>
    </row>
    <row r="687" spans="3:5" ht="12.75" x14ac:dyDescent="0.2">
      <c r="C687" s="266"/>
      <c r="D687" s="267"/>
      <c r="E687" s="267"/>
    </row>
    <row r="688" spans="3:5" ht="12.75" x14ac:dyDescent="0.2">
      <c r="C688" s="266"/>
      <c r="D688" s="267"/>
      <c r="E688" s="267"/>
    </row>
    <row r="689" spans="3:5" ht="12.75" x14ac:dyDescent="0.2">
      <c r="C689" s="266"/>
      <c r="D689" s="267"/>
      <c r="E689" s="267"/>
    </row>
    <row r="690" spans="3:5" ht="12.75" x14ac:dyDescent="0.2">
      <c r="C690" s="266"/>
      <c r="D690" s="267"/>
      <c r="E690" s="267"/>
    </row>
    <row r="691" spans="3:5" ht="12.75" x14ac:dyDescent="0.2">
      <c r="C691" s="266"/>
      <c r="D691" s="267"/>
      <c r="E691" s="267"/>
    </row>
    <row r="692" spans="3:5" ht="12.75" x14ac:dyDescent="0.2">
      <c r="C692" s="266"/>
      <c r="D692" s="267"/>
      <c r="E692" s="267"/>
    </row>
    <row r="693" spans="3:5" ht="12.75" x14ac:dyDescent="0.2">
      <c r="C693" s="266"/>
      <c r="D693" s="267"/>
      <c r="E693" s="267"/>
    </row>
    <row r="694" spans="3:5" ht="12.75" x14ac:dyDescent="0.2">
      <c r="C694" s="266"/>
      <c r="D694" s="267"/>
      <c r="E694" s="267"/>
    </row>
    <row r="695" spans="3:5" ht="12.75" x14ac:dyDescent="0.2">
      <c r="C695" s="266"/>
      <c r="D695" s="267"/>
      <c r="E695" s="267"/>
    </row>
    <row r="696" spans="3:5" ht="12.75" x14ac:dyDescent="0.2">
      <c r="C696" s="266"/>
      <c r="D696" s="267"/>
      <c r="E696" s="267"/>
    </row>
    <row r="697" spans="3:5" ht="12.75" x14ac:dyDescent="0.2">
      <c r="C697" s="266"/>
      <c r="D697" s="267"/>
      <c r="E697" s="267"/>
    </row>
    <row r="698" spans="3:5" ht="12.75" x14ac:dyDescent="0.2">
      <c r="C698" s="266"/>
      <c r="D698" s="267"/>
      <c r="E698" s="267"/>
    </row>
    <row r="699" spans="3:5" ht="12.75" x14ac:dyDescent="0.2">
      <c r="C699" s="266"/>
      <c r="D699" s="267"/>
      <c r="E699" s="267"/>
    </row>
    <row r="700" spans="3:5" ht="12.75" x14ac:dyDescent="0.2">
      <c r="C700" s="266"/>
      <c r="D700" s="267"/>
      <c r="E700" s="267"/>
    </row>
    <row r="701" spans="3:5" ht="12.75" x14ac:dyDescent="0.2">
      <c r="C701" s="266"/>
      <c r="D701" s="267"/>
      <c r="E701" s="267"/>
    </row>
    <row r="702" spans="3:5" ht="12.75" x14ac:dyDescent="0.2">
      <c r="C702" s="266"/>
      <c r="D702" s="267"/>
      <c r="E702" s="267"/>
    </row>
    <row r="703" spans="3:5" ht="12.75" x14ac:dyDescent="0.2">
      <c r="C703" s="266"/>
      <c r="D703" s="267"/>
      <c r="E703" s="267"/>
    </row>
    <row r="704" spans="3:5" ht="12.75" x14ac:dyDescent="0.2">
      <c r="C704" s="266"/>
      <c r="D704" s="267"/>
      <c r="E704" s="267"/>
    </row>
    <row r="705" spans="3:5" ht="12.75" x14ac:dyDescent="0.2">
      <c r="C705" s="266"/>
      <c r="D705" s="267"/>
      <c r="E705" s="267"/>
    </row>
    <row r="706" spans="3:5" ht="12.75" x14ac:dyDescent="0.2">
      <c r="C706" s="266"/>
      <c r="D706" s="267"/>
      <c r="E706" s="267"/>
    </row>
    <row r="707" spans="3:5" ht="12.75" x14ac:dyDescent="0.2">
      <c r="C707" s="266"/>
      <c r="D707" s="267"/>
      <c r="E707" s="267"/>
    </row>
    <row r="708" spans="3:5" ht="12.75" x14ac:dyDescent="0.2">
      <c r="C708" s="266"/>
      <c r="D708" s="267"/>
      <c r="E708" s="267"/>
    </row>
    <row r="709" spans="3:5" ht="12.75" x14ac:dyDescent="0.2">
      <c r="C709" s="266"/>
      <c r="D709" s="267"/>
      <c r="E709" s="267"/>
    </row>
    <row r="710" spans="3:5" ht="12.75" x14ac:dyDescent="0.2">
      <c r="C710" s="266"/>
      <c r="D710" s="267"/>
      <c r="E710" s="267"/>
    </row>
    <row r="711" spans="3:5" ht="12.75" x14ac:dyDescent="0.2">
      <c r="C711" s="266"/>
      <c r="D711" s="267"/>
      <c r="E711" s="267"/>
    </row>
    <row r="712" spans="3:5" ht="12.75" x14ac:dyDescent="0.2">
      <c r="C712" s="266"/>
      <c r="D712" s="267"/>
      <c r="E712" s="267"/>
    </row>
    <row r="713" spans="3:5" ht="12.75" x14ac:dyDescent="0.2">
      <c r="C713" s="266"/>
      <c r="D713" s="267"/>
      <c r="E713" s="267"/>
    </row>
    <row r="714" spans="3:5" ht="12.75" x14ac:dyDescent="0.2">
      <c r="C714" s="266"/>
      <c r="D714" s="267"/>
      <c r="E714" s="267"/>
    </row>
    <row r="715" spans="3:5" ht="12.75" x14ac:dyDescent="0.2">
      <c r="C715" s="266"/>
      <c r="D715" s="267"/>
      <c r="E715" s="267"/>
    </row>
    <row r="716" spans="3:5" ht="12.75" x14ac:dyDescent="0.2">
      <c r="C716" s="266"/>
      <c r="D716" s="267"/>
      <c r="E716" s="267"/>
    </row>
    <row r="717" spans="3:5" ht="12.75" x14ac:dyDescent="0.2">
      <c r="C717" s="266"/>
      <c r="D717" s="267"/>
      <c r="E717" s="267"/>
    </row>
    <row r="718" spans="3:5" ht="12.75" x14ac:dyDescent="0.2">
      <c r="C718" s="266"/>
      <c r="D718" s="267"/>
      <c r="E718" s="267"/>
    </row>
    <row r="719" spans="3:5" ht="12.75" x14ac:dyDescent="0.2">
      <c r="C719" s="266"/>
      <c r="D719" s="267"/>
      <c r="E719" s="267"/>
    </row>
    <row r="720" spans="3:5" ht="12.75" x14ac:dyDescent="0.2">
      <c r="C720" s="266"/>
      <c r="D720" s="267"/>
      <c r="E720" s="267"/>
    </row>
    <row r="721" spans="3:5" ht="12.75" x14ac:dyDescent="0.2">
      <c r="C721" s="266"/>
      <c r="D721" s="267"/>
      <c r="E721" s="267"/>
    </row>
    <row r="722" spans="3:5" ht="12.75" x14ac:dyDescent="0.2">
      <c r="C722" s="266"/>
      <c r="D722" s="267"/>
      <c r="E722" s="267"/>
    </row>
    <row r="723" spans="3:5" ht="12.75" x14ac:dyDescent="0.2">
      <c r="C723" s="266"/>
      <c r="D723" s="267"/>
      <c r="E723" s="267"/>
    </row>
    <row r="724" spans="3:5" ht="12.75" x14ac:dyDescent="0.2">
      <c r="C724" s="266"/>
      <c r="D724" s="267"/>
      <c r="E724" s="267"/>
    </row>
    <row r="725" spans="3:5" ht="12.75" x14ac:dyDescent="0.2">
      <c r="C725" s="266"/>
      <c r="D725" s="267"/>
      <c r="E725" s="267"/>
    </row>
    <row r="726" spans="3:5" ht="12.75" x14ac:dyDescent="0.2">
      <c r="C726" s="266"/>
      <c r="D726" s="267"/>
      <c r="E726" s="267"/>
    </row>
    <row r="727" spans="3:5" ht="12.75" x14ac:dyDescent="0.2">
      <c r="C727" s="266"/>
      <c r="D727" s="267"/>
      <c r="E727" s="267"/>
    </row>
    <row r="728" spans="3:5" ht="12.75" x14ac:dyDescent="0.2">
      <c r="C728" s="266"/>
      <c r="D728" s="267"/>
      <c r="E728" s="267"/>
    </row>
    <row r="729" spans="3:5" ht="12.75" x14ac:dyDescent="0.2">
      <c r="C729" s="266"/>
      <c r="D729" s="267"/>
      <c r="E729" s="267"/>
    </row>
    <row r="730" spans="3:5" ht="12.75" x14ac:dyDescent="0.2">
      <c r="C730" s="266"/>
      <c r="D730" s="267"/>
      <c r="E730" s="267"/>
    </row>
    <row r="731" spans="3:5" ht="12.75" x14ac:dyDescent="0.2">
      <c r="C731" s="266"/>
      <c r="D731" s="267"/>
      <c r="E731" s="267"/>
    </row>
    <row r="732" spans="3:5" ht="12.75" x14ac:dyDescent="0.2">
      <c r="C732" s="266"/>
      <c r="D732" s="267"/>
      <c r="E732" s="267"/>
    </row>
    <row r="733" spans="3:5" ht="12.75" x14ac:dyDescent="0.2">
      <c r="C733" s="266"/>
      <c r="D733" s="267"/>
      <c r="E733" s="267"/>
    </row>
    <row r="734" spans="3:5" ht="12.75" x14ac:dyDescent="0.2">
      <c r="C734" s="266"/>
      <c r="D734" s="267"/>
      <c r="E734" s="267"/>
    </row>
    <row r="735" spans="3:5" ht="12.75" x14ac:dyDescent="0.2">
      <c r="C735" s="266"/>
      <c r="D735" s="267"/>
      <c r="E735" s="267"/>
    </row>
    <row r="736" spans="3:5" ht="12.75" x14ac:dyDescent="0.2">
      <c r="C736" s="266"/>
      <c r="D736" s="267"/>
      <c r="E736" s="267"/>
    </row>
    <row r="737" spans="3:5" ht="12.75" x14ac:dyDescent="0.2">
      <c r="C737" s="266"/>
      <c r="D737" s="267"/>
      <c r="E737" s="267"/>
    </row>
    <row r="738" spans="3:5" ht="12.75" x14ac:dyDescent="0.2">
      <c r="C738" s="266"/>
      <c r="D738" s="267"/>
      <c r="E738" s="267"/>
    </row>
    <row r="739" spans="3:5" ht="12.75" x14ac:dyDescent="0.2">
      <c r="C739" s="266"/>
      <c r="D739" s="267"/>
      <c r="E739" s="267"/>
    </row>
    <row r="740" spans="3:5" ht="12.75" x14ac:dyDescent="0.2">
      <c r="C740" s="266"/>
      <c r="D740" s="267"/>
      <c r="E740" s="267"/>
    </row>
    <row r="741" spans="3:5" ht="12.75" x14ac:dyDescent="0.2">
      <c r="C741" s="266"/>
      <c r="D741" s="267"/>
      <c r="E741" s="267"/>
    </row>
    <row r="742" spans="3:5" ht="12.75" x14ac:dyDescent="0.2">
      <c r="C742" s="266"/>
      <c r="D742" s="267"/>
      <c r="E742" s="267"/>
    </row>
    <row r="743" spans="3:5" ht="12.75" x14ac:dyDescent="0.2">
      <c r="C743" s="266"/>
      <c r="D743" s="267"/>
      <c r="E743" s="267"/>
    </row>
    <row r="744" spans="3:5" ht="12.75" x14ac:dyDescent="0.2">
      <c r="C744" s="266"/>
      <c r="D744" s="267"/>
      <c r="E744" s="267"/>
    </row>
    <row r="745" spans="3:5" ht="12.75" x14ac:dyDescent="0.2">
      <c r="C745" s="266"/>
      <c r="D745" s="267"/>
      <c r="E745" s="267"/>
    </row>
    <row r="746" spans="3:5" ht="12.75" x14ac:dyDescent="0.2">
      <c r="C746" s="266"/>
      <c r="D746" s="267"/>
      <c r="E746" s="267"/>
    </row>
    <row r="747" spans="3:5" ht="12.75" x14ac:dyDescent="0.2">
      <c r="C747" s="266"/>
      <c r="D747" s="267"/>
      <c r="E747" s="267"/>
    </row>
    <row r="748" spans="3:5" ht="12.75" x14ac:dyDescent="0.2">
      <c r="C748" s="266"/>
      <c r="D748" s="267"/>
      <c r="E748" s="267"/>
    </row>
    <row r="749" spans="3:5" ht="12.75" x14ac:dyDescent="0.2">
      <c r="C749" s="266"/>
      <c r="D749" s="267"/>
      <c r="E749" s="267"/>
    </row>
    <row r="750" spans="3:5" ht="12.75" x14ac:dyDescent="0.2">
      <c r="C750" s="266"/>
      <c r="D750" s="267"/>
      <c r="E750" s="267"/>
    </row>
    <row r="751" spans="3:5" ht="12.75" x14ac:dyDescent="0.2">
      <c r="C751" s="266"/>
      <c r="D751" s="267"/>
      <c r="E751" s="267"/>
    </row>
    <row r="752" spans="3:5" ht="12.75" x14ac:dyDescent="0.2">
      <c r="C752" s="266"/>
      <c r="D752" s="267"/>
      <c r="E752" s="267"/>
    </row>
    <row r="753" spans="3:5" ht="12.75" x14ac:dyDescent="0.2">
      <c r="C753" s="266"/>
      <c r="D753" s="267"/>
      <c r="E753" s="267"/>
    </row>
    <row r="754" spans="3:5" ht="12.75" x14ac:dyDescent="0.2">
      <c r="C754" s="266"/>
      <c r="D754" s="267"/>
      <c r="E754" s="267"/>
    </row>
    <row r="755" spans="3:5" ht="12.75" x14ac:dyDescent="0.2">
      <c r="C755" s="266"/>
      <c r="D755" s="267"/>
      <c r="E755" s="267"/>
    </row>
    <row r="756" spans="3:5" ht="12.75" x14ac:dyDescent="0.2">
      <c r="C756" s="266"/>
      <c r="D756" s="267"/>
      <c r="E756" s="267"/>
    </row>
    <row r="757" spans="3:5" ht="12.75" x14ac:dyDescent="0.2">
      <c r="C757" s="266"/>
      <c r="D757" s="267"/>
      <c r="E757" s="267"/>
    </row>
    <row r="758" spans="3:5" ht="12.75" x14ac:dyDescent="0.2">
      <c r="C758" s="266"/>
      <c r="D758" s="267"/>
      <c r="E758" s="267"/>
    </row>
    <row r="759" spans="3:5" ht="12.75" x14ac:dyDescent="0.2">
      <c r="C759" s="266"/>
      <c r="D759" s="267"/>
      <c r="E759" s="267"/>
    </row>
    <row r="760" spans="3:5" ht="12.75" x14ac:dyDescent="0.2">
      <c r="C760" s="266"/>
      <c r="D760" s="267"/>
      <c r="E760" s="267"/>
    </row>
    <row r="761" spans="3:5" ht="12.75" x14ac:dyDescent="0.2">
      <c r="C761" s="266"/>
      <c r="D761" s="267"/>
      <c r="E761" s="267"/>
    </row>
    <row r="762" spans="3:5" ht="12.75" x14ac:dyDescent="0.2">
      <c r="C762" s="266"/>
      <c r="D762" s="267"/>
      <c r="E762" s="267"/>
    </row>
    <row r="763" spans="3:5" ht="12.75" x14ac:dyDescent="0.2">
      <c r="C763" s="266"/>
      <c r="D763" s="267"/>
      <c r="E763" s="267"/>
    </row>
    <row r="764" spans="3:5" ht="12.75" x14ac:dyDescent="0.2">
      <c r="C764" s="266"/>
      <c r="D764" s="267"/>
      <c r="E764" s="267"/>
    </row>
    <row r="765" spans="3:5" ht="12.75" x14ac:dyDescent="0.2">
      <c r="C765" s="266"/>
      <c r="D765" s="267"/>
      <c r="E765" s="267"/>
    </row>
    <row r="766" spans="3:5" ht="12.75" x14ac:dyDescent="0.2">
      <c r="C766" s="266"/>
      <c r="D766" s="267"/>
      <c r="E766" s="267"/>
    </row>
    <row r="767" spans="3:5" ht="12.75" x14ac:dyDescent="0.2">
      <c r="C767" s="266"/>
      <c r="D767" s="267"/>
      <c r="E767" s="267"/>
    </row>
    <row r="768" spans="3:5" ht="12.75" x14ac:dyDescent="0.2">
      <c r="C768" s="266"/>
      <c r="D768" s="267"/>
      <c r="E768" s="267"/>
    </row>
    <row r="769" spans="3:5" ht="12.75" x14ac:dyDescent="0.2">
      <c r="C769" s="266"/>
      <c r="D769" s="267"/>
      <c r="E769" s="267"/>
    </row>
    <row r="770" spans="3:5" ht="12.75" x14ac:dyDescent="0.2">
      <c r="C770" s="266"/>
      <c r="D770" s="267"/>
      <c r="E770" s="267"/>
    </row>
    <row r="771" spans="3:5" ht="12.75" x14ac:dyDescent="0.2">
      <c r="C771" s="266"/>
      <c r="D771" s="267"/>
      <c r="E771" s="267"/>
    </row>
    <row r="772" spans="3:5" ht="12.75" x14ac:dyDescent="0.2">
      <c r="C772" s="266"/>
      <c r="D772" s="267"/>
      <c r="E772" s="267"/>
    </row>
    <row r="773" spans="3:5" ht="12.75" x14ac:dyDescent="0.2">
      <c r="C773" s="266"/>
      <c r="D773" s="267"/>
      <c r="E773" s="267"/>
    </row>
    <row r="774" spans="3:5" ht="12.75" x14ac:dyDescent="0.2">
      <c r="C774" s="266"/>
      <c r="D774" s="267"/>
      <c r="E774" s="267"/>
    </row>
    <row r="775" spans="3:5" ht="12.75" x14ac:dyDescent="0.2">
      <c r="C775" s="266"/>
      <c r="D775" s="267"/>
      <c r="E775" s="267"/>
    </row>
    <row r="776" spans="3:5" ht="12.75" x14ac:dyDescent="0.2">
      <c r="C776" s="266"/>
      <c r="D776" s="267"/>
      <c r="E776" s="267"/>
    </row>
    <row r="777" spans="3:5" ht="12.75" x14ac:dyDescent="0.2">
      <c r="C777" s="266"/>
      <c r="D777" s="267"/>
      <c r="E777" s="267"/>
    </row>
    <row r="778" spans="3:5" ht="12.75" x14ac:dyDescent="0.2">
      <c r="C778" s="266"/>
      <c r="D778" s="267"/>
      <c r="E778" s="267"/>
    </row>
    <row r="779" spans="3:5" ht="12.75" x14ac:dyDescent="0.2">
      <c r="C779" s="266"/>
      <c r="D779" s="267"/>
      <c r="E779" s="267"/>
    </row>
    <row r="780" spans="3:5" ht="12.75" x14ac:dyDescent="0.2">
      <c r="C780" s="266"/>
      <c r="D780" s="267"/>
      <c r="E780" s="267"/>
    </row>
    <row r="781" spans="3:5" ht="12.75" x14ac:dyDescent="0.2">
      <c r="C781" s="266"/>
      <c r="D781" s="267"/>
      <c r="E781" s="267"/>
    </row>
    <row r="782" spans="3:5" ht="12.75" x14ac:dyDescent="0.2">
      <c r="C782" s="266"/>
      <c r="D782" s="267"/>
      <c r="E782" s="267"/>
    </row>
    <row r="783" spans="3:5" ht="12.75" x14ac:dyDescent="0.2">
      <c r="C783" s="266"/>
      <c r="D783" s="267"/>
      <c r="E783" s="267"/>
    </row>
    <row r="784" spans="3:5" ht="12.75" x14ac:dyDescent="0.2">
      <c r="C784" s="266"/>
      <c r="D784" s="267"/>
      <c r="E784" s="267"/>
    </row>
    <row r="785" spans="3:5" ht="12.75" x14ac:dyDescent="0.2">
      <c r="C785" s="266"/>
      <c r="D785" s="267"/>
      <c r="E785" s="267"/>
    </row>
    <row r="786" spans="3:5" ht="12.75" x14ac:dyDescent="0.2">
      <c r="C786" s="266"/>
      <c r="D786" s="267"/>
      <c r="E786" s="267"/>
    </row>
    <row r="787" spans="3:5" ht="12.75" x14ac:dyDescent="0.2">
      <c r="C787" s="266"/>
      <c r="D787" s="267"/>
      <c r="E787" s="267"/>
    </row>
    <row r="788" spans="3:5" ht="12.75" x14ac:dyDescent="0.2">
      <c r="C788" s="266"/>
      <c r="D788" s="267"/>
      <c r="E788" s="267"/>
    </row>
    <row r="789" spans="3:5" ht="12.75" x14ac:dyDescent="0.2">
      <c r="C789" s="266"/>
      <c r="D789" s="267"/>
      <c r="E789" s="267"/>
    </row>
    <row r="790" spans="3:5" ht="12.75" x14ac:dyDescent="0.2">
      <c r="C790" s="266"/>
      <c r="D790" s="267"/>
      <c r="E790" s="267"/>
    </row>
    <row r="791" spans="3:5" ht="12.75" x14ac:dyDescent="0.2">
      <c r="C791" s="266"/>
      <c r="D791" s="267"/>
      <c r="E791" s="267"/>
    </row>
    <row r="792" spans="3:5" ht="12.75" x14ac:dyDescent="0.2">
      <c r="C792" s="266"/>
      <c r="D792" s="267"/>
      <c r="E792" s="267"/>
    </row>
    <row r="793" spans="3:5" ht="12.75" x14ac:dyDescent="0.2">
      <c r="C793" s="266"/>
      <c r="D793" s="267"/>
      <c r="E793" s="267"/>
    </row>
    <row r="794" spans="3:5" ht="12.75" x14ac:dyDescent="0.2">
      <c r="C794" s="266"/>
      <c r="D794" s="267"/>
      <c r="E794" s="267"/>
    </row>
    <row r="795" spans="3:5" ht="12.75" x14ac:dyDescent="0.2">
      <c r="C795" s="266"/>
      <c r="D795" s="267"/>
      <c r="E795" s="267"/>
    </row>
    <row r="796" spans="3:5" ht="12.75" x14ac:dyDescent="0.2">
      <c r="C796" s="266"/>
      <c r="D796" s="267"/>
      <c r="E796" s="267"/>
    </row>
    <row r="797" spans="3:5" ht="12.75" x14ac:dyDescent="0.2">
      <c r="C797" s="266"/>
      <c r="D797" s="267"/>
      <c r="E797" s="267"/>
    </row>
    <row r="798" spans="3:5" ht="12.75" x14ac:dyDescent="0.2">
      <c r="C798" s="266"/>
      <c r="D798" s="267"/>
      <c r="E798" s="267"/>
    </row>
    <row r="799" spans="3:5" ht="12.75" x14ac:dyDescent="0.2">
      <c r="C799" s="266"/>
      <c r="D799" s="267"/>
      <c r="E799" s="267"/>
    </row>
    <row r="800" spans="3:5" ht="12.75" x14ac:dyDescent="0.2">
      <c r="C800" s="266"/>
      <c r="D800" s="267"/>
      <c r="E800" s="267"/>
    </row>
    <row r="801" spans="3:5" ht="12.75" x14ac:dyDescent="0.2">
      <c r="C801" s="266"/>
      <c r="D801" s="267"/>
      <c r="E801" s="267"/>
    </row>
    <row r="802" spans="3:5" ht="12.75" x14ac:dyDescent="0.2">
      <c r="C802" s="266"/>
      <c r="D802" s="267"/>
      <c r="E802" s="267"/>
    </row>
    <row r="803" spans="3:5" ht="12.75" x14ac:dyDescent="0.2">
      <c r="C803" s="266"/>
      <c r="D803" s="267"/>
      <c r="E803" s="267"/>
    </row>
    <row r="804" spans="3:5" ht="12.75" x14ac:dyDescent="0.2">
      <c r="C804" s="266"/>
      <c r="D804" s="267"/>
      <c r="E804" s="267"/>
    </row>
    <row r="805" spans="3:5" ht="12.75" x14ac:dyDescent="0.2">
      <c r="C805" s="266"/>
      <c r="D805" s="267"/>
      <c r="E805" s="267"/>
    </row>
    <row r="806" spans="3:5" ht="12.75" x14ac:dyDescent="0.2">
      <c r="C806" s="266"/>
      <c r="D806" s="267"/>
      <c r="E806" s="267"/>
    </row>
    <row r="807" spans="3:5" ht="12.75" x14ac:dyDescent="0.2">
      <c r="C807" s="266"/>
      <c r="D807" s="267"/>
      <c r="E807" s="267"/>
    </row>
    <row r="808" spans="3:5" ht="12.75" x14ac:dyDescent="0.2">
      <c r="C808" s="266"/>
      <c r="D808" s="267"/>
      <c r="E808" s="267"/>
    </row>
    <row r="809" spans="3:5" ht="12.75" x14ac:dyDescent="0.2">
      <c r="C809" s="266"/>
      <c r="D809" s="267"/>
      <c r="E809" s="267"/>
    </row>
    <row r="810" spans="3:5" ht="12.75" x14ac:dyDescent="0.2">
      <c r="C810" s="266"/>
      <c r="D810" s="267"/>
      <c r="E810" s="267"/>
    </row>
    <row r="811" spans="3:5" ht="12.75" x14ac:dyDescent="0.2">
      <c r="C811" s="266"/>
      <c r="D811" s="267"/>
      <c r="E811" s="267"/>
    </row>
    <row r="812" spans="3:5" ht="12.75" x14ac:dyDescent="0.2">
      <c r="C812" s="266"/>
      <c r="D812" s="267"/>
      <c r="E812" s="267"/>
    </row>
    <row r="813" spans="3:5" ht="12.75" x14ac:dyDescent="0.2">
      <c r="C813" s="266"/>
      <c r="D813" s="267"/>
      <c r="E813" s="267"/>
    </row>
    <row r="814" spans="3:5" ht="12.75" x14ac:dyDescent="0.2">
      <c r="C814" s="266"/>
      <c r="D814" s="267"/>
      <c r="E814" s="267"/>
    </row>
    <row r="815" spans="3:5" ht="12.75" x14ac:dyDescent="0.2">
      <c r="C815" s="266"/>
      <c r="D815" s="267"/>
      <c r="E815" s="267"/>
    </row>
    <row r="816" spans="3:5" ht="12.75" x14ac:dyDescent="0.2">
      <c r="C816" s="266"/>
      <c r="D816" s="267"/>
      <c r="E816" s="267"/>
    </row>
    <row r="817" spans="3:5" ht="12.75" x14ac:dyDescent="0.2">
      <c r="C817" s="266"/>
      <c r="D817" s="267"/>
      <c r="E817" s="267"/>
    </row>
    <row r="818" spans="3:5" ht="12.75" x14ac:dyDescent="0.2">
      <c r="C818" s="266"/>
      <c r="D818" s="267"/>
      <c r="E818" s="267"/>
    </row>
    <row r="819" spans="3:5" ht="12.75" x14ac:dyDescent="0.2">
      <c r="C819" s="266"/>
      <c r="D819" s="267"/>
      <c r="E819" s="267"/>
    </row>
    <row r="820" spans="3:5" ht="12.75" x14ac:dyDescent="0.2">
      <c r="C820" s="266"/>
      <c r="D820" s="267"/>
      <c r="E820" s="267"/>
    </row>
    <row r="821" spans="3:5" ht="12.75" x14ac:dyDescent="0.2">
      <c r="C821" s="266"/>
      <c r="D821" s="267"/>
      <c r="E821" s="267"/>
    </row>
    <row r="822" spans="3:5" ht="12.75" x14ac:dyDescent="0.2">
      <c r="C822" s="266"/>
      <c r="D822" s="267"/>
      <c r="E822" s="267"/>
    </row>
    <row r="823" spans="3:5" ht="12.75" x14ac:dyDescent="0.2">
      <c r="C823" s="266"/>
      <c r="D823" s="267"/>
      <c r="E823" s="267"/>
    </row>
    <row r="824" spans="3:5" ht="12.75" x14ac:dyDescent="0.2">
      <c r="C824" s="266"/>
      <c r="D824" s="267"/>
      <c r="E824" s="267"/>
    </row>
    <row r="825" spans="3:5" ht="12.75" x14ac:dyDescent="0.2">
      <c r="C825" s="266"/>
      <c r="D825" s="267"/>
      <c r="E825" s="267"/>
    </row>
    <row r="826" spans="3:5" ht="12.75" x14ac:dyDescent="0.2">
      <c r="C826" s="266"/>
      <c r="D826" s="267"/>
      <c r="E826" s="267"/>
    </row>
    <row r="827" spans="3:5" ht="12.75" x14ac:dyDescent="0.2">
      <c r="C827" s="266"/>
      <c r="D827" s="267"/>
      <c r="E827" s="267"/>
    </row>
    <row r="828" spans="3:5" ht="12.75" x14ac:dyDescent="0.2">
      <c r="C828" s="266"/>
      <c r="D828" s="267"/>
      <c r="E828" s="267"/>
    </row>
    <row r="829" spans="3:5" ht="12.75" x14ac:dyDescent="0.2">
      <c r="C829" s="266"/>
      <c r="D829" s="267"/>
      <c r="E829" s="267"/>
    </row>
    <row r="830" spans="3:5" ht="12.75" x14ac:dyDescent="0.2">
      <c r="C830" s="266"/>
      <c r="D830" s="267"/>
      <c r="E830" s="267"/>
    </row>
    <row r="831" spans="3:5" ht="12.75" x14ac:dyDescent="0.2">
      <c r="C831" s="266"/>
      <c r="D831" s="267"/>
      <c r="E831" s="267"/>
    </row>
    <row r="832" spans="3:5" ht="12.75" x14ac:dyDescent="0.2">
      <c r="C832" s="266"/>
      <c r="D832" s="267"/>
      <c r="E832" s="267"/>
    </row>
    <row r="833" spans="3:5" ht="12.75" x14ac:dyDescent="0.2">
      <c r="C833" s="266"/>
      <c r="D833" s="267"/>
      <c r="E833" s="267"/>
    </row>
    <row r="834" spans="3:5" ht="12.75" x14ac:dyDescent="0.2">
      <c r="C834" s="266"/>
      <c r="D834" s="267"/>
      <c r="E834" s="267"/>
    </row>
    <row r="835" spans="3:5" ht="12.75" x14ac:dyDescent="0.2">
      <c r="C835" s="266"/>
      <c r="D835" s="267"/>
      <c r="E835" s="267"/>
    </row>
    <row r="836" spans="3:5" ht="12.75" x14ac:dyDescent="0.2">
      <c r="C836" s="266"/>
      <c r="D836" s="267"/>
      <c r="E836" s="267"/>
    </row>
    <row r="837" spans="3:5" ht="12.75" x14ac:dyDescent="0.2">
      <c r="C837" s="266"/>
      <c r="D837" s="267"/>
      <c r="E837" s="267"/>
    </row>
    <row r="838" spans="3:5" ht="12.75" x14ac:dyDescent="0.2">
      <c r="C838" s="266"/>
      <c r="D838" s="267"/>
      <c r="E838" s="267"/>
    </row>
    <row r="839" spans="3:5" ht="12.75" x14ac:dyDescent="0.2">
      <c r="C839" s="266"/>
      <c r="D839" s="267"/>
      <c r="E839" s="267"/>
    </row>
    <row r="840" spans="3:5" ht="12.75" x14ac:dyDescent="0.2">
      <c r="C840" s="266"/>
      <c r="D840" s="267"/>
      <c r="E840" s="267"/>
    </row>
    <row r="841" spans="3:5" ht="12.75" x14ac:dyDescent="0.2">
      <c r="C841" s="266"/>
      <c r="D841" s="267"/>
      <c r="E841" s="267"/>
    </row>
    <row r="842" spans="3:5" ht="12.75" x14ac:dyDescent="0.2">
      <c r="C842" s="266"/>
      <c r="D842" s="267"/>
      <c r="E842" s="267"/>
    </row>
    <row r="843" spans="3:5" ht="12.75" x14ac:dyDescent="0.2">
      <c r="C843" s="266"/>
      <c r="D843" s="267"/>
      <c r="E843" s="267"/>
    </row>
    <row r="844" spans="3:5" ht="12.75" x14ac:dyDescent="0.2">
      <c r="C844" s="266"/>
      <c r="D844" s="267"/>
      <c r="E844" s="267"/>
    </row>
    <row r="845" spans="3:5" ht="12.75" x14ac:dyDescent="0.2">
      <c r="C845" s="266"/>
      <c r="D845" s="267"/>
      <c r="E845" s="267"/>
    </row>
    <row r="846" spans="3:5" ht="12.75" x14ac:dyDescent="0.2">
      <c r="C846" s="266"/>
      <c r="D846" s="267"/>
      <c r="E846" s="267"/>
    </row>
    <row r="847" spans="3:5" ht="12.75" x14ac:dyDescent="0.2">
      <c r="C847" s="266"/>
      <c r="D847" s="267"/>
      <c r="E847" s="267"/>
    </row>
    <row r="848" spans="3:5" ht="12.75" x14ac:dyDescent="0.2">
      <c r="C848" s="266"/>
      <c r="D848" s="267"/>
      <c r="E848" s="267"/>
    </row>
    <row r="849" spans="3:5" ht="12.75" x14ac:dyDescent="0.2">
      <c r="C849" s="266"/>
      <c r="D849" s="267"/>
      <c r="E849" s="267"/>
    </row>
    <row r="850" spans="3:5" ht="12.75" x14ac:dyDescent="0.2">
      <c r="C850" s="266"/>
      <c r="D850" s="267"/>
      <c r="E850" s="267"/>
    </row>
    <row r="851" spans="3:5" ht="12.75" x14ac:dyDescent="0.2">
      <c r="C851" s="266"/>
      <c r="D851" s="267"/>
      <c r="E851" s="267"/>
    </row>
    <row r="852" spans="3:5" ht="12.75" x14ac:dyDescent="0.2">
      <c r="C852" s="266"/>
      <c r="D852" s="267"/>
      <c r="E852" s="267"/>
    </row>
    <row r="853" spans="3:5" ht="12.75" x14ac:dyDescent="0.2">
      <c r="C853" s="266"/>
      <c r="D853" s="267"/>
      <c r="E853" s="267"/>
    </row>
    <row r="854" spans="3:5" ht="12.75" x14ac:dyDescent="0.2">
      <c r="C854" s="266"/>
      <c r="D854" s="267"/>
      <c r="E854" s="267"/>
    </row>
    <row r="855" spans="3:5" ht="12.75" x14ac:dyDescent="0.2">
      <c r="C855" s="266"/>
      <c r="D855" s="267"/>
      <c r="E855" s="267"/>
    </row>
    <row r="856" spans="3:5" ht="12.75" x14ac:dyDescent="0.2">
      <c r="C856" s="266"/>
      <c r="D856" s="267"/>
      <c r="E856" s="267"/>
    </row>
    <row r="857" spans="3:5" ht="12.75" x14ac:dyDescent="0.2">
      <c r="C857" s="266"/>
      <c r="D857" s="267"/>
      <c r="E857" s="267"/>
    </row>
    <row r="858" spans="3:5" ht="12.75" x14ac:dyDescent="0.2">
      <c r="C858" s="266"/>
      <c r="D858" s="267"/>
      <c r="E858" s="267"/>
    </row>
    <row r="859" spans="3:5" ht="12.75" x14ac:dyDescent="0.2">
      <c r="C859" s="266"/>
      <c r="D859" s="267"/>
      <c r="E859" s="267"/>
    </row>
    <row r="860" spans="3:5" ht="12.75" x14ac:dyDescent="0.2">
      <c r="C860" s="266"/>
      <c r="D860" s="267"/>
      <c r="E860" s="267"/>
    </row>
    <row r="861" spans="3:5" ht="12.75" x14ac:dyDescent="0.2">
      <c r="C861" s="266"/>
      <c r="D861" s="267"/>
      <c r="E861" s="267"/>
    </row>
    <row r="862" spans="3:5" ht="12.75" x14ac:dyDescent="0.2">
      <c r="C862" s="266"/>
      <c r="D862" s="267"/>
      <c r="E862" s="267"/>
    </row>
    <row r="863" spans="3:5" ht="12.75" x14ac:dyDescent="0.2">
      <c r="C863" s="266"/>
      <c r="D863" s="267"/>
      <c r="E863" s="267"/>
    </row>
    <row r="864" spans="3:5" ht="12.75" x14ac:dyDescent="0.2">
      <c r="C864" s="266"/>
      <c r="D864" s="267"/>
      <c r="E864" s="267"/>
    </row>
    <row r="865" spans="3:5" ht="12.75" x14ac:dyDescent="0.2">
      <c r="C865" s="266"/>
      <c r="D865" s="267"/>
      <c r="E865" s="267"/>
    </row>
    <row r="866" spans="3:5" ht="12.75" x14ac:dyDescent="0.2">
      <c r="C866" s="266"/>
      <c r="D866" s="267"/>
      <c r="E866" s="267"/>
    </row>
    <row r="867" spans="3:5" ht="12.75" x14ac:dyDescent="0.2">
      <c r="C867" s="266"/>
      <c r="D867" s="267"/>
      <c r="E867" s="267"/>
    </row>
    <row r="868" spans="3:5" ht="12.75" x14ac:dyDescent="0.2">
      <c r="C868" s="266"/>
      <c r="D868" s="267"/>
      <c r="E868" s="267"/>
    </row>
    <row r="869" spans="3:5" ht="12.75" x14ac:dyDescent="0.2">
      <c r="C869" s="266"/>
      <c r="D869" s="267"/>
      <c r="E869" s="267"/>
    </row>
    <row r="870" spans="3:5" ht="12.75" x14ac:dyDescent="0.2">
      <c r="C870" s="266"/>
      <c r="D870" s="267"/>
      <c r="E870" s="267"/>
    </row>
    <row r="871" spans="3:5" ht="12.75" x14ac:dyDescent="0.2">
      <c r="C871" s="266"/>
      <c r="D871" s="267"/>
      <c r="E871" s="267"/>
    </row>
    <row r="872" spans="3:5" ht="12.75" x14ac:dyDescent="0.2">
      <c r="C872" s="266"/>
      <c r="D872" s="267"/>
      <c r="E872" s="267"/>
    </row>
    <row r="873" spans="3:5" ht="12.75" x14ac:dyDescent="0.2">
      <c r="C873" s="266"/>
      <c r="D873" s="267"/>
      <c r="E873" s="267"/>
    </row>
    <row r="874" spans="3:5" ht="12.75" x14ac:dyDescent="0.2">
      <c r="C874" s="266"/>
      <c r="D874" s="267"/>
      <c r="E874" s="267"/>
    </row>
    <row r="875" spans="3:5" ht="12.75" x14ac:dyDescent="0.2">
      <c r="C875" s="266"/>
      <c r="D875" s="267"/>
      <c r="E875" s="267"/>
    </row>
    <row r="876" spans="3:5" ht="12.75" x14ac:dyDescent="0.2">
      <c r="C876" s="266"/>
      <c r="D876" s="267"/>
      <c r="E876" s="267"/>
    </row>
    <row r="877" spans="3:5" ht="12.75" x14ac:dyDescent="0.2">
      <c r="C877" s="266"/>
      <c r="D877" s="267"/>
      <c r="E877" s="267"/>
    </row>
    <row r="878" spans="3:5" ht="12.75" x14ac:dyDescent="0.2">
      <c r="C878" s="266"/>
      <c r="D878" s="267"/>
      <c r="E878" s="267"/>
    </row>
    <row r="879" spans="3:5" ht="12.75" x14ac:dyDescent="0.2">
      <c r="C879" s="266"/>
      <c r="D879" s="267"/>
      <c r="E879" s="267"/>
    </row>
    <row r="880" spans="3:5" ht="12.75" x14ac:dyDescent="0.2">
      <c r="C880" s="266"/>
      <c r="D880" s="267"/>
      <c r="E880" s="267"/>
    </row>
    <row r="881" spans="3:5" ht="12.75" x14ac:dyDescent="0.2">
      <c r="C881" s="266"/>
      <c r="D881" s="267"/>
      <c r="E881" s="267"/>
    </row>
    <row r="882" spans="3:5" ht="12.75" x14ac:dyDescent="0.2">
      <c r="C882" s="266"/>
      <c r="D882" s="267"/>
      <c r="E882" s="267"/>
    </row>
    <row r="883" spans="3:5" ht="12.75" x14ac:dyDescent="0.2">
      <c r="C883" s="266"/>
      <c r="D883" s="267"/>
      <c r="E883" s="267"/>
    </row>
    <row r="884" spans="3:5" ht="12.75" x14ac:dyDescent="0.2">
      <c r="C884" s="266"/>
      <c r="D884" s="267"/>
      <c r="E884" s="267"/>
    </row>
    <row r="885" spans="3:5" ht="12.75" x14ac:dyDescent="0.2">
      <c r="C885" s="266"/>
      <c r="D885" s="267"/>
      <c r="E885" s="267"/>
    </row>
    <row r="886" spans="3:5" ht="12.75" x14ac:dyDescent="0.2">
      <c r="C886" s="266"/>
      <c r="D886" s="267"/>
      <c r="E886" s="267"/>
    </row>
    <row r="887" spans="3:5" ht="12.75" x14ac:dyDescent="0.2">
      <c r="C887" s="266"/>
      <c r="D887" s="267"/>
      <c r="E887" s="267"/>
    </row>
    <row r="888" spans="3:5" ht="12.75" x14ac:dyDescent="0.2">
      <c r="C888" s="266"/>
      <c r="D888" s="267"/>
      <c r="E888" s="267"/>
    </row>
    <row r="889" spans="3:5" ht="12.75" x14ac:dyDescent="0.2">
      <c r="C889" s="266"/>
      <c r="D889" s="267"/>
      <c r="E889" s="267"/>
    </row>
    <row r="890" spans="3:5" ht="12.75" x14ac:dyDescent="0.2">
      <c r="C890" s="266"/>
      <c r="D890" s="267"/>
      <c r="E890" s="267"/>
    </row>
    <row r="891" spans="3:5" ht="12.75" x14ac:dyDescent="0.2">
      <c r="C891" s="266"/>
      <c r="D891" s="267"/>
      <c r="E891" s="267"/>
    </row>
    <row r="892" spans="3:5" ht="12.75" x14ac:dyDescent="0.2">
      <c r="C892" s="266"/>
      <c r="D892" s="267"/>
      <c r="E892" s="267"/>
    </row>
    <row r="893" spans="3:5" ht="12.75" x14ac:dyDescent="0.2">
      <c r="C893" s="266"/>
      <c r="D893" s="267"/>
      <c r="E893" s="267"/>
    </row>
    <row r="894" spans="3:5" ht="12.75" x14ac:dyDescent="0.2">
      <c r="C894" s="266"/>
      <c r="D894" s="267"/>
      <c r="E894" s="267"/>
    </row>
    <row r="895" spans="3:5" ht="12.75" x14ac:dyDescent="0.2">
      <c r="C895" s="266"/>
      <c r="D895" s="267"/>
      <c r="E895" s="267"/>
    </row>
    <row r="896" spans="3:5" ht="12.75" x14ac:dyDescent="0.2">
      <c r="C896" s="266"/>
      <c r="D896" s="267"/>
      <c r="E896" s="267"/>
    </row>
    <row r="897" spans="3:5" ht="12.75" x14ac:dyDescent="0.2">
      <c r="C897" s="266"/>
      <c r="D897" s="267"/>
      <c r="E897" s="267"/>
    </row>
    <row r="898" spans="3:5" ht="12.75" x14ac:dyDescent="0.2">
      <c r="C898" s="266"/>
      <c r="D898" s="267"/>
      <c r="E898" s="267"/>
    </row>
    <row r="899" spans="3:5" ht="12.75" x14ac:dyDescent="0.2">
      <c r="C899" s="266"/>
      <c r="D899" s="267"/>
      <c r="E899" s="267"/>
    </row>
    <row r="900" spans="3:5" ht="12.75" x14ac:dyDescent="0.2">
      <c r="C900" s="266"/>
      <c r="D900" s="267"/>
      <c r="E900" s="267"/>
    </row>
    <row r="901" spans="3:5" ht="12.75" x14ac:dyDescent="0.2">
      <c r="C901" s="266"/>
      <c r="D901" s="267"/>
      <c r="E901" s="267"/>
    </row>
    <row r="902" spans="3:5" ht="12.75" x14ac:dyDescent="0.2">
      <c r="C902" s="266"/>
      <c r="D902" s="267"/>
      <c r="E902" s="267"/>
    </row>
    <row r="903" spans="3:5" ht="12.75" x14ac:dyDescent="0.2">
      <c r="C903" s="266"/>
      <c r="D903" s="267"/>
      <c r="E903" s="267"/>
    </row>
    <row r="904" spans="3:5" ht="12.75" x14ac:dyDescent="0.2">
      <c r="C904" s="266"/>
      <c r="D904" s="267"/>
      <c r="E904" s="267"/>
    </row>
    <row r="905" spans="3:5" ht="12.75" x14ac:dyDescent="0.2">
      <c r="C905" s="266"/>
      <c r="D905" s="267"/>
      <c r="E905" s="267"/>
    </row>
    <row r="906" spans="3:5" ht="12.75" x14ac:dyDescent="0.2">
      <c r="C906" s="266"/>
      <c r="D906" s="267"/>
      <c r="E906" s="267"/>
    </row>
    <row r="907" spans="3:5" ht="12.75" x14ac:dyDescent="0.2">
      <c r="C907" s="266"/>
      <c r="D907" s="267"/>
      <c r="E907" s="267"/>
    </row>
    <row r="908" spans="3:5" ht="12.75" x14ac:dyDescent="0.2">
      <c r="C908" s="266"/>
      <c r="D908" s="267"/>
      <c r="E908" s="267"/>
    </row>
    <row r="909" spans="3:5" ht="12.75" x14ac:dyDescent="0.2">
      <c r="C909" s="266"/>
      <c r="D909" s="267"/>
      <c r="E909" s="267"/>
    </row>
    <row r="910" spans="3:5" ht="12.75" x14ac:dyDescent="0.2">
      <c r="C910" s="266"/>
      <c r="D910" s="267"/>
      <c r="E910" s="267"/>
    </row>
    <row r="911" spans="3:5" ht="12.75" x14ac:dyDescent="0.2">
      <c r="C911" s="266"/>
      <c r="D911" s="267"/>
      <c r="E911" s="267"/>
    </row>
    <row r="912" spans="3:5" ht="12.75" x14ac:dyDescent="0.2">
      <c r="C912" s="266"/>
      <c r="D912" s="267"/>
      <c r="E912" s="267"/>
    </row>
    <row r="913" spans="3:5" ht="12.75" x14ac:dyDescent="0.2">
      <c r="C913" s="266"/>
      <c r="D913" s="267"/>
      <c r="E913" s="267"/>
    </row>
    <row r="914" spans="3:5" ht="12.75" x14ac:dyDescent="0.2">
      <c r="C914" s="266"/>
      <c r="D914" s="267"/>
      <c r="E914" s="267"/>
    </row>
    <row r="915" spans="3:5" ht="12.75" x14ac:dyDescent="0.2">
      <c r="C915" s="266"/>
      <c r="D915" s="267"/>
      <c r="E915" s="267"/>
    </row>
    <row r="916" spans="3:5" ht="12.75" x14ac:dyDescent="0.2">
      <c r="C916" s="266"/>
      <c r="D916" s="267"/>
      <c r="E916" s="267"/>
    </row>
    <row r="917" spans="3:5" ht="12.75" x14ac:dyDescent="0.2">
      <c r="C917" s="266"/>
      <c r="D917" s="267"/>
      <c r="E917" s="267"/>
    </row>
    <row r="918" spans="3:5" ht="12.75" x14ac:dyDescent="0.2">
      <c r="C918" s="266"/>
      <c r="D918" s="267"/>
      <c r="E918" s="267"/>
    </row>
    <row r="919" spans="3:5" ht="12.75" x14ac:dyDescent="0.2">
      <c r="C919" s="266"/>
      <c r="D919" s="267"/>
      <c r="E919" s="267"/>
    </row>
    <row r="920" spans="3:5" ht="12.75" x14ac:dyDescent="0.2">
      <c r="C920" s="266"/>
      <c r="D920" s="267"/>
      <c r="E920" s="267"/>
    </row>
    <row r="921" spans="3:5" ht="12.75" x14ac:dyDescent="0.2">
      <c r="C921" s="266"/>
      <c r="D921" s="267"/>
      <c r="E921" s="267"/>
    </row>
    <row r="922" spans="3:5" ht="12.75" x14ac:dyDescent="0.2">
      <c r="C922" s="266"/>
      <c r="D922" s="267"/>
      <c r="E922" s="267"/>
    </row>
    <row r="923" spans="3:5" ht="12.75" x14ac:dyDescent="0.2">
      <c r="C923" s="266"/>
      <c r="D923" s="267"/>
      <c r="E923" s="267"/>
    </row>
    <row r="924" spans="3:5" ht="12.75" x14ac:dyDescent="0.2">
      <c r="C924" s="266"/>
      <c r="D924" s="267"/>
      <c r="E924" s="267"/>
    </row>
    <row r="925" spans="3:5" ht="12.75" x14ac:dyDescent="0.2">
      <c r="C925" s="266"/>
      <c r="D925" s="267"/>
      <c r="E925" s="267"/>
    </row>
    <row r="926" spans="3:5" ht="12.75" x14ac:dyDescent="0.2">
      <c r="C926" s="266"/>
      <c r="D926" s="267"/>
      <c r="E926" s="267"/>
    </row>
    <row r="927" spans="3:5" ht="12.75" x14ac:dyDescent="0.2">
      <c r="C927" s="266"/>
      <c r="D927" s="267"/>
      <c r="E927" s="267"/>
    </row>
    <row r="928" spans="3:5" ht="12.75" x14ac:dyDescent="0.2">
      <c r="C928" s="266"/>
      <c r="D928" s="267"/>
      <c r="E928" s="267"/>
    </row>
    <row r="929" spans="3:5" ht="12.75" x14ac:dyDescent="0.2">
      <c r="C929" s="266"/>
      <c r="D929" s="267"/>
      <c r="E929" s="267"/>
    </row>
    <row r="930" spans="3:5" ht="12.75" x14ac:dyDescent="0.2">
      <c r="C930" s="266"/>
      <c r="D930" s="267"/>
      <c r="E930" s="267"/>
    </row>
    <row r="931" spans="3:5" ht="12.75" x14ac:dyDescent="0.2">
      <c r="C931" s="266"/>
      <c r="D931" s="267"/>
      <c r="E931" s="267"/>
    </row>
    <row r="932" spans="3:5" ht="12.75" x14ac:dyDescent="0.2">
      <c r="C932" s="266"/>
      <c r="D932" s="267"/>
      <c r="E932" s="267"/>
    </row>
    <row r="933" spans="3:5" ht="12.75" x14ac:dyDescent="0.2">
      <c r="C933" s="266"/>
      <c r="D933" s="267"/>
      <c r="E933" s="267"/>
    </row>
    <row r="934" spans="3:5" ht="12.75" x14ac:dyDescent="0.2">
      <c r="C934" s="266"/>
      <c r="D934" s="267"/>
      <c r="E934" s="267"/>
    </row>
    <row r="935" spans="3:5" ht="12.75" x14ac:dyDescent="0.2">
      <c r="C935" s="266"/>
      <c r="D935" s="267"/>
      <c r="E935" s="267"/>
    </row>
    <row r="936" spans="3:5" ht="12.75" x14ac:dyDescent="0.2">
      <c r="C936" s="266"/>
      <c r="D936" s="267"/>
      <c r="E936" s="267"/>
    </row>
    <row r="937" spans="3:5" ht="12.75" x14ac:dyDescent="0.2">
      <c r="C937" s="266"/>
      <c r="D937" s="267"/>
      <c r="E937" s="267"/>
    </row>
    <row r="938" spans="3:5" ht="12.75" x14ac:dyDescent="0.2">
      <c r="C938" s="266"/>
      <c r="D938" s="267"/>
      <c r="E938" s="267"/>
    </row>
    <row r="939" spans="3:5" ht="12.75" x14ac:dyDescent="0.2">
      <c r="C939" s="266"/>
      <c r="D939" s="267"/>
      <c r="E939" s="267"/>
    </row>
    <row r="940" spans="3:5" ht="12.75" x14ac:dyDescent="0.2">
      <c r="C940" s="266"/>
      <c r="D940" s="267"/>
      <c r="E940" s="267"/>
    </row>
    <row r="941" spans="3:5" ht="12.75" x14ac:dyDescent="0.2">
      <c r="C941" s="266"/>
      <c r="D941" s="267"/>
      <c r="E941" s="267"/>
    </row>
    <row r="942" spans="3:5" ht="12.75" x14ac:dyDescent="0.2">
      <c r="C942" s="266"/>
      <c r="D942" s="267"/>
      <c r="E942" s="267"/>
    </row>
    <row r="943" spans="3:5" ht="12.75" x14ac:dyDescent="0.2">
      <c r="C943" s="266"/>
      <c r="D943" s="267"/>
      <c r="E943" s="267"/>
    </row>
    <row r="944" spans="3:5" ht="12.75" x14ac:dyDescent="0.2">
      <c r="C944" s="266"/>
      <c r="D944" s="267"/>
      <c r="E944" s="267"/>
    </row>
    <row r="945" spans="3:5" ht="12.75" x14ac:dyDescent="0.2">
      <c r="C945" s="266"/>
      <c r="D945" s="267"/>
      <c r="E945" s="267"/>
    </row>
    <row r="946" spans="3:5" ht="12.75" x14ac:dyDescent="0.2">
      <c r="C946" s="266"/>
      <c r="D946" s="267"/>
      <c r="E946" s="267"/>
    </row>
    <row r="947" spans="3:5" ht="12.75" x14ac:dyDescent="0.2">
      <c r="C947" s="266"/>
      <c r="D947" s="267"/>
      <c r="E947" s="267"/>
    </row>
    <row r="948" spans="3:5" ht="12.75" x14ac:dyDescent="0.2">
      <c r="C948" s="266"/>
      <c r="D948" s="267"/>
      <c r="E948" s="267"/>
    </row>
    <row r="949" spans="3:5" ht="12.75" x14ac:dyDescent="0.2">
      <c r="C949" s="266"/>
      <c r="D949" s="267"/>
      <c r="E949" s="267"/>
    </row>
    <row r="950" spans="3:5" ht="12.75" x14ac:dyDescent="0.2">
      <c r="C950" s="266"/>
      <c r="D950" s="267"/>
      <c r="E950" s="267"/>
    </row>
    <row r="951" spans="3:5" ht="12.75" x14ac:dyDescent="0.2">
      <c r="C951" s="266"/>
      <c r="D951" s="267"/>
      <c r="E951" s="267"/>
    </row>
    <row r="952" spans="3:5" ht="12.75" x14ac:dyDescent="0.2">
      <c r="C952" s="266"/>
      <c r="D952" s="267"/>
      <c r="E952" s="267"/>
    </row>
    <row r="953" spans="3:5" ht="12.75" x14ac:dyDescent="0.2">
      <c r="C953" s="266"/>
      <c r="D953" s="267"/>
      <c r="E953" s="267"/>
    </row>
    <row r="954" spans="3:5" ht="12.75" x14ac:dyDescent="0.2">
      <c r="C954" s="266"/>
      <c r="D954" s="267"/>
      <c r="E954" s="267"/>
    </row>
    <row r="955" spans="3:5" ht="12.75" x14ac:dyDescent="0.2">
      <c r="C955" s="266"/>
      <c r="D955" s="267"/>
      <c r="E955" s="267"/>
    </row>
    <row r="956" spans="3:5" ht="12.75" x14ac:dyDescent="0.2">
      <c r="C956" s="266"/>
      <c r="D956" s="267"/>
      <c r="E956" s="267"/>
    </row>
    <row r="957" spans="3:5" ht="12.75" x14ac:dyDescent="0.2">
      <c r="C957" s="266"/>
      <c r="D957" s="267"/>
      <c r="E957" s="267"/>
    </row>
    <row r="958" spans="3:5" ht="12.75" x14ac:dyDescent="0.2">
      <c r="C958" s="266"/>
      <c r="D958" s="267"/>
      <c r="E958" s="267"/>
    </row>
    <row r="959" spans="3:5" ht="12.75" x14ac:dyDescent="0.2">
      <c r="C959" s="266"/>
      <c r="D959" s="267"/>
      <c r="E959" s="267"/>
    </row>
    <row r="960" spans="3:5" ht="12.75" x14ac:dyDescent="0.2">
      <c r="C960" s="266"/>
      <c r="D960" s="267"/>
      <c r="E960" s="267"/>
    </row>
    <row r="961" spans="3:5" ht="12.75" x14ac:dyDescent="0.2">
      <c r="C961" s="266"/>
      <c r="D961" s="267"/>
      <c r="E961" s="267"/>
    </row>
    <row r="962" spans="3:5" ht="12.75" x14ac:dyDescent="0.2">
      <c r="C962" s="266"/>
      <c r="D962" s="267"/>
      <c r="E962" s="267"/>
    </row>
    <row r="963" spans="3:5" ht="12.75" x14ac:dyDescent="0.2">
      <c r="C963" s="266"/>
      <c r="D963" s="267"/>
      <c r="E963" s="267"/>
    </row>
    <row r="964" spans="3:5" ht="12.75" x14ac:dyDescent="0.2">
      <c r="C964" s="266"/>
      <c r="D964" s="267"/>
      <c r="E964" s="267"/>
    </row>
    <row r="965" spans="3:5" ht="12.75" x14ac:dyDescent="0.2">
      <c r="C965" s="266"/>
      <c r="D965" s="267"/>
      <c r="E965" s="267"/>
    </row>
    <row r="966" spans="3:5" ht="12.75" x14ac:dyDescent="0.2">
      <c r="C966" s="266"/>
      <c r="D966" s="267"/>
      <c r="E966" s="267"/>
    </row>
    <row r="967" spans="3:5" ht="12.75" x14ac:dyDescent="0.2">
      <c r="C967" s="266"/>
      <c r="D967" s="267"/>
      <c r="E967" s="267"/>
    </row>
    <row r="968" spans="3:5" ht="12.75" x14ac:dyDescent="0.2">
      <c r="C968" s="266"/>
      <c r="D968" s="267"/>
      <c r="E968" s="267"/>
    </row>
    <row r="969" spans="3:5" ht="12.75" x14ac:dyDescent="0.2">
      <c r="C969" s="266"/>
      <c r="D969" s="267"/>
      <c r="E969" s="267"/>
    </row>
    <row r="970" spans="3:5" ht="12.75" x14ac:dyDescent="0.2">
      <c r="C970" s="266"/>
      <c r="D970" s="267"/>
      <c r="E970" s="267"/>
    </row>
    <row r="971" spans="3:5" ht="12.75" x14ac:dyDescent="0.2">
      <c r="C971" s="266"/>
      <c r="D971" s="267"/>
      <c r="E971" s="267"/>
    </row>
    <row r="972" spans="3:5" ht="12.75" x14ac:dyDescent="0.2">
      <c r="C972" s="266"/>
      <c r="D972" s="267"/>
      <c r="E972" s="267"/>
    </row>
    <row r="973" spans="3:5" ht="12.75" x14ac:dyDescent="0.2">
      <c r="C973" s="266"/>
      <c r="D973" s="267"/>
      <c r="E973" s="267"/>
    </row>
    <row r="974" spans="3:5" ht="12.75" x14ac:dyDescent="0.2">
      <c r="C974" s="266"/>
      <c r="D974" s="267"/>
      <c r="E974" s="267"/>
    </row>
    <row r="975" spans="3:5" ht="12.75" x14ac:dyDescent="0.2">
      <c r="C975" s="266"/>
      <c r="D975" s="267"/>
      <c r="E975" s="267"/>
    </row>
    <row r="976" spans="3:5" ht="12.75" x14ac:dyDescent="0.2">
      <c r="C976" s="266"/>
      <c r="D976" s="267"/>
      <c r="E976" s="267"/>
    </row>
    <row r="977" spans="3:5" ht="12.75" x14ac:dyDescent="0.2">
      <c r="C977" s="266"/>
      <c r="D977" s="267"/>
      <c r="E977" s="267"/>
    </row>
    <row r="978" spans="3:5" ht="12.75" x14ac:dyDescent="0.2">
      <c r="C978" s="266"/>
      <c r="D978" s="267"/>
      <c r="E978" s="267"/>
    </row>
    <row r="979" spans="3:5" ht="12.75" x14ac:dyDescent="0.2">
      <c r="C979" s="266"/>
      <c r="D979" s="267"/>
      <c r="E979" s="267"/>
    </row>
    <row r="980" spans="3:5" ht="12.75" x14ac:dyDescent="0.2">
      <c r="C980" s="266"/>
      <c r="D980" s="267"/>
      <c r="E980" s="267"/>
    </row>
    <row r="981" spans="3:5" ht="12.75" x14ac:dyDescent="0.2">
      <c r="C981" s="266"/>
      <c r="D981" s="267"/>
      <c r="E981" s="267"/>
    </row>
    <row r="982" spans="3:5" ht="12.75" x14ac:dyDescent="0.2">
      <c r="C982" s="266"/>
      <c r="D982" s="267"/>
      <c r="E982" s="267"/>
    </row>
    <row r="983" spans="3:5" ht="12.75" x14ac:dyDescent="0.2">
      <c r="C983" s="266"/>
      <c r="D983" s="267"/>
      <c r="E983" s="267"/>
    </row>
    <row r="984" spans="3:5" ht="12.75" x14ac:dyDescent="0.2">
      <c r="C984" s="266"/>
      <c r="D984" s="267"/>
      <c r="E984" s="267"/>
    </row>
    <row r="985" spans="3:5" ht="12.75" x14ac:dyDescent="0.2">
      <c r="C985" s="266"/>
      <c r="D985" s="267"/>
      <c r="E985" s="267"/>
    </row>
    <row r="986" spans="3:5" ht="12.75" x14ac:dyDescent="0.2">
      <c r="E986" s="267"/>
    </row>
    <row r="987" spans="3:5" ht="12.75" x14ac:dyDescent="0.2">
      <c r="E987" s="267"/>
    </row>
    <row r="988" spans="3:5" ht="12.75" x14ac:dyDescent="0.2">
      <c r="E988" s="267"/>
    </row>
  </sheetData>
  <sheetProtection algorithmName="SHA-512" hashValue="MFS6ngK7o7+35pch19UdHz/XyY+rjTMPygaPdorpV+rMH6K1ccFxlCstaO0rv0k+j0oS7AqVUIwviITgJfs8mg==" saltValue="lDkL6nyrcAmsHD2B/qAG1g==" spinCount="100000" sheet="1" objects="1" scenarios="1"/>
  <mergeCells count="4">
    <mergeCell ref="A1:D1"/>
    <mergeCell ref="A2:D2"/>
    <mergeCell ref="B3:C3"/>
    <mergeCell ref="B20:D38"/>
  </mergeCells>
  <pageMargins left="0.7" right="0.7" top="0.78740157499999996" bottom="0.78740157499999996" header="0.3" footer="0.3"/>
  <pageSetup paperSize="9" scale="99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35"/>
  <sheetViews>
    <sheetView showGridLines="0" topLeftCell="A820" workbookViewId="0">
      <selection activeCell="L832" sqref="L83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AT2" s="16" t="s">
        <v>5</v>
      </c>
    </row>
    <row r="3" spans="2:46" ht="6.95" customHeight="1" x14ac:dyDescent="0.2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16" t="s">
        <v>74</v>
      </c>
    </row>
    <row r="4" spans="2:46" ht="24.95" customHeight="1" x14ac:dyDescent="0.2">
      <c r="B4" s="19"/>
      <c r="D4" s="95" t="s">
        <v>75</v>
      </c>
      <c r="L4" s="19"/>
      <c r="M4" s="23" t="s">
        <v>10</v>
      </c>
      <c r="AT4" s="16" t="s">
        <v>4</v>
      </c>
    </row>
    <row r="5" spans="2:46" ht="6.95" customHeight="1" x14ac:dyDescent="0.2">
      <c r="B5" s="19"/>
      <c r="L5" s="19"/>
    </row>
    <row r="6" spans="2:46" s="1" customFormat="1" ht="12" customHeight="1" x14ac:dyDescent="0.2">
      <c r="B6" s="37"/>
      <c r="D6" s="96" t="s">
        <v>16</v>
      </c>
      <c r="I6" s="97"/>
      <c r="L6" s="37"/>
    </row>
    <row r="7" spans="2:46" s="1" customFormat="1" ht="36.950000000000003" customHeight="1" x14ac:dyDescent="0.2">
      <c r="B7" s="37"/>
      <c r="E7" s="613" t="s">
        <v>17</v>
      </c>
      <c r="F7" s="614"/>
      <c r="G7" s="614"/>
      <c r="H7" s="614"/>
      <c r="I7" s="97"/>
      <c r="L7" s="37"/>
    </row>
    <row r="8" spans="2:46" s="1" customFormat="1" x14ac:dyDescent="0.2">
      <c r="B8" s="37"/>
      <c r="I8" s="97"/>
      <c r="L8" s="37"/>
    </row>
    <row r="9" spans="2:46" s="1" customFormat="1" ht="12" customHeight="1" x14ac:dyDescent="0.2">
      <c r="B9" s="37"/>
      <c r="D9" s="96" t="s">
        <v>18</v>
      </c>
      <c r="F9" s="16" t="s">
        <v>1</v>
      </c>
      <c r="I9" s="98" t="s">
        <v>19</v>
      </c>
      <c r="J9" s="16" t="s">
        <v>1</v>
      </c>
      <c r="L9" s="37"/>
    </row>
    <row r="10" spans="2:46" s="1" customFormat="1" ht="12" customHeight="1" x14ac:dyDescent="0.2">
      <c r="B10" s="37"/>
      <c r="D10" s="96" t="s">
        <v>20</v>
      </c>
      <c r="F10" s="16" t="s">
        <v>21</v>
      </c>
      <c r="I10" s="98" t="s">
        <v>22</v>
      </c>
      <c r="J10" s="99" t="str">
        <f>'Rekapitulace stavby'!AN8</f>
        <v>2. 5. 2019</v>
      </c>
      <c r="L10" s="37"/>
    </row>
    <row r="11" spans="2:46" s="1" customFormat="1" ht="10.9" customHeight="1" x14ac:dyDescent="0.2">
      <c r="B11" s="37"/>
      <c r="I11" s="97"/>
      <c r="L11" s="37"/>
    </row>
    <row r="12" spans="2:46" s="1" customFormat="1" ht="12" customHeight="1" x14ac:dyDescent="0.2">
      <c r="B12" s="37"/>
      <c r="D12" s="96" t="s">
        <v>24</v>
      </c>
      <c r="I12" s="98" t="s">
        <v>25</v>
      </c>
      <c r="J12" s="16" t="str">
        <f>IF('Rekapitulace stavby'!AN10="","",'Rekapitulace stavby'!AN10)</f>
        <v/>
      </c>
      <c r="L12" s="37"/>
    </row>
    <row r="13" spans="2:46" s="1" customFormat="1" ht="18" customHeight="1" x14ac:dyDescent="0.2">
      <c r="B13" s="37"/>
      <c r="E13" s="16" t="str">
        <f>IF('Rekapitulace stavby'!E11="","",'Rekapitulace stavby'!E11)</f>
        <v xml:space="preserve"> </v>
      </c>
      <c r="I13" s="98" t="s">
        <v>26</v>
      </c>
      <c r="J13" s="16" t="str">
        <f>IF('Rekapitulace stavby'!AN11="","",'Rekapitulace stavby'!AN11)</f>
        <v/>
      </c>
      <c r="L13" s="37"/>
    </row>
    <row r="14" spans="2:46" s="1" customFormat="1" ht="6.95" customHeight="1" x14ac:dyDescent="0.2">
      <c r="B14" s="37"/>
      <c r="I14" s="97"/>
      <c r="L14" s="37"/>
    </row>
    <row r="15" spans="2:46" s="1" customFormat="1" ht="12" customHeight="1" x14ac:dyDescent="0.2">
      <c r="B15" s="37"/>
      <c r="D15" s="96" t="s">
        <v>27</v>
      </c>
      <c r="I15" s="98" t="s">
        <v>25</v>
      </c>
      <c r="J15" s="29" t="str">
        <f>'Rekapitulace stavby'!AN13</f>
        <v>Vyplň údaj</v>
      </c>
      <c r="L15" s="37"/>
    </row>
    <row r="16" spans="2:46" s="1" customFormat="1" ht="18" customHeight="1" x14ac:dyDescent="0.2">
      <c r="B16" s="37"/>
      <c r="E16" s="615" t="str">
        <f>'Rekapitulace stavby'!E14</f>
        <v>Vyplň údaj</v>
      </c>
      <c r="F16" s="616"/>
      <c r="G16" s="616"/>
      <c r="H16" s="616"/>
      <c r="I16" s="98" t="s">
        <v>26</v>
      </c>
      <c r="J16" s="29" t="str">
        <f>'Rekapitulace stavby'!AN14</f>
        <v>Vyplň údaj</v>
      </c>
      <c r="L16" s="37"/>
    </row>
    <row r="17" spans="2:12" s="1" customFormat="1" ht="6.95" customHeight="1" x14ac:dyDescent="0.2">
      <c r="B17" s="37"/>
      <c r="I17" s="97"/>
      <c r="L17" s="37"/>
    </row>
    <row r="18" spans="2:12" s="1" customFormat="1" ht="12" customHeight="1" x14ac:dyDescent="0.2">
      <c r="B18" s="37"/>
      <c r="D18" s="96" t="s">
        <v>29</v>
      </c>
      <c r="I18" s="98" t="s">
        <v>25</v>
      </c>
      <c r="J18" s="16" t="str">
        <f>IF('Rekapitulace stavby'!AN16="","",'Rekapitulace stavby'!AN16)</f>
        <v/>
      </c>
      <c r="L18" s="37"/>
    </row>
    <row r="19" spans="2:12" s="1" customFormat="1" ht="18" customHeight="1" x14ac:dyDescent="0.2">
      <c r="B19" s="37"/>
      <c r="E19" s="16" t="str">
        <f>IF('Rekapitulace stavby'!E17="","",'Rekapitulace stavby'!E17)</f>
        <v xml:space="preserve"> </v>
      </c>
      <c r="I19" s="98" t="s">
        <v>26</v>
      </c>
      <c r="J19" s="16" t="str">
        <f>IF('Rekapitulace stavby'!AN17="","",'Rekapitulace stavby'!AN17)</f>
        <v/>
      </c>
      <c r="L19" s="37"/>
    </row>
    <row r="20" spans="2:12" s="1" customFormat="1" ht="6.95" customHeight="1" x14ac:dyDescent="0.2">
      <c r="B20" s="37"/>
      <c r="I20" s="97"/>
      <c r="L20" s="37"/>
    </row>
    <row r="21" spans="2:12" s="1" customFormat="1" ht="12" customHeight="1" x14ac:dyDescent="0.2">
      <c r="B21" s="37"/>
      <c r="D21" s="96" t="s">
        <v>31</v>
      </c>
      <c r="I21" s="98" t="s">
        <v>25</v>
      </c>
      <c r="J21" s="16" t="str">
        <f>IF('Rekapitulace stavby'!AN19="","",'Rekapitulace stavby'!AN19)</f>
        <v/>
      </c>
      <c r="L21" s="37"/>
    </row>
    <row r="22" spans="2:12" s="1" customFormat="1" ht="18" customHeight="1" x14ac:dyDescent="0.2">
      <c r="B22" s="37"/>
      <c r="E22" s="16" t="str">
        <f>IF('Rekapitulace stavby'!E20="","",'Rekapitulace stavby'!E20)</f>
        <v xml:space="preserve"> </v>
      </c>
      <c r="I22" s="98" t="s">
        <v>26</v>
      </c>
      <c r="J22" s="16" t="str">
        <f>IF('Rekapitulace stavby'!AN20="","",'Rekapitulace stavby'!AN20)</f>
        <v/>
      </c>
      <c r="L22" s="37"/>
    </row>
    <row r="23" spans="2:12" s="1" customFormat="1" ht="6.95" customHeight="1" x14ac:dyDescent="0.2">
      <c r="B23" s="37"/>
      <c r="I23" s="97"/>
      <c r="L23" s="37"/>
    </row>
    <row r="24" spans="2:12" s="1" customFormat="1" ht="12" customHeight="1" x14ac:dyDescent="0.2">
      <c r="B24" s="37"/>
      <c r="D24" s="96" t="s">
        <v>32</v>
      </c>
      <c r="I24" s="97"/>
      <c r="L24" s="37"/>
    </row>
    <row r="25" spans="2:12" s="6" customFormat="1" ht="16.5" customHeight="1" x14ac:dyDescent="0.2">
      <c r="B25" s="100"/>
      <c r="E25" s="617" t="s">
        <v>1</v>
      </c>
      <c r="F25" s="617"/>
      <c r="G25" s="617"/>
      <c r="H25" s="617"/>
      <c r="I25" s="101"/>
      <c r="L25" s="100"/>
    </row>
    <row r="26" spans="2:12" s="1" customFormat="1" ht="6.95" customHeight="1" x14ac:dyDescent="0.2">
      <c r="B26" s="37"/>
      <c r="I26" s="97"/>
      <c r="L26" s="37"/>
    </row>
    <row r="27" spans="2:12" s="1" customFormat="1" ht="6.95" customHeight="1" x14ac:dyDescent="0.2">
      <c r="B27" s="37"/>
      <c r="D27" s="55"/>
      <c r="E27" s="55"/>
      <c r="F27" s="55"/>
      <c r="G27" s="55"/>
      <c r="H27" s="55"/>
      <c r="I27" s="102"/>
      <c r="J27" s="55"/>
      <c r="K27" s="55"/>
      <c r="L27" s="37"/>
    </row>
    <row r="28" spans="2:12" s="1" customFormat="1" ht="25.35" customHeight="1" x14ac:dyDescent="0.2">
      <c r="B28" s="37"/>
      <c r="D28" s="103" t="s">
        <v>33</v>
      </c>
      <c r="I28" s="97"/>
      <c r="J28" s="104">
        <f>ROUND(J100, 2)</f>
        <v>0</v>
      </c>
      <c r="L28" s="37"/>
    </row>
    <row r="29" spans="2:12" s="1" customFormat="1" ht="6.95" customHeight="1" x14ac:dyDescent="0.2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1" customFormat="1" ht="14.45" customHeight="1" x14ac:dyDescent="0.2">
      <c r="B30" s="37"/>
      <c r="F30" s="105" t="s">
        <v>35</v>
      </c>
      <c r="I30" s="106" t="s">
        <v>34</v>
      </c>
      <c r="J30" s="105" t="s">
        <v>36</v>
      </c>
      <c r="L30" s="37"/>
    </row>
    <row r="31" spans="2:12" s="1" customFormat="1" ht="14.45" customHeight="1" x14ac:dyDescent="0.2">
      <c r="B31" s="37"/>
      <c r="D31" s="96" t="s">
        <v>37</v>
      </c>
      <c r="E31" s="96" t="s">
        <v>38</v>
      </c>
      <c r="F31" s="107">
        <f>ROUND((SUM(BE100:BE834)),  2)</f>
        <v>0</v>
      </c>
      <c r="I31" s="108">
        <v>0.21</v>
      </c>
      <c r="J31" s="107">
        <f>ROUND(((SUM(BE100:BE834))*I31),  2)</f>
        <v>0</v>
      </c>
      <c r="L31" s="37"/>
    </row>
    <row r="32" spans="2:12" s="1" customFormat="1" ht="14.45" customHeight="1" x14ac:dyDescent="0.2">
      <c r="B32" s="37"/>
      <c r="E32" s="96" t="s">
        <v>39</v>
      </c>
      <c r="F32" s="107">
        <f>ROUND((SUM(BF100:BF834)),  2)</f>
        <v>0</v>
      </c>
      <c r="I32" s="108">
        <v>0.15</v>
      </c>
      <c r="J32" s="107">
        <f>ROUND(((SUM(BF100:BF834))*I32),  2)</f>
        <v>0</v>
      </c>
      <c r="L32" s="37"/>
    </row>
    <row r="33" spans="2:12" s="1" customFormat="1" ht="14.45" hidden="1" customHeight="1" x14ac:dyDescent="0.2">
      <c r="B33" s="37"/>
      <c r="E33" s="96" t="s">
        <v>40</v>
      </c>
      <c r="F33" s="107">
        <f>ROUND((SUM(BG100:BG834)),  2)</f>
        <v>0</v>
      </c>
      <c r="I33" s="108">
        <v>0.21</v>
      </c>
      <c r="J33" s="107">
        <f>0</f>
        <v>0</v>
      </c>
      <c r="L33" s="37"/>
    </row>
    <row r="34" spans="2:12" s="1" customFormat="1" ht="14.45" hidden="1" customHeight="1" x14ac:dyDescent="0.2">
      <c r="B34" s="37"/>
      <c r="E34" s="96" t="s">
        <v>41</v>
      </c>
      <c r="F34" s="107">
        <f>ROUND((SUM(BH100:BH834)),  2)</f>
        <v>0</v>
      </c>
      <c r="I34" s="108">
        <v>0.15</v>
      </c>
      <c r="J34" s="107">
        <f>0</f>
        <v>0</v>
      </c>
      <c r="L34" s="37"/>
    </row>
    <row r="35" spans="2:12" s="1" customFormat="1" ht="14.45" hidden="1" customHeight="1" x14ac:dyDescent="0.2">
      <c r="B35" s="37"/>
      <c r="E35" s="96" t="s">
        <v>42</v>
      </c>
      <c r="F35" s="107">
        <f>ROUND((SUM(BI100:BI834)),  2)</f>
        <v>0</v>
      </c>
      <c r="I35" s="108">
        <v>0</v>
      </c>
      <c r="J35" s="107">
        <f>0</f>
        <v>0</v>
      </c>
      <c r="L35" s="37"/>
    </row>
    <row r="36" spans="2:12" s="1" customFormat="1" ht="6.95" customHeight="1" x14ac:dyDescent="0.2">
      <c r="B36" s="37"/>
      <c r="I36" s="97"/>
      <c r="L36" s="37"/>
    </row>
    <row r="37" spans="2:12" s="1" customFormat="1" ht="25.35" customHeight="1" x14ac:dyDescent="0.2">
      <c r="B37" s="37"/>
      <c r="C37" s="109"/>
      <c r="D37" s="110" t="s">
        <v>43</v>
      </c>
      <c r="E37" s="111"/>
      <c r="F37" s="111"/>
      <c r="G37" s="112" t="s">
        <v>44</v>
      </c>
      <c r="H37" s="113" t="s">
        <v>45</v>
      </c>
      <c r="I37" s="114"/>
      <c r="J37" s="115">
        <f>SUM(J28:J35)</f>
        <v>0</v>
      </c>
      <c r="K37" s="116"/>
      <c r="L37" s="37"/>
    </row>
    <row r="38" spans="2:12" s="1" customFormat="1" ht="14.45" customHeight="1" x14ac:dyDescent="0.2">
      <c r="B38" s="117"/>
      <c r="C38" s="118"/>
      <c r="D38" s="118"/>
      <c r="E38" s="118"/>
      <c r="F38" s="118"/>
      <c r="G38" s="118"/>
      <c r="H38" s="118"/>
      <c r="I38" s="119"/>
      <c r="J38" s="118"/>
      <c r="K38" s="118"/>
      <c r="L38" s="37"/>
    </row>
    <row r="42" spans="2:12" s="1" customFormat="1" ht="6.95" customHeight="1" x14ac:dyDescent="0.2">
      <c r="B42" s="120"/>
      <c r="C42" s="121"/>
      <c r="D42" s="121"/>
      <c r="E42" s="121"/>
      <c r="F42" s="121"/>
      <c r="G42" s="121"/>
      <c r="H42" s="121"/>
      <c r="I42" s="122"/>
      <c r="J42" s="121"/>
      <c r="K42" s="121"/>
      <c r="L42" s="37"/>
    </row>
    <row r="43" spans="2:12" s="1" customFormat="1" ht="24.95" customHeight="1" x14ac:dyDescent="0.2">
      <c r="B43" s="33"/>
      <c r="C43" s="22" t="s">
        <v>76</v>
      </c>
      <c r="D43" s="34"/>
      <c r="E43" s="34"/>
      <c r="F43" s="34"/>
      <c r="G43" s="34"/>
      <c r="H43" s="34"/>
      <c r="I43" s="97"/>
      <c r="J43" s="34"/>
      <c r="K43" s="34"/>
      <c r="L43" s="37"/>
    </row>
    <row r="44" spans="2:12" s="1" customFormat="1" ht="6.95" customHeight="1" x14ac:dyDescent="0.2">
      <c r="B44" s="33"/>
      <c r="C44" s="34"/>
      <c r="D44" s="34"/>
      <c r="E44" s="34"/>
      <c r="F44" s="34"/>
      <c r="G44" s="34"/>
      <c r="H44" s="34"/>
      <c r="I44" s="97"/>
      <c r="J44" s="34"/>
      <c r="K44" s="34"/>
      <c r="L44" s="37"/>
    </row>
    <row r="45" spans="2:12" s="1" customFormat="1" ht="12" customHeight="1" x14ac:dyDescent="0.2">
      <c r="B45" s="33"/>
      <c r="C45" s="28" t="s">
        <v>16</v>
      </c>
      <c r="D45" s="34"/>
      <c r="E45" s="34"/>
      <c r="F45" s="34"/>
      <c r="G45" s="34"/>
      <c r="H45" s="34"/>
      <c r="I45" s="97"/>
      <c r="J45" s="34"/>
      <c r="K45" s="34"/>
      <c r="L45" s="37"/>
    </row>
    <row r="46" spans="2:12" s="1" customFormat="1" ht="16.5" customHeight="1" x14ac:dyDescent="0.2">
      <c r="B46" s="33"/>
      <c r="C46" s="34"/>
      <c r="D46" s="34"/>
      <c r="E46" s="587" t="str">
        <f>E7</f>
        <v>Kuchyně DS Pacov</v>
      </c>
      <c r="F46" s="586"/>
      <c r="G46" s="586"/>
      <c r="H46" s="586"/>
      <c r="I46" s="97"/>
      <c r="J46" s="34"/>
      <c r="K46" s="34"/>
      <c r="L46" s="37"/>
    </row>
    <row r="47" spans="2:12" s="1" customFormat="1" ht="6.95" customHeight="1" x14ac:dyDescent="0.2">
      <c r="B47" s="33"/>
      <c r="C47" s="34"/>
      <c r="D47" s="34"/>
      <c r="E47" s="34"/>
      <c r="F47" s="34"/>
      <c r="G47" s="34"/>
      <c r="H47" s="34"/>
      <c r="I47" s="97"/>
      <c r="J47" s="34"/>
      <c r="K47" s="34"/>
      <c r="L47" s="37"/>
    </row>
    <row r="48" spans="2:12" s="1" customFormat="1" ht="12" customHeight="1" x14ac:dyDescent="0.2">
      <c r="B48" s="33"/>
      <c r="C48" s="28" t="s">
        <v>20</v>
      </c>
      <c r="D48" s="34"/>
      <c r="E48" s="34"/>
      <c r="F48" s="26" t="str">
        <f>F10</f>
        <v xml:space="preserve"> </v>
      </c>
      <c r="G48" s="34"/>
      <c r="H48" s="34"/>
      <c r="I48" s="98" t="s">
        <v>22</v>
      </c>
      <c r="J48" s="54" t="str">
        <f>IF(J10="","",J10)</f>
        <v>2. 5. 2019</v>
      </c>
      <c r="K48" s="34"/>
      <c r="L48" s="37"/>
    </row>
    <row r="49" spans="2:47" s="1" customFormat="1" ht="6.95" customHeight="1" x14ac:dyDescent="0.2">
      <c r="B49" s="33"/>
      <c r="C49" s="34"/>
      <c r="D49" s="34"/>
      <c r="E49" s="34"/>
      <c r="F49" s="34"/>
      <c r="G49" s="34"/>
      <c r="H49" s="34"/>
      <c r="I49" s="97"/>
      <c r="J49" s="34"/>
      <c r="K49" s="34"/>
      <c r="L49" s="37"/>
    </row>
    <row r="50" spans="2:47" s="1" customFormat="1" ht="13.7" customHeight="1" x14ac:dyDescent="0.2">
      <c r="B50" s="33"/>
      <c r="C50" s="28" t="s">
        <v>24</v>
      </c>
      <c r="D50" s="34"/>
      <c r="E50" s="34"/>
      <c r="F50" s="26" t="str">
        <f>E13</f>
        <v xml:space="preserve"> </v>
      </c>
      <c r="G50" s="34"/>
      <c r="H50" s="34"/>
      <c r="I50" s="98" t="s">
        <v>29</v>
      </c>
      <c r="J50" s="31" t="str">
        <f>E19</f>
        <v xml:space="preserve"> </v>
      </c>
      <c r="K50" s="34"/>
      <c r="L50" s="37"/>
    </row>
    <row r="51" spans="2:47" s="1" customFormat="1" ht="13.7" customHeight="1" x14ac:dyDescent="0.2">
      <c r="B51" s="33"/>
      <c r="C51" s="28" t="s">
        <v>27</v>
      </c>
      <c r="D51" s="34"/>
      <c r="E51" s="34"/>
      <c r="F51" s="26" t="str">
        <f>IF(E16="","",E16)</f>
        <v>Vyplň údaj</v>
      </c>
      <c r="G51" s="34"/>
      <c r="H51" s="34"/>
      <c r="I51" s="98" t="s">
        <v>31</v>
      </c>
      <c r="J51" s="31" t="str">
        <f>E22</f>
        <v xml:space="preserve"> </v>
      </c>
      <c r="K51" s="34"/>
      <c r="L51" s="37"/>
    </row>
    <row r="52" spans="2:47" s="1" customFormat="1" ht="10.35" customHeight="1" x14ac:dyDescent="0.2">
      <c r="B52" s="33"/>
      <c r="C52" s="34"/>
      <c r="D52" s="34"/>
      <c r="E52" s="34"/>
      <c r="F52" s="34"/>
      <c r="G52" s="34"/>
      <c r="H52" s="34"/>
      <c r="I52" s="97"/>
      <c r="J52" s="34"/>
      <c r="K52" s="34"/>
      <c r="L52" s="37"/>
    </row>
    <row r="53" spans="2:47" s="1" customFormat="1" ht="29.25" customHeight="1" x14ac:dyDescent="0.2">
      <c r="B53" s="33"/>
      <c r="C53" s="123" t="s">
        <v>77</v>
      </c>
      <c r="D53" s="124"/>
      <c r="E53" s="124"/>
      <c r="F53" s="124"/>
      <c r="G53" s="124"/>
      <c r="H53" s="124"/>
      <c r="I53" s="125"/>
      <c r="J53" s="126" t="s">
        <v>78</v>
      </c>
      <c r="K53" s="124"/>
      <c r="L53" s="37"/>
    </row>
    <row r="54" spans="2:47" s="1" customFormat="1" ht="10.35" customHeight="1" x14ac:dyDescent="0.2">
      <c r="B54" s="33"/>
      <c r="C54" s="34"/>
      <c r="D54" s="34"/>
      <c r="E54" s="34"/>
      <c r="F54" s="34"/>
      <c r="G54" s="34"/>
      <c r="H54" s="34"/>
      <c r="I54" s="97"/>
      <c r="J54" s="34"/>
      <c r="K54" s="34"/>
      <c r="L54" s="37"/>
    </row>
    <row r="55" spans="2:47" s="1" customFormat="1" ht="22.9" customHeight="1" x14ac:dyDescent="0.2">
      <c r="B55" s="33"/>
      <c r="C55" s="127" t="s">
        <v>79</v>
      </c>
      <c r="D55" s="34"/>
      <c r="E55" s="34"/>
      <c r="F55" s="34"/>
      <c r="G55" s="34"/>
      <c r="H55" s="34"/>
      <c r="I55" s="97"/>
      <c r="J55" s="72">
        <f>J100</f>
        <v>0</v>
      </c>
      <c r="K55" s="34"/>
      <c r="L55" s="37"/>
      <c r="AU55" s="16" t="s">
        <v>80</v>
      </c>
    </row>
    <row r="56" spans="2:47" s="7" customFormat="1" ht="24.95" customHeight="1" x14ac:dyDescent="0.2">
      <c r="B56" s="128"/>
      <c r="C56" s="129"/>
      <c r="D56" s="130" t="s">
        <v>81</v>
      </c>
      <c r="E56" s="131"/>
      <c r="F56" s="131"/>
      <c r="G56" s="131"/>
      <c r="H56" s="131"/>
      <c r="I56" s="132"/>
      <c r="J56" s="133">
        <f>J101</f>
        <v>0</v>
      </c>
      <c r="K56" s="129"/>
      <c r="L56" s="134"/>
    </row>
    <row r="57" spans="2:47" s="8" customFormat="1" ht="19.899999999999999" customHeight="1" x14ac:dyDescent="0.2">
      <c r="B57" s="135"/>
      <c r="C57" s="136"/>
      <c r="D57" s="137" t="s">
        <v>82</v>
      </c>
      <c r="E57" s="138"/>
      <c r="F57" s="138"/>
      <c r="G57" s="138"/>
      <c r="H57" s="138"/>
      <c r="I57" s="139"/>
      <c r="J57" s="140">
        <f>J102</f>
        <v>0</v>
      </c>
      <c r="K57" s="136"/>
      <c r="L57" s="141"/>
    </row>
    <row r="58" spans="2:47" s="8" customFormat="1" ht="19.899999999999999" customHeight="1" x14ac:dyDescent="0.2">
      <c r="B58" s="135"/>
      <c r="C58" s="136"/>
      <c r="D58" s="137" t="s">
        <v>83</v>
      </c>
      <c r="E58" s="138"/>
      <c r="F58" s="138"/>
      <c r="G58" s="138"/>
      <c r="H58" s="138"/>
      <c r="I58" s="139"/>
      <c r="J58" s="140">
        <f>J170</f>
        <v>0</v>
      </c>
      <c r="K58" s="136"/>
      <c r="L58" s="141"/>
    </row>
    <row r="59" spans="2:47" s="8" customFormat="1" ht="19.899999999999999" customHeight="1" x14ac:dyDescent="0.2">
      <c r="B59" s="135"/>
      <c r="C59" s="136"/>
      <c r="D59" s="137" t="s">
        <v>84</v>
      </c>
      <c r="E59" s="138"/>
      <c r="F59" s="138"/>
      <c r="G59" s="138"/>
      <c r="H59" s="138"/>
      <c r="I59" s="139"/>
      <c r="J59" s="140">
        <f>J179</f>
        <v>0</v>
      </c>
      <c r="K59" s="136"/>
      <c r="L59" s="141"/>
    </row>
    <row r="60" spans="2:47" s="8" customFormat="1" ht="19.899999999999999" customHeight="1" x14ac:dyDescent="0.2">
      <c r="B60" s="135"/>
      <c r="C60" s="136"/>
      <c r="D60" s="137" t="s">
        <v>85</v>
      </c>
      <c r="E60" s="138"/>
      <c r="F60" s="138"/>
      <c r="G60" s="138"/>
      <c r="H60" s="138"/>
      <c r="I60" s="139"/>
      <c r="J60" s="140">
        <f>J213</f>
        <v>0</v>
      </c>
      <c r="K60" s="136"/>
      <c r="L60" s="141"/>
    </row>
    <row r="61" spans="2:47" s="8" customFormat="1" ht="19.899999999999999" customHeight="1" x14ac:dyDescent="0.2">
      <c r="B61" s="135"/>
      <c r="C61" s="136"/>
      <c r="D61" s="137" t="s">
        <v>86</v>
      </c>
      <c r="E61" s="138"/>
      <c r="F61" s="138"/>
      <c r="G61" s="138"/>
      <c r="H61" s="138"/>
      <c r="I61" s="139"/>
      <c r="J61" s="140">
        <f>J354</f>
        <v>0</v>
      </c>
      <c r="K61" s="136"/>
      <c r="L61" s="141"/>
    </row>
    <row r="62" spans="2:47" s="8" customFormat="1" ht="19.899999999999999" customHeight="1" x14ac:dyDescent="0.2">
      <c r="B62" s="135"/>
      <c r="C62" s="136"/>
      <c r="D62" s="137" t="s">
        <v>87</v>
      </c>
      <c r="E62" s="138"/>
      <c r="F62" s="138"/>
      <c r="G62" s="138"/>
      <c r="H62" s="138"/>
      <c r="I62" s="139"/>
      <c r="J62" s="140">
        <f>J371</f>
        <v>0</v>
      </c>
      <c r="K62" s="136"/>
      <c r="L62" s="141"/>
    </row>
    <row r="63" spans="2:47" s="8" customFormat="1" ht="19.899999999999999" customHeight="1" x14ac:dyDescent="0.2">
      <c r="B63" s="135"/>
      <c r="C63" s="136"/>
      <c r="D63" s="137" t="s">
        <v>88</v>
      </c>
      <c r="E63" s="138"/>
      <c r="F63" s="138"/>
      <c r="G63" s="138"/>
      <c r="H63" s="138"/>
      <c r="I63" s="139"/>
      <c r="J63" s="140">
        <f>J467</f>
        <v>0</v>
      </c>
      <c r="K63" s="136"/>
      <c r="L63" s="141"/>
    </row>
    <row r="64" spans="2:47" s="8" customFormat="1" ht="19.899999999999999" customHeight="1" x14ac:dyDescent="0.2">
      <c r="B64" s="135"/>
      <c r="C64" s="136"/>
      <c r="D64" s="137" t="s">
        <v>89</v>
      </c>
      <c r="E64" s="138"/>
      <c r="F64" s="138"/>
      <c r="G64" s="138"/>
      <c r="H64" s="138"/>
      <c r="I64" s="139"/>
      <c r="J64" s="140">
        <f>J471</f>
        <v>0</v>
      </c>
      <c r="K64" s="136"/>
      <c r="L64" s="141"/>
    </row>
    <row r="65" spans="2:12" s="8" customFormat="1" ht="19.899999999999999" customHeight="1" x14ac:dyDescent="0.2">
      <c r="B65" s="135"/>
      <c r="C65" s="136"/>
      <c r="D65" s="137" t="s">
        <v>90</v>
      </c>
      <c r="E65" s="138"/>
      <c r="F65" s="138"/>
      <c r="G65" s="138"/>
      <c r="H65" s="138"/>
      <c r="I65" s="139"/>
      <c r="J65" s="140">
        <f>J480</f>
        <v>0</v>
      </c>
      <c r="K65" s="136"/>
      <c r="L65" s="141"/>
    </row>
    <row r="66" spans="2:12" s="8" customFormat="1" ht="19.899999999999999" customHeight="1" x14ac:dyDescent="0.2">
      <c r="B66" s="135"/>
      <c r="C66" s="136"/>
      <c r="D66" s="137" t="s">
        <v>91</v>
      </c>
      <c r="E66" s="138"/>
      <c r="F66" s="138"/>
      <c r="G66" s="138"/>
      <c r="H66" s="138"/>
      <c r="I66" s="139"/>
      <c r="J66" s="140">
        <f>J481</f>
        <v>0</v>
      </c>
      <c r="K66" s="136"/>
      <c r="L66" s="141"/>
    </row>
    <row r="67" spans="2:12" s="8" customFormat="1" ht="19.899999999999999" customHeight="1" x14ac:dyDescent="0.2">
      <c r="B67" s="135"/>
      <c r="C67" s="136"/>
      <c r="D67" s="137" t="s">
        <v>92</v>
      </c>
      <c r="E67" s="138"/>
      <c r="F67" s="138"/>
      <c r="G67" s="138"/>
      <c r="H67" s="138"/>
      <c r="I67" s="139"/>
      <c r="J67" s="140">
        <f>J488</f>
        <v>0</v>
      </c>
      <c r="K67" s="136"/>
      <c r="L67" s="141"/>
    </row>
    <row r="68" spans="2:12" s="7" customFormat="1" ht="24.95" customHeight="1" x14ac:dyDescent="0.2">
      <c r="B68" s="128"/>
      <c r="C68" s="129"/>
      <c r="D68" s="130" t="s">
        <v>93</v>
      </c>
      <c r="E68" s="131"/>
      <c r="F68" s="131"/>
      <c r="G68" s="131"/>
      <c r="H68" s="131"/>
      <c r="I68" s="132"/>
      <c r="J68" s="133">
        <f>J490</f>
        <v>0</v>
      </c>
      <c r="K68" s="129"/>
      <c r="L68" s="134"/>
    </row>
    <row r="69" spans="2:12" s="8" customFormat="1" ht="19.899999999999999" customHeight="1" x14ac:dyDescent="0.2">
      <c r="B69" s="135"/>
      <c r="C69" s="136"/>
      <c r="D69" s="137" t="s">
        <v>94</v>
      </c>
      <c r="E69" s="138"/>
      <c r="F69" s="138"/>
      <c r="G69" s="138"/>
      <c r="H69" s="138"/>
      <c r="I69" s="139"/>
      <c r="J69" s="140">
        <f>J491</f>
        <v>0</v>
      </c>
      <c r="K69" s="136"/>
      <c r="L69" s="141"/>
    </row>
    <row r="70" spans="2:12" s="8" customFormat="1" ht="19.899999999999999" customHeight="1" x14ac:dyDescent="0.2">
      <c r="B70" s="135"/>
      <c r="C70" s="136"/>
      <c r="D70" s="137" t="s">
        <v>95</v>
      </c>
      <c r="E70" s="138"/>
      <c r="F70" s="138"/>
      <c r="G70" s="138"/>
      <c r="H70" s="138"/>
      <c r="I70" s="139"/>
      <c r="J70" s="140">
        <f>J508</f>
        <v>0</v>
      </c>
      <c r="K70" s="136"/>
      <c r="L70" s="141"/>
    </row>
    <row r="71" spans="2:12" s="8" customFormat="1" ht="19.899999999999999" customHeight="1" x14ac:dyDescent="0.2">
      <c r="B71" s="135"/>
      <c r="C71" s="136"/>
      <c r="D71" s="137" t="s">
        <v>96</v>
      </c>
      <c r="E71" s="138"/>
      <c r="F71" s="138"/>
      <c r="G71" s="138"/>
      <c r="H71" s="138"/>
      <c r="I71" s="139"/>
      <c r="J71" s="140">
        <f>J548</f>
        <v>0</v>
      </c>
      <c r="K71" s="136"/>
      <c r="L71" s="141"/>
    </row>
    <row r="72" spans="2:12" s="8" customFormat="1" ht="19.899999999999999" customHeight="1" x14ac:dyDescent="0.2">
      <c r="B72" s="135"/>
      <c r="C72" s="136"/>
      <c r="D72" s="137" t="s">
        <v>97</v>
      </c>
      <c r="E72" s="138"/>
      <c r="F72" s="138"/>
      <c r="G72" s="138"/>
      <c r="H72" s="138"/>
      <c r="I72" s="139"/>
      <c r="J72" s="140">
        <f>J588</f>
        <v>0</v>
      </c>
      <c r="K72" s="136"/>
      <c r="L72" s="141"/>
    </row>
    <row r="73" spans="2:12" s="8" customFormat="1" ht="19.899999999999999" customHeight="1" x14ac:dyDescent="0.2">
      <c r="B73" s="135"/>
      <c r="C73" s="136"/>
      <c r="D73" s="137" t="s">
        <v>98</v>
      </c>
      <c r="E73" s="138"/>
      <c r="F73" s="138"/>
      <c r="G73" s="138"/>
      <c r="H73" s="138"/>
      <c r="I73" s="139"/>
      <c r="J73" s="140">
        <f>J609</f>
        <v>0</v>
      </c>
      <c r="K73" s="136"/>
      <c r="L73" s="141"/>
    </row>
    <row r="74" spans="2:12" s="8" customFormat="1" ht="19.899999999999999" customHeight="1" x14ac:dyDescent="0.2">
      <c r="B74" s="135"/>
      <c r="C74" s="136"/>
      <c r="D74" s="137" t="s">
        <v>99</v>
      </c>
      <c r="E74" s="138"/>
      <c r="F74" s="138"/>
      <c r="G74" s="138"/>
      <c r="H74" s="138"/>
      <c r="I74" s="139"/>
      <c r="J74" s="140">
        <f>J640</f>
        <v>0</v>
      </c>
      <c r="K74" s="136"/>
      <c r="L74" s="141"/>
    </row>
    <row r="75" spans="2:12" s="8" customFormat="1" ht="19.899999999999999" customHeight="1" x14ac:dyDescent="0.2">
      <c r="B75" s="135"/>
      <c r="C75" s="136"/>
      <c r="D75" s="137" t="s">
        <v>100</v>
      </c>
      <c r="E75" s="138"/>
      <c r="F75" s="138"/>
      <c r="G75" s="138"/>
      <c r="H75" s="138"/>
      <c r="I75" s="139"/>
      <c r="J75" s="140">
        <f>J670</f>
        <v>0</v>
      </c>
      <c r="K75" s="136"/>
      <c r="L75" s="141"/>
    </row>
    <row r="76" spans="2:12" s="8" customFormat="1" ht="19.899999999999999" customHeight="1" x14ac:dyDescent="0.2">
      <c r="B76" s="135"/>
      <c r="C76" s="136"/>
      <c r="D76" s="137" t="s">
        <v>101</v>
      </c>
      <c r="E76" s="138"/>
      <c r="F76" s="138"/>
      <c r="G76" s="138"/>
      <c r="H76" s="138"/>
      <c r="I76" s="139"/>
      <c r="J76" s="140">
        <f>J691</f>
        <v>0</v>
      </c>
      <c r="K76" s="136"/>
      <c r="L76" s="141"/>
    </row>
    <row r="77" spans="2:12" s="8" customFormat="1" ht="19.899999999999999" customHeight="1" x14ac:dyDescent="0.2">
      <c r="B77" s="135"/>
      <c r="C77" s="136"/>
      <c r="D77" s="137" t="s">
        <v>102</v>
      </c>
      <c r="E77" s="138"/>
      <c r="F77" s="138"/>
      <c r="G77" s="138"/>
      <c r="H77" s="138"/>
      <c r="I77" s="139"/>
      <c r="J77" s="140">
        <f>J727</f>
        <v>0</v>
      </c>
      <c r="K77" s="136"/>
      <c r="L77" s="141"/>
    </row>
    <row r="78" spans="2:12" s="8" customFormat="1" ht="19.899999999999999" customHeight="1" x14ac:dyDescent="0.2">
      <c r="B78" s="135"/>
      <c r="C78" s="136"/>
      <c r="D78" s="137" t="s">
        <v>103</v>
      </c>
      <c r="E78" s="138"/>
      <c r="F78" s="138"/>
      <c r="G78" s="138"/>
      <c r="H78" s="138"/>
      <c r="I78" s="139"/>
      <c r="J78" s="140">
        <f>J746</f>
        <v>0</v>
      </c>
      <c r="K78" s="136"/>
      <c r="L78" s="141"/>
    </row>
    <row r="79" spans="2:12" s="7" customFormat="1" ht="24.95" customHeight="1" x14ac:dyDescent="0.2">
      <c r="B79" s="128"/>
      <c r="C79" s="129"/>
      <c r="D79" s="130" t="s">
        <v>104</v>
      </c>
      <c r="E79" s="131"/>
      <c r="F79" s="131"/>
      <c r="G79" s="131"/>
      <c r="H79" s="131"/>
      <c r="I79" s="132"/>
      <c r="J79" s="133">
        <f>J826</f>
        <v>0</v>
      </c>
      <c r="K79" s="129"/>
      <c r="L79" s="134"/>
    </row>
    <row r="80" spans="2:12" s="8" customFormat="1" ht="19.899999999999999" customHeight="1" x14ac:dyDescent="0.2">
      <c r="B80" s="135"/>
      <c r="C80" s="136"/>
      <c r="D80" s="137" t="s">
        <v>105</v>
      </c>
      <c r="E80" s="138"/>
      <c r="F80" s="138"/>
      <c r="G80" s="138"/>
      <c r="H80" s="138"/>
      <c r="I80" s="139"/>
      <c r="J80" s="140">
        <f>J827</f>
        <v>0</v>
      </c>
      <c r="K80" s="136"/>
      <c r="L80" s="141"/>
    </row>
    <row r="81" spans="2:12" s="8" customFormat="1" ht="19.899999999999999" customHeight="1" x14ac:dyDescent="0.2">
      <c r="B81" s="135"/>
      <c r="C81" s="136"/>
      <c r="D81" s="137" t="s">
        <v>106</v>
      </c>
      <c r="E81" s="138"/>
      <c r="F81" s="138"/>
      <c r="G81" s="138"/>
      <c r="H81" s="138"/>
      <c r="I81" s="139"/>
      <c r="J81" s="140">
        <f>J829</f>
        <v>0</v>
      </c>
      <c r="K81" s="136"/>
      <c r="L81" s="141"/>
    </row>
    <row r="82" spans="2:12" s="8" customFormat="1" ht="19.899999999999999" customHeight="1" x14ac:dyDescent="0.2">
      <c r="B82" s="135"/>
      <c r="C82" s="136"/>
      <c r="D82" s="137" t="s">
        <v>107</v>
      </c>
      <c r="E82" s="138"/>
      <c r="F82" s="138"/>
      <c r="G82" s="138"/>
      <c r="H82" s="138"/>
      <c r="I82" s="139"/>
      <c r="J82" s="140">
        <f>J831</f>
        <v>0</v>
      </c>
      <c r="K82" s="136"/>
      <c r="L82" s="141"/>
    </row>
    <row r="83" spans="2:12" s="1" customFormat="1" ht="21.75" customHeight="1" x14ac:dyDescent="0.2">
      <c r="B83" s="33"/>
      <c r="C83" s="34"/>
      <c r="D83" s="34"/>
      <c r="E83" s="34"/>
      <c r="F83" s="34"/>
      <c r="G83" s="34"/>
      <c r="H83" s="34"/>
      <c r="I83" s="97"/>
      <c r="J83" s="34"/>
      <c r="K83" s="34"/>
      <c r="L83" s="37"/>
    </row>
    <row r="84" spans="2:12" s="1" customFormat="1" ht="6.95" customHeight="1" x14ac:dyDescent="0.2">
      <c r="B84" s="45"/>
      <c r="C84" s="46"/>
      <c r="D84" s="46"/>
      <c r="E84" s="46"/>
      <c r="F84" s="46"/>
      <c r="G84" s="46"/>
      <c r="H84" s="46"/>
      <c r="I84" s="119"/>
      <c r="J84" s="46"/>
      <c r="K84" s="46"/>
      <c r="L84" s="37"/>
    </row>
    <row r="88" spans="2:12" s="1" customFormat="1" ht="6.95" customHeight="1" x14ac:dyDescent="0.2">
      <c r="B88" s="47"/>
      <c r="C88" s="48"/>
      <c r="D88" s="48"/>
      <c r="E88" s="48"/>
      <c r="F88" s="48"/>
      <c r="G88" s="48"/>
      <c r="H88" s="48"/>
      <c r="I88" s="122"/>
      <c r="J88" s="48"/>
      <c r="K88" s="48"/>
      <c r="L88" s="37"/>
    </row>
    <row r="89" spans="2:12" s="1" customFormat="1" ht="24.95" customHeight="1" x14ac:dyDescent="0.2">
      <c r="B89" s="33"/>
      <c r="C89" s="22" t="s">
        <v>108</v>
      </c>
      <c r="D89" s="34"/>
      <c r="E89" s="34"/>
      <c r="F89" s="34"/>
      <c r="G89" s="34"/>
      <c r="H89" s="34"/>
      <c r="I89" s="97"/>
      <c r="J89" s="34"/>
      <c r="K89" s="34"/>
      <c r="L89" s="37"/>
    </row>
    <row r="90" spans="2:12" s="1" customFormat="1" ht="6.95" customHeight="1" x14ac:dyDescent="0.2">
      <c r="B90" s="33"/>
      <c r="C90" s="34"/>
      <c r="D90" s="34"/>
      <c r="E90" s="34"/>
      <c r="F90" s="34"/>
      <c r="G90" s="34"/>
      <c r="H90" s="34"/>
      <c r="I90" s="97"/>
      <c r="J90" s="34"/>
      <c r="K90" s="34"/>
      <c r="L90" s="37"/>
    </row>
    <row r="91" spans="2:12" s="1" customFormat="1" ht="12" customHeight="1" x14ac:dyDescent="0.2">
      <c r="B91" s="33"/>
      <c r="C91" s="28" t="s">
        <v>16</v>
      </c>
      <c r="D91" s="34"/>
      <c r="E91" s="34"/>
      <c r="F91" s="34"/>
      <c r="G91" s="34"/>
      <c r="H91" s="34"/>
      <c r="I91" s="97"/>
      <c r="J91" s="34"/>
      <c r="K91" s="34"/>
      <c r="L91" s="37"/>
    </row>
    <row r="92" spans="2:12" s="1" customFormat="1" ht="16.5" customHeight="1" x14ac:dyDescent="0.2">
      <c r="B92" s="33"/>
      <c r="C92" s="34"/>
      <c r="D92" s="34"/>
      <c r="E92" s="587" t="str">
        <f>E7</f>
        <v>Kuchyně DS Pacov</v>
      </c>
      <c r="F92" s="586"/>
      <c r="G92" s="586"/>
      <c r="H92" s="586"/>
      <c r="I92" s="97"/>
      <c r="J92" s="34"/>
      <c r="K92" s="34"/>
      <c r="L92" s="37"/>
    </row>
    <row r="93" spans="2:12" s="1" customFormat="1" ht="6.95" customHeight="1" x14ac:dyDescent="0.2">
      <c r="B93" s="33"/>
      <c r="C93" s="34"/>
      <c r="D93" s="34"/>
      <c r="E93" s="34"/>
      <c r="F93" s="34"/>
      <c r="G93" s="34"/>
      <c r="H93" s="34"/>
      <c r="I93" s="97"/>
      <c r="J93" s="34"/>
      <c r="K93" s="34"/>
      <c r="L93" s="37"/>
    </row>
    <row r="94" spans="2:12" s="1" customFormat="1" ht="12" customHeight="1" x14ac:dyDescent="0.2">
      <c r="B94" s="33"/>
      <c r="C94" s="28" t="s">
        <v>20</v>
      </c>
      <c r="D94" s="34"/>
      <c r="E94" s="34"/>
      <c r="F94" s="26" t="str">
        <f>F10</f>
        <v xml:space="preserve"> </v>
      </c>
      <c r="G94" s="34"/>
      <c r="H94" s="34"/>
      <c r="I94" s="98" t="s">
        <v>22</v>
      </c>
      <c r="J94" s="54" t="str">
        <f>IF(J10="","",J10)</f>
        <v>2. 5. 2019</v>
      </c>
      <c r="K94" s="34"/>
      <c r="L94" s="37"/>
    </row>
    <row r="95" spans="2:12" s="1" customFormat="1" ht="6.95" customHeight="1" x14ac:dyDescent="0.2">
      <c r="B95" s="33"/>
      <c r="C95" s="34"/>
      <c r="D95" s="34"/>
      <c r="E95" s="34"/>
      <c r="F95" s="34"/>
      <c r="G95" s="34"/>
      <c r="H95" s="34"/>
      <c r="I95" s="97"/>
      <c r="J95" s="34"/>
      <c r="K95" s="34"/>
      <c r="L95" s="37"/>
    </row>
    <row r="96" spans="2:12" s="1" customFormat="1" ht="13.7" customHeight="1" x14ac:dyDescent="0.2">
      <c r="B96" s="33"/>
      <c r="C96" s="28" t="s">
        <v>24</v>
      </c>
      <c r="D96" s="34"/>
      <c r="E96" s="34"/>
      <c r="F96" s="26" t="str">
        <f>E13</f>
        <v xml:space="preserve"> </v>
      </c>
      <c r="G96" s="34"/>
      <c r="H96" s="34"/>
      <c r="I96" s="98" t="s">
        <v>29</v>
      </c>
      <c r="J96" s="31" t="str">
        <f>E19</f>
        <v xml:space="preserve"> </v>
      </c>
      <c r="K96" s="34"/>
      <c r="L96" s="37"/>
    </row>
    <row r="97" spans="2:65" s="1" customFormat="1" ht="13.7" customHeight="1" x14ac:dyDescent="0.2">
      <c r="B97" s="33"/>
      <c r="C97" s="28" t="s">
        <v>27</v>
      </c>
      <c r="D97" s="34"/>
      <c r="E97" s="34"/>
      <c r="F97" s="26" t="str">
        <f>IF(E16="","",E16)</f>
        <v>Vyplň údaj</v>
      </c>
      <c r="G97" s="34"/>
      <c r="H97" s="34"/>
      <c r="I97" s="98" t="s">
        <v>31</v>
      </c>
      <c r="J97" s="31" t="str">
        <f>E22</f>
        <v xml:space="preserve"> </v>
      </c>
      <c r="K97" s="34"/>
      <c r="L97" s="37"/>
    </row>
    <row r="98" spans="2:65" s="1" customFormat="1" ht="10.35" customHeight="1" x14ac:dyDescent="0.2">
      <c r="B98" s="33"/>
      <c r="C98" s="34"/>
      <c r="D98" s="34"/>
      <c r="E98" s="34"/>
      <c r="F98" s="34"/>
      <c r="G98" s="34"/>
      <c r="H98" s="34"/>
      <c r="I98" s="97"/>
      <c r="J98" s="34"/>
      <c r="K98" s="34"/>
      <c r="L98" s="37"/>
    </row>
    <row r="99" spans="2:65" s="9" customFormat="1" ht="29.25" customHeight="1" x14ac:dyDescent="0.2">
      <c r="B99" s="142"/>
      <c r="C99" s="143" t="s">
        <v>109</v>
      </c>
      <c r="D99" s="144" t="s">
        <v>52</v>
      </c>
      <c r="E99" s="144" t="s">
        <v>48</v>
      </c>
      <c r="F99" s="144" t="s">
        <v>49</v>
      </c>
      <c r="G99" s="144" t="s">
        <v>110</v>
      </c>
      <c r="H99" s="144" t="s">
        <v>111</v>
      </c>
      <c r="I99" s="145" t="s">
        <v>112</v>
      </c>
      <c r="J99" s="146" t="s">
        <v>78</v>
      </c>
      <c r="K99" s="147" t="s">
        <v>113</v>
      </c>
      <c r="L99" s="148"/>
      <c r="M99" s="63" t="s">
        <v>1</v>
      </c>
      <c r="N99" s="64" t="s">
        <v>37</v>
      </c>
      <c r="O99" s="64" t="s">
        <v>114</v>
      </c>
      <c r="P99" s="64" t="s">
        <v>115</v>
      </c>
      <c r="Q99" s="64" t="s">
        <v>116</v>
      </c>
      <c r="R99" s="64" t="s">
        <v>117</v>
      </c>
      <c r="S99" s="64" t="s">
        <v>118</v>
      </c>
      <c r="T99" s="65" t="s">
        <v>119</v>
      </c>
    </row>
    <row r="100" spans="2:65" s="1" customFormat="1" ht="22.9" customHeight="1" x14ac:dyDescent="0.25">
      <c r="B100" s="33"/>
      <c r="C100" s="70" t="s">
        <v>120</v>
      </c>
      <c r="D100" s="34"/>
      <c r="E100" s="34"/>
      <c r="F100" s="34"/>
      <c r="G100" s="34"/>
      <c r="H100" s="34"/>
      <c r="I100" s="97"/>
      <c r="J100" s="149">
        <f>BK100</f>
        <v>0</v>
      </c>
      <c r="K100" s="34"/>
      <c r="L100" s="37"/>
      <c r="M100" s="66"/>
      <c r="N100" s="67"/>
      <c r="O100" s="67"/>
      <c r="P100" s="150">
        <f>P101+P490+P826</f>
        <v>0</v>
      </c>
      <c r="Q100" s="67"/>
      <c r="R100" s="150">
        <f>R101+R490+R826</f>
        <v>77.770981320000004</v>
      </c>
      <c r="S100" s="67"/>
      <c r="T100" s="151">
        <f>T101+T490+T826</f>
        <v>86.549975599999996</v>
      </c>
      <c r="AT100" s="16" t="s">
        <v>66</v>
      </c>
      <c r="AU100" s="16" t="s">
        <v>80</v>
      </c>
      <c r="BK100" s="152">
        <f>BK101+BK490+BK826</f>
        <v>0</v>
      </c>
    </row>
    <row r="101" spans="2:65" s="10" customFormat="1" ht="25.9" customHeight="1" x14ac:dyDescent="0.2">
      <c r="B101" s="153"/>
      <c r="C101" s="154"/>
      <c r="D101" s="155" t="s">
        <v>66</v>
      </c>
      <c r="E101" s="156" t="s">
        <v>121</v>
      </c>
      <c r="F101" s="156" t="s">
        <v>122</v>
      </c>
      <c r="G101" s="154"/>
      <c r="H101" s="154"/>
      <c r="I101" s="157"/>
      <c r="J101" s="158">
        <f>BK101</f>
        <v>0</v>
      </c>
      <c r="K101" s="154"/>
      <c r="L101" s="159"/>
      <c r="M101" s="160"/>
      <c r="N101" s="161"/>
      <c r="O101" s="161"/>
      <c r="P101" s="162">
        <f>P102+P170+P179+P213+P354+P371+P467+P471+P480+P481+P488</f>
        <v>0</v>
      </c>
      <c r="Q101" s="161"/>
      <c r="R101" s="162">
        <f>R102+R170+R179+R213+R354+R371+R467+R471+R480+R481+R488</f>
        <v>64.45305347</v>
      </c>
      <c r="S101" s="161"/>
      <c r="T101" s="163">
        <f>T102+T170+T179+T213+T354+T371+T467+T471+T480+T481+T488</f>
        <v>85.829939999999993</v>
      </c>
      <c r="AR101" s="164" t="s">
        <v>72</v>
      </c>
      <c r="AT101" s="165" t="s">
        <v>66</v>
      </c>
      <c r="AU101" s="165" t="s">
        <v>67</v>
      </c>
      <c r="AY101" s="164" t="s">
        <v>123</v>
      </c>
      <c r="BK101" s="166">
        <f>BK102+BK170+BK179+BK213+BK354+BK371+BK467+BK471+BK480+BK481+BK488</f>
        <v>0</v>
      </c>
    </row>
    <row r="102" spans="2:65" s="10" customFormat="1" ht="22.9" customHeight="1" x14ac:dyDescent="0.2">
      <c r="B102" s="153"/>
      <c r="C102" s="154"/>
      <c r="D102" s="155" t="s">
        <v>66</v>
      </c>
      <c r="E102" s="167" t="s">
        <v>124</v>
      </c>
      <c r="F102" s="167" t="s">
        <v>125</v>
      </c>
      <c r="G102" s="154"/>
      <c r="H102" s="154"/>
      <c r="I102" s="157"/>
      <c r="J102" s="168">
        <f>BK102</f>
        <v>0</v>
      </c>
      <c r="K102" s="154"/>
      <c r="L102" s="159"/>
      <c r="M102" s="160"/>
      <c r="N102" s="161"/>
      <c r="O102" s="161"/>
      <c r="P102" s="162">
        <f>SUM(P103:P169)</f>
        <v>0</v>
      </c>
      <c r="Q102" s="161"/>
      <c r="R102" s="162">
        <f>SUM(R103:R169)</f>
        <v>14.970084359999998</v>
      </c>
      <c r="S102" s="161"/>
      <c r="T102" s="163">
        <f>SUM(T103:T169)</f>
        <v>0</v>
      </c>
      <c r="AR102" s="164" t="s">
        <v>72</v>
      </c>
      <c r="AT102" s="165" t="s">
        <v>66</v>
      </c>
      <c r="AU102" s="165" t="s">
        <v>72</v>
      </c>
      <c r="AY102" s="164" t="s">
        <v>123</v>
      </c>
      <c r="BK102" s="166">
        <f>SUM(BK103:BK169)</f>
        <v>0</v>
      </c>
    </row>
    <row r="103" spans="2:65" s="1" customFormat="1" ht="16.5" customHeight="1" x14ac:dyDescent="0.2">
      <c r="B103" s="33"/>
      <c r="C103" s="169" t="s">
        <v>126</v>
      </c>
      <c r="D103" s="169" t="s">
        <v>127</v>
      </c>
      <c r="E103" s="170" t="s">
        <v>128</v>
      </c>
      <c r="F103" s="171" t="s">
        <v>129</v>
      </c>
      <c r="G103" s="172" t="s">
        <v>130</v>
      </c>
      <c r="H103" s="173">
        <v>0.46800000000000003</v>
      </c>
      <c r="I103" s="174"/>
      <c r="J103" s="175">
        <f>ROUND(I103*H103,2)</f>
        <v>0</v>
      </c>
      <c r="K103" s="171" t="s">
        <v>131</v>
      </c>
      <c r="L103" s="37"/>
      <c r="M103" s="176" t="s">
        <v>1</v>
      </c>
      <c r="N103" s="177" t="s">
        <v>38</v>
      </c>
      <c r="O103" s="59"/>
      <c r="P103" s="178">
        <f>O103*H103</f>
        <v>0</v>
      </c>
      <c r="Q103" s="178">
        <v>1.3271500000000001</v>
      </c>
      <c r="R103" s="178">
        <f>Q103*H103</f>
        <v>0.62110620000000005</v>
      </c>
      <c r="S103" s="178">
        <v>0</v>
      </c>
      <c r="T103" s="179">
        <f>S103*H103</f>
        <v>0</v>
      </c>
      <c r="AR103" s="16" t="s">
        <v>132</v>
      </c>
      <c r="AT103" s="16" t="s">
        <v>127</v>
      </c>
      <c r="AU103" s="16" t="s">
        <v>74</v>
      </c>
      <c r="AY103" s="16" t="s">
        <v>123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6" t="s">
        <v>72</v>
      </c>
      <c r="BK103" s="180">
        <f>ROUND(I103*H103,2)</f>
        <v>0</v>
      </c>
      <c r="BL103" s="16" t="s">
        <v>132</v>
      </c>
      <c r="BM103" s="16" t="s">
        <v>133</v>
      </c>
    </row>
    <row r="104" spans="2:65" s="11" customFormat="1" x14ac:dyDescent="0.2">
      <c r="B104" s="181"/>
      <c r="C104" s="182"/>
      <c r="D104" s="183" t="s">
        <v>134</v>
      </c>
      <c r="E104" s="184" t="s">
        <v>1</v>
      </c>
      <c r="F104" s="185" t="s">
        <v>135</v>
      </c>
      <c r="G104" s="182"/>
      <c r="H104" s="184" t="s">
        <v>1</v>
      </c>
      <c r="I104" s="186"/>
      <c r="J104" s="182"/>
      <c r="K104" s="182"/>
      <c r="L104" s="187"/>
      <c r="M104" s="188"/>
      <c r="N104" s="189"/>
      <c r="O104" s="189"/>
      <c r="P104" s="189"/>
      <c r="Q104" s="189"/>
      <c r="R104" s="189"/>
      <c r="S104" s="189"/>
      <c r="T104" s="190"/>
      <c r="AT104" s="191" t="s">
        <v>134</v>
      </c>
      <c r="AU104" s="191" t="s">
        <v>74</v>
      </c>
      <c r="AV104" s="11" t="s">
        <v>72</v>
      </c>
      <c r="AW104" s="11" t="s">
        <v>30</v>
      </c>
      <c r="AX104" s="11" t="s">
        <v>67</v>
      </c>
      <c r="AY104" s="191" t="s">
        <v>123</v>
      </c>
    </row>
    <row r="105" spans="2:65" s="12" customFormat="1" x14ac:dyDescent="0.2">
      <c r="B105" s="192"/>
      <c r="C105" s="193"/>
      <c r="D105" s="183" t="s">
        <v>134</v>
      </c>
      <c r="E105" s="194" t="s">
        <v>1</v>
      </c>
      <c r="F105" s="195" t="s">
        <v>136</v>
      </c>
      <c r="G105" s="193"/>
      <c r="H105" s="196">
        <v>0.14000000000000001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134</v>
      </c>
      <c r="AU105" s="202" t="s">
        <v>74</v>
      </c>
      <c r="AV105" s="12" t="s">
        <v>74</v>
      </c>
      <c r="AW105" s="12" t="s">
        <v>30</v>
      </c>
      <c r="AX105" s="12" t="s">
        <v>67</v>
      </c>
      <c r="AY105" s="202" t="s">
        <v>123</v>
      </c>
    </row>
    <row r="106" spans="2:65" s="12" customFormat="1" x14ac:dyDescent="0.2">
      <c r="B106" s="192"/>
      <c r="C106" s="193"/>
      <c r="D106" s="183" t="s">
        <v>134</v>
      </c>
      <c r="E106" s="194" t="s">
        <v>1</v>
      </c>
      <c r="F106" s="195" t="s">
        <v>137</v>
      </c>
      <c r="G106" s="193"/>
      <c r="H106" s="196">
        <v>0.32800000000000001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134</v>
      </c>
      <c r="AU106" s="202" t="s">
        <v>74</v>
      </c>
      <c r="AV106" s="12" t="s">
        <v>74</v>
      </c>
      <c r="AW106" s="12" t="s">
        <v>30</v>
      </c>
      <c r="AX106" s="12" t="s">
        <v>67</v>
      </c>
      <c r="AY106" s="202" t="s">
        <v>123</v>
      </c>
    </row>
    <row r="107" spans="2:65" s="13" customFormat="1" x14ac:dyDescent="0.2">
      <c r="B107" s="203"/>
      <c r="C107" s="204"/>
      <c r="D107" s="183" t="s">
        <v>134</v>
      </c>
      <c r="E107" s="205" t="s">
        <v>1</v>
      </c>
      <c r="F107" s="206" t="s">
        <v>138</v>
      </c>
      <c r="G107" s="204"/>
      <c r="H107" s="207">
        <v>0.46800000000000003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134</v>
      </c>
      <c r="AU107" s="213" t="s">
        <v>74</v>
      </c>
      <c r="AV107" s="13" t="s">
        <v>132</v>
      </c>
      <c r="AW107" s="13" t="s">
        <v>30</v>
      </c>
      <c r="AX107" s="13" t="s">
        <v>72</v>
      </c>
      <c r="AY107" s="213" t="s">
        <v>123</v>
      </c>
    </row>
    <row r="108" spans="2:65" s="1" customFormat="1" ht="16.5" customHeight="1" x14ac:dyDescent="0.2">
      <c r="B108" s="33"/>
      <c r="C108" s="169" t="s">
        <v>139</v>
      </c>
      <c r="D108" s="169" t="s">
        <v>127</v>
      </c>
      <c r="E108" s="170" t="s">
        <v>140</v>
      </c>
      <c r="F108" s="171" t="s">
        <v>141</v>
      </c>
      <c r="G108" s="172" t="s">
        <v>142</v>
      </c>
      <c r="H108" s="173">
        <v>3.41</v>
      </c>
      <c r="I108" s="174"/>
      <c r="J108" s="175">
        <f>ROUND(I108*H108,2)</f>
        <v>0</v>
      </c>
      <c r="K108" s="171" t="s">
        <v>131</v>
      </c>
      <c r="L108" s="37"/>
      <c r="M108" s="176" t="s">
        <v>1</v>
      </c>
      <c r="N108" s="177" t="s">
        <v>38</v>
      </c>
      <c r="O108" s="59"/>
      <c r="P108" s="178">
        <f>O108*H108</f>
        <v>0</v>
      </c>
      <c r="Q108" s="178">
        <v>0.17230999999999999</v>
      </c>
      <c r="R108" s="178">
        <f>Q108*H108</f>
        <v>0.58757709999999996</v>
      </c>
      <c r="S108" s="178">
        <v>0</v>
      </c>
      <c r="T108" s="179">
        <f>S108*H108</f>
        <v>0</v>
      </c>
      <c r="AR108" s="16" t="s">
        <v>132</v>
      </c>
      <c r="AT108" s="16" t="s">
        <v>127</v>
      </c>
      <c r="AU108" s="16" t="s">
        <v>74</v>
      </c>
      <c r="AY108" s="16" t="s">
        <v>123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6" t="s">
        <v>72</v>
      </c>
      <c r="BK108" s="180">
        <f>ROUND(I108*H108,2)</f>
        <v>0</v>
      </c>
      <c r="BL108" s="16" t="s">
        <v>132</v>
      </c>
      <c r="BM108" s="16" t="s">
        <v>143</v>
      </c>
    </row>
    <row r="109" spans="2:65" s="12" customFormat="1" x14ac:dyDescent="0.2">
      <c r="B109" s="192"/>
      <c r="C109" s="193"/>
      <c r="D109" s="183" t="s">
        <v>134</v>
      </c>
      <c r="E109" s="194" t="s">
        <v>1</v>
      </c>
      <c r="F109" s="195" t="s">
        <v>144</v>
      </c>
      <c r="G109" s="193"/>
      <c r="H109" s="196">
        <v>3.41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134</v>
      </c>
      <c r="AU109" s="202" t="s">
        <v>74</v>
      </c>
      <c r="AV109" s="12" t="s">
        <v>74</v>
      </c>
      <c r="AW109" s="12" t="s">
        <v>30</v>
      </c>
      <c r="AX109" s="12" t="s">
        <v>67</v>
      </c>
      <c r="AY109" s="202" t="s">
        <v>123</v>
      </c>
    </row>
    <row r="110" spans="2:65" s="13" customFormat="1" x14ac:dyDescent="0.2">
      <c r="B110" s="203"/>
      <c r="C110" s="204"/>
      <c r="D110" s="183" t="s">
        <v>134</v>
      </c>
      <c r="E110" s="205" t="s">
        <v>1</v>
      </c>
      <c r="F110" s="206" t="s">
        <v>138</v>
      </c>
      <c r="G110" s="204"/>
      <c r="H110" s="207">
        <v>3.41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134</v>
      </c>
      <c r="AU110" s="213" t="s">
        <v>74</v>
      </c>
      <c r="AV110" s="13" t="s">
        <v>132</v>
      </c>
      <c r="AW110" s="13" t="s">
        <v>30</v>
      </c>
      <c r="AX110" s="13" t="s">
        <v>72</v>
      </c>
      <c r="AY110" s="213" t="s">
        <v>123</v>
      </c>
    </row>
    <row r="111" spans="2:65" s="1" customFormat="1" ht="16.5" customHeight="1" x14ac:dyDescent="0.2">
      <c r="B111" s="33"/>
      <c r="C111" s="169" t="s">
        <v>145</v>
      </c>
      <c r="D111" s="169" t="s">
        <v>127</v>
      </c>
      <c r="E111" s="170" t="s">
        <v>146</v>
      </c>
      <c r="F111" s="171" t="s">
        <v>147</v>
      </c>
      <c r="G111" s="172" t="s">
        <v>148</v>
      </c>
      <c r="H111" s="173">
        <v>1</v>
      </c>
      <c r="I111" s="174"/>
      <c r="J111" s="175">
        <f>ROUND(I111*H111,2)</f>
        <v>0</v>
      </c>
      <c r="K111" s="171" t="s">
        <v>131</v>
      </c>
      <c r="L111" s="37"/>
      <c r="M111" s="176" t="s">
        <v>1</v>
      </c>
      <c r="N111" s="177" t="s">
        <v>38</v>
      </c>
      <c r="O111" s="59"/>
      <c r="P111" s="178">
        <f>O111*H111</f>
        <v>0</v>
      </c>
      <c r="Q111" s="178">
        <v>5.2630000000000003E-2</v>
      </c>
      <c r="R111" s="178">
        <f>Q111*H111</f>
        <v>5.2630000000000003E-2</v>
      </c>
      <c r="S111" s="178">
        <v>0</v>
      </c>
      <c r="T111" s="179">
        <f>S111*H111</f>
        <v>0</v>
      </c>
      <c r="AR111" s="16" t="s">
        <v>132</v>
      </c>
      <c r="AT111" s="16" t="s">
        <v>127</v>
      </c>
      <c r="AU111" s="16" t="s">
        <v>74</v>
      </c>
      <c r="AY111" s="16" t="s">
        <v>123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6" t="s">
        <v>72</v>
      </c>
      <c r="BK111" s="180">
        <f>ROUND(I111*H111,2)</f>
        <v>0</v>
      </c>
      <c r="BL111" s="16" t="s">
        <v>132</v>
      </c>
      <c r="BM111" s="16" t="s">
        <v>149</v>
      </c>
    </row>
    <row r="112" spans="2:65" s="1" customFormat="1" ht="16.5" customHeight="1" x14ac:dyDescent="0.2">
      <c r="B112" s="33"/>
      <c r="C112" s="169" t="s">
        <v>150</v>
      </c>
      <c r="D112" s="169" t="s">
        <v>127</v>
      </c>
      <c r="E112" s="170" t="s">
        <v>151</v>
      </c>
      <c r="F112" s="171" t="s">
        <v>152</v>
      </c>
      <c r="G112" s="172" t="s">
        <v>148</v>
      </c>
      <c r="H112" s="173">
        <v>1</v>
      </c>
      <c r="I112" s="174"/>
      <c r="J112" s="175">
        <f>ROUND(I112*H112,2)</f>
        <v>0</v>
      </c>
      <c r="K112" s="171" t="s">
        <v>131</v>
      </c>
      <c r="L112" s="37"/>
      <c r="M112" s="176" t="s">
        <v>1</v>
      </c>
      <c r="N112" s="177" t="s">
        <v>38</v>
      </c>
      <c r="O112" s="59"/>
      <c r="P112" s="178">
        <f>O112*H112</f>
        <v>0</v>
      </c>
      <c r="Q112" s="178">
        <v>3.8629999999999998E-2</v>
      </c>
      <c r="R112" s="178">
        <f>Q112*H112</f>
        <v>3.8629999999999998E-2</v>
      </c>
      <c r="S112" s="178">
        <v>0</v>
      </c>
      <c r="T112" s="179">
        <f>S112*H112</f>
        <v>0</v>
      </c>
      <c r="AR112" s="16" t="s">
        <v>132</v>
      </c>
      <c r="AT112" s="16" t="s">
        <v>127</v>
      </c>
      <c r="AU112" s="16" t="s">
        <v>74</v>
      </c>
      <c r="AY112" s="16" t="s">
        <v>123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16" t="s">
        <v>72</v>
      </c>
      <c r="BK112" s="180">
        <f>ROUND(I112*H112,2)</f>
        <v>0</v>
      </c>
      <c r="BL112" s="16" t="s">
        <v>132</v>
      </c>
      <c r="BM112" s="16" t="s">
        <v>153</v>
      </c>
    </row>
    <row r="113" spans="2:65" s="1" customFormat="1" ht="16.5" customHeight="1" x14ac:dyDescent="0.2">
      <c r="B113" s="33"/>
      <c r="C113" s="169" t="s">
        <v>154</v>
      </c>
      <c r="D113" s="169" t="s">
        <v>127</v>
      </c>
      <c r="E113" s="170" t="s">
        <v>155</v>
      </c>
      <c r="F113" s="171" t="s">
        <v>156</v>
      </c>
      <c r="G113" s="172" t="s">
        <v>157</v>
      </c>
      <c r="H113" s="173">
        <v>5.8999999999999997E-2</v>
      </c>
      <c r="I113" s="174"/>
      <c r="J113" s="175">
        <f>ROUND(I113*H113,2)</f>
        <v>0</v>
      </c>
      <c r="K113" s="171" t="s">
        <v>131</v>
      </c>
      <c r="L113" s="37"/>
      <c r="M113" s="176" t="s">
        <v>1</v>
      </c>
      <c r="N113" s="177" t="s">
        <v>38</v>
      </c>
      <c r="O113" s="59"/>
      <c r="P113" s="178">
        <f>O113*H113</f>
        <v>0</v>
      </c>
      <c r="Q113" s="178">
        <v>1.9539999999999998E-2</v>
      </c>
      <c r="R113" s="178">
        <f>Q113*H113</f>
        <v>1.1528599999999999E-3</v>
      </c>
      <c r="S113" s="178">
        <v>0</v>
      </c>
      <c r="T113" s="179">
        <f>S113*H113</f>
        <v>0</v>
      </c>
      <c r="AR113" s="16" t="s">
        <v>132</v>
      </c>
      <c r="AT113" s="16" t="s">
        <v>127</v>
      </c>
      <c r="AU113" s="16" t="s">
        <v>74</v>
      </c>
      <c r="AY113" s="16" t="s">
        <v>123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6" t="s">
        <v>72</v>
      </c>
      <c r="BK113" s="180">
        <f>ROUND(I113*H113,2)</f>
        <v>0</v>
      </c>
      <c r="BL113" s="16" t="s">
        <v>132</v>
      </c>
      <c r="BM113" s="16" t="s">
        <v>158</v>
      </c>
    </row>
    <row r="114" spans="2:65" s="12" customFormat="1" x14ac:dyDescent="0.2">
      <c r="B114" s="192"/>
      <c r="C114" s="193"/>
      <c r="D114" s="183" t="s">
        <v>134</v>
      </c>
      <c r="E114" s="194" t="s">
        <v>1</v>
      </c>
      <c r="F114" s="195" t="s">
        <v>159</v>
      </c>
      <c r="G114" s="193"/>
      <c r="H114" s="196">
        <v>4.9000000000000002E-2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134</v>
      </c>
      <c r="AU114" s="202" t="s">
        <v>74</v>
      </c>
      <c r="AV114" s="12" t="s">
        <v>74</v>
      </c>
      <c r="AW114" s="12" t="s">
        <v>30</v>
      </c>
      <c r="AX114" s="12" t="s">
        <v>67</v>
      </c>
      <c r="AY114" s="202" t="s">
        <v>123</v>
      </c>
    </row>
    <row r="115" spans="2:65" s="12" customFormat="1" x14ac:dyDescent="0.2">
      <c r="B115" s="192"/>
      <c r="C115" s="193"/>
      <c r="D115" s="183" t="s">
        <v>134</v>
      </c>
      <c r="E115" s="194" t="s">
        <v>1</v>
      </c>
      <c r="F115" s="195" t="s">
        <v>160</v>
      </c>
      <c r="G115" s="193"/>
      <c r="H115" s="196">
        <v>0.01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134</v>
      </c>
      <c r="AU115" s="202" t="s">
        <v>74</v>
      </c>
      <c r="AV115" s="12" t="s">
        <v>74</v>
      </c>
      <c r="AW115" s="12" t="s">
        <v>30</v>
      </c>
      <c r="AX115" s="12" t="s">
        <v>67</v>
      </c>
      <c r="AY115" s="202" t="s">
        <v>123</v>
      </c>
    </row>
    <row r="116" spans="2:65" s="13" customFormat="1" x14ac:dyDescent="0.2">
      <c r="B116" s="203"/>
      <c r="C116" s="204"/>
      <c r="D116" s="183" t="s">
        <v>134</v>
      </c>
      <c r="E116" s="205" t="s">
        <v>1</v>
      </c>
      <c r="F116" s="206" t="s">
        <v>138</v>
      </c>
      <c r="G116" s="204"/>
      <c r="H116" s="207">
        <v>5.9000000000000004E-2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134</v>
      </c>
      <c r="AU116" s="213" t="s">
        <v>74</v>
      </c>
      <c r="AV116" s="13" t="s">
        <v>132</v>
      </c>
      <c r="AW116" s="13" t="s">
        <v>30</v>
      </c>
      <c r="AX116" s="13" t="s">
        <v>72</v>
      </c>
      <c r="AY116" s="213" t="s">
        <v>123</v>
      </c>
    </row>
    <row r="117" spans="2:65" s="1" customFormat="1" ht="16.5" customHeight="1" x14ac:dyDescent="0.2">
      <c r="B117" s="33"/>
      <c r="C117" s="214" t="s">
        <v>161</v>
      </c>
      <c r="D117" s="214" t="s">
        <v>162</v>
      </c>
      <c r="E117" s="215" t="s">
        <v>163</v>
      </c>
      <c r="F117" s="216" t="s">
        <v>164</v>
      </c>
      <c r="G117" s="217" t="s">
        <v>157</v>
      </c>
      <c r="H117" s="218">
        <v>6.5000000000000002E-2</v>
      </c>
      <c r="I117" s="219"/>
      <c r="J117" s="220">
        <f>ROUND(I117*H117,2)</f>
        <v>0</v>
      </c>
      <c r="K117" s="216" t="s">
        <v>131</v>
      </c>
      <c r="L117" s="221"/>
      <c r="M117" s="222" t="s">
        <v>1</v>
      </c>
      <c r="N117" s="223" t="s">
        <v>38</v>
      </c>
      <c r="O117" s="59"/>
      <c r="P117" s="178">
        <f>O117*H117</f>
        <v>0</v>
      </c>
      <c r="Q117" s="178">
        <v>1</v>
      </c>
      <c r="R117" s="178">
        <f>Q117*H117</f>
        <v>6.5000000000000002E-2</v>
      </c>
      <c r="S117" s="178">
        <v>0</v>
      </c>
      <c r="T117" s="179">
        <f>S117*H117</f>
        <v>0</v>
      </c>
      <c r="AR117" s="16" t="s">
        <v>165</v>
      </c>
      <c r="AT117" s="16" t="s">
        <v>162</v>
      </c>
      <c r="AU117" s="16" t="s">
        <v>74</v>
      </c>
      <c r="AY117" s="16" t="s">
        <v>123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6" t="s">
        <v>72</v>
      </c>
      <c r="BK117" s="180">
        <f>ROUND(I117*H117,2)</f>
        <v>0</v>
      </c>
      <c r="BL117" s="16" t="s">
        <v>132</v>
      </c>
      <c r="BM117" s="16" t="s">
        <v>166</v>
      </c>
    </row>
    <row r="118" spans="2:65" s="12" customFormat="1" x14ac:dyDescent="0.2">
      <c r="B118" s="192"/>
      <c r="C118" s="193"/>
      <c r="D118" s="183" t="s">
        <v>134</v>
      </c>
      <c r="E118" s="194" t="s">
        <v>1</v>
      </c>
      <c r="F118" s="195" t="s">
        <v>167</v>
      </c>
      <c r="G118" s="193"/>
      <c r="H118" s="196">
        <v>6.5000000000000002E-2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134</v>
      </c>
      <c r="AU118" s="202" t="s">
        <v>74</v>
      </c>
      <c r="AV118" s="12" t="s">
        <v>74</v>
      </c>
      <c r="AW118" s="12" t="s">
        <v>30</v>
      </c>
      <c r="AX118" s="12" t="s">
        <v>67</v>
      </c>
      <c r="AY118" s="202" t="s">
        <v>123</v>
      </c>
    </row>
    <row r="119" spans="2:65" s="13" customFormat="1" x14ac:dyDescent="0.2">
      <c r="B119" s="203"/>
      <c r="C119" s="204"/>
      <c r="D119" s="183" t="s">
        <v>134</v>
      </c>
      <c r="E119" s="205" t="s">
        <v>1</v>
      </c>
      <c r="F119" s="206" t="s">
        <v>138</v>
      </c>
      <c r="G119" s="204"/>
      <c r="H119" s="207">
        <v>6.5000000000000002E-2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134</v>
      </c>
      <c r="AU119" s="213" t="s">
        <v>74</v>
      </c>
      <c r="AV119" s="13" t="s">
        <v>132</v>
      </c>
      <c r="AW119" s="13" t="s">
        <v>30</v>
      </c>
      <c r="AX119" s="13" t="s">
        <v>72</v>
      </c>
      <c r="AY119" s="213" t="s">
        <v>123</v>
      </c>
    </row>
    <row r="120" spans="2:65" s="1" customFormat="1" ht="16.5" customHeight="1" x14ac:dyDescent="0.2">
      <c r="B120" s="33"/>
      <c r="C120" s="169" t="s">
        <v>168</v>
      </c>
      <c r="D120" s="169" t="s">
        <v>127</v>
      </c>
      <c r="E120" s="170" t="s">
        <v>169</v>
      </c>
      <c r="F120" s="171" t="s">
        <v>170</v>
      </c>
      <c r="G120" s="172" t="s">
        <v>157</v>
      </c>
      <c r="H120" s="173">
        <v>2.7E-2</v>
      </c>
      <c r="I120" s="174"/>
      <c r="J120" s="175">
        <f>ROUND(I120*H120,2)</f>
        <v>0</v>
      </c>
      <c r="K120" s="171" t="s">
        <v>131</v>
      </c>
      <c r="L120" s="37"/>
      <c r="M120" s="176" t="s">
        <v>1</v>
      </c>
      <c r="N120" s="177" t="s">
        <v>38</v>
      </c>
      <c r="O120" s="59"/>
      <c r="P120" s="178">
        <f>O120*H120</f>
        <v>0</v>
      </c>
      <c r="Q120" s="178">
        <v>1.0900000000000001</v>
      </c>
      <c r="R120" s="178">
        <f>Q120*H120</f>
        <v>2.9430000000000001E-2</v>
      </c>
      <c r="S120" s="178">
        <v>0</v>
      </c>
      <c r="T120" s="179">
        <f>S120*H120</f>
        <v>0</v>
      </c>
      <c r="AR120" s="16" t="s">
        <v>132</v>
      </c>
      <c r="AT120" s="16" t="s">
        <v>127</v>
      </c>
      <c r="AU120" s="16" t="s">
        <v>74</v>
      </c>
      <c r="AY120" s="16" t="s">
        <v>123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6" t="s">
        <v>72</v>
      </c>
      <c r="BK120" s="180">
        <f>ROUND(I120*H120,2)</f>
        <v>0</v>
      </c>
      <c r="BL120" s="16" t="s">
        <v>132</v>
      </c>
      <c r="BM120" s="16" t="s">
        <v>171</v>
      </c>
    </row>
    <row r="121" spans="2:65" s="12" customFormat="1" x14ac:dyDescent="0.2">
      <c r="B121" s="192"/>
      <c r="C121" s="193"/>
      <c r="D121" s="183" t="s">
        <v>134</v>
      </c>
      <c r="E121" s="194" t="s">
        <v>1</v>
      </c>
      <c r="F121" s="195" t="s">
        <v>172</v>
      </c>
      <c r="G121" s="193"/>
      <c r="H121" s="196">
        <v>2.7E-2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134</v>
      </c>
      <c r="AU121" s="202" t="s">
        <v>74</v>
      </c>
      <c r="AV121" s="12" t="s">
        <v>74</v>
      </c>
      <c r="AW121" s="12" t="s">
        <v>30</v>
      </c>
      <c r="AX121" s="12" t="s">
        <v>67</v>
      </c>
      <c r="AY121" s="202" t="s">
        <v>123</v>
      </c>
    </row>
    <row r="122" spans="2:65" s="13" customFormat="1" x14ac:dyDescent="0.2">
      <c r="B122" s="203"/>
      <c r="C122" s="204"/>
      <c r="D122" s="183" t="s">
        <v>134</v>
      </c>
      <c r="E122" s="205" t="s">
        <v>1</v>
      </c>
      <c r="F122" s="206" t="s">
        <v>138</v>
      </c>
      <c r="G122" s="204"/>
      <c r="H122" s="207">
        <v>2.7E-2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134</v>
      </c>
      <c r="AU122" s="213" t="s">
        <v>74</v>
      </c>
      <c r="AV122" s="13" t="s">
        <v>132</v>
      </c>
      <c r="AW122" s="13" t="s">
        <v>30</v>
      </c>
      <c r="AX122" s="13" t="s">
        <v>72</v>
      </c>
      <c r="AY122" s="213" t="s">
        <v>123</v>
      </c>
    </row>
    <row r="123" spans="2:65" s="1" customFormat="1" ht="16.5" customHeight="1" x14ac:dyDescent="0.2">
      <c r="B123" s="33"/>
      <c r="C123" s="169" t="s">
        <v>173</v>
      </c>
      <c r="D123" s="169" t="s">
        <v>127</v>
      </c>
      <c r="E123" s="170" t="s">
        <v>174</v>
      </c>
      <c r="F123" s="171" t="s">
        <v>175</v>
      </c>
      <c r="G123" s="172" t="s">
        <v>130</v>
      </c>
      <c r="H123" s="173">
        <v>0.1</v>
      </c>
      <c r="I123" s="174"/>
      <c r="J123" s="175">
        <f>ROUND(I123*H123,2)</f>
        <v>0</v>
      </c>
      <c r="K123" s="171" t="s">
        <v>131</v>
      </c>
      <c r="L123" s="37"/>
      <c r="M123" s="176" t="s">
        <v>1</v>
      </c>
      <c r="N123" s="177" t="s">
        <v>38</v>
      </c>
      <c r="O123" s="59"/>
      <c r="P123" s="178">
        <f>O123*H123</f>
        <v>0</v>
      </c>
      <c r="Q123" s="178">
        <v>1.94302</v>
      </c>
      <c r="R123" s="178">
        <f>Q123*H123</f>
        <v>0.194302</v>
      </c>
      <c r="S123" s="178">
        <v>0</v>
      </c>
      <c r="T123" s="179">
        <f>S123*H123</f>
        <v>0</v>
      </c>
      <c r="AR123" s="16" t="s">
        <v>132</v>
      </c>
      <c r="AT123" s="16" t="s">
        <v>127</v>
      </c>
      <c r="AU123" s="16" t="s">
        <v>74</v>
      </c>
      <c r="AY123" s="16" t="s">
        <v>123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6" t="s">
        <v>72</v>
      </c>
      <c r="BK123" s="180">
        <f>ROUND(I123*H123,2)</f>
        <v>0</v>
      </c>
      <c r="BL123" s="16" t="s">
        <v>132</v>
      </c>
      <c r="BM123" s="16" t="s">
        <v>176</v>
      </c>
    </row>
    <row r="124" spans="2:65" s="1" customFormat="1" ht="16.5" customHeight="1" x14ac:dyDescent="0.2">
      <c r="B124" s="33"/>
      <c r="C124" s="169" t="s">
        <v>177</v>
      </c>
      <c r="D124" s="169" t="s">
        <v>127</v>
      </c>
      <c r="E124" s="170" t="s">
        <v>178</v>
      </c>
      <c r="F124" s="171" t="s">
        <v>179</v>
      </c>
      <c r="G124" s="172" t="s">
        <v>142</v>
      </c>
      <c r="H124" s="173">
        <v>2.5</v>
      </c>
      <c r="I124" s="174"/>
      <c r="J124" s="175">
        <f>ROUND(I124*H124,2)</f>
        <v>0</v>
      </c>
      <c r="K124" s="171" t="s">
        <v>131</v>
      </c>
      <c r="L124" s="37"/>
      <c r="M124" s="176" t="s">
        <v>1</v>
      </c>
      <c r="N124" s="177" t="s">
        <v>38</v>
      </c>
      <c r="O124" s="59"/>
      <c r="P124" s="178">
        <f>O124*H124</f>
        <v>0</v>
      </c>
      <c r="Q124" s="178">
        <v>0.17818000000000001</v>
      </c>
      <c r="R124" s="178">
        <f>Q124*H124</f>
        <v>0.44545000000000001</v>
      </c>
      <c r="S124" s="178">
        <v>0</v>
      </c>
      <c r="T124" s="179">
        <f>S124*H124</f>
        <v>0</v>
      </c>
      <c r="AR124" s="16" t="s">
        <v>132</v>
      </c>
      <c r="AT124" s="16" t="s">
        <v>127</v>
      </c>
      <c r="AU124" s="16" t="s">
        <v>74</v>
      </c>
      <c r="AY124" s="16" t="s">
        <v>123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6" t="s">
        <v>72</v>
      </c>
      <c r="BK124" s="180">
        <f>ROUND(I124*H124,2)</f>
        <v>0</v>
      </c>
      <c r="BL124" s="16" t="s">
        <v>132</v>
      </c>
      <c r="BM124" s="16" t="s">
        <v>180</v>
      </c>
    </row>
    <row r="125" spans="2:65" s="1" customFormat="1" ht="16.5" customHeight="1" x14ac:dyDescent="0.2">
      <c r="B125" s="33"/>
      <c r="C125" s="169" t="s">
        <v>181</v>
      </c>
      <c r="D125" s="169" t="s">
        <v>127</v>
      </c>
      <c r="E125" s="170" t="s">
        <v>182</v>
      </c>
      <c r="F125" s="171" t="s">
        <v>183</v>
      </c>
      <c r="G125" s="172" t="s">
        <v>148</v>
      </c>
      <c r="H125" s="173">
        <v>8</v>
      </c>
      <c r="I125" s="174"/>
      <c r="J125" s="175">
        <f>ROUND(I125*H125,2)</f>
        <v>0</v>
      </c>
      <c r="K125" s="171" t="s">
        <v>131</v>
      </c>
      <c r="L125" s="37"/>
      <c r="M125" s="176" t="s">
        <v>1</v>
      </c>
      <c r="N125" s="177" t="s">
        <v>38</v>
      </c>
      <c r="O125" s="59"/>
      <c r="P125" s="178">
        <f>O125*H125</f>
        <v>0</v>
      </c>
      <c r="Q125" s="178">
        <v>4.6940000000000003E-2</v>
      </c>
      <c r="R125" s="178">
        <f>Q125*H125</f>
        <v>0.37552000000000002</v>
      </c>
      <c r="S125" s="178">
        <v>0</v>
      </c>
      <c r="T125" s="179">
        <f>S125*H125</f>
        <v>0</v>
      </c>
      <c r="AR125" s="16" t="s">
        <v>132</v>
      </c>
      <c r="AT125" s="16" t="s">
        <v>127</v>
      </c>
      <c r="AU125" s="16" t="s">
        <v>74</v>
      </c>
      <c r="AY125" s="16" t="s">
        <v>123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6" t="s">
        <v>72</v>
      </c>
      <c r="BK125" s="180">
        <f>ROUND(I125*H125,2)</f>
        <v>0</v>
      </c>
      <c r="BL125" s="16" t="s">
        <v>132</v>
      </c>
      <c r="BM125" s="16" t="s">
        <v>184</v>
      </c>
    </row>
    <row r="126" spans="2:65" s="1" customFormat="1" ht="16.5" customHeight="1" x14ac:dyDescent="0.2">
      <c r="B126" s="33"/>
      <c r="C126" s="169" t="s">
        <v>185</v>
      </c>
      <c r="D126" s="169" t="s">
        <v>127</v>
      </c>
      <c r="E126" s="170" t="s">
        <v>186</v>
      </c>
      <c r="F126" s="171" t="s">
        <v>187</v>
      </c>
      <c r="G126" s="172" t="s">
        <v>142</v>
      </c>
      <c r="H126" s="173">
        <v>3.41</v>
      </c>
      <c r="I126" s="174"/>
      <c r="J126" s="175">
        <f>ROUND(I126*H126,2)</f>
        <v>0</v>
      </c>
      <c r="K126" s="171" t="s">
        <v>188</v>
      </c>
      <c r="L126" s="37"/>
      <c r="M126" s="176" t="s">
        <v>1</v>
      </c>
      <c r="N126" s="177" t="s">
        <v>38</v>
      </c>
      <c r="O126" s="59"/>
      <c r="P126" s="178">
        <f>O126*H126</f>
        <v>0</v>
      </c>
      <c r="Q126" s="178">
        <v>5.1119999999999999E-2</v>
      </c>
      <c r="R126" s="178">
        <f>Q126*H126</f>
        <v>0.17431920000000001</v>
      </c>
      <c r="S126" s="178">
        <v>0</v>
      </c>
      <c r="T126" s="179">
        <f>S126*H126</f>
        <v>0</v>
      </c>
      <c r="AR126" s="16" t="s">
        <v>132</v>
      </c>
      <c r="AT126" s="16" t="s">
        <v>127</v>
      </c>
      <c r="AU126" s="16" t="s">
        <v>74</v>
      </c>
      <c r="AY126" s="16" t="s">
        <v>123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6" t="s">
        <v>72</v>
      </c>
      <c r="BK126" s="180">
        <f>ROUND(I126*H126,2)</f>
        <v>0</v>
      </c>
      <c r="BL126" s="16" t="s">
        <v>132</v>
      </c>
      <c r="BM126" s="16" t="s">
        <v>189</v>
      </c>
    </row>
    <row r="127" spans="2:65" s="12" customFormat="1" x14ac:dyDescent="0.2">
      <c r="B127" s="192"/>
      <c r="C127" s="193"/>
      <c r="D127" s="183" t="s">
        <v>134</v>
      </c>
      <c r="E127" s="194" t="s">
        <v>1</v>
      </c>
      <c r="F127" s="195" t="s">
        <v>144</v>
      </c>
      <c r="G127" s="193"/>
      <c r="H127" s="196">
        <v>3.41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134</v>
      </c>
      <c r="AU127" s="202" t="s">
        <v>74</v>
      </c>
      <c r="AV127" s="12" t="s">
        <v>74</v>
      </c>
      <c r="AW127" s="12" t="s">
        <v>30</v>
      </c>
      <c r="AX127" s="12" t="s">
        <v>67</v>
      </c>
      <c r="AY127" s="202" t="s">
        <v>123</v>
      </c>
    </row>
    <row r="128" spans="2:65" s="13" customFormat="1" x14ac:dyDescent="0.2">
      <c r="B128" s="203"/>
      <c r="C128" s="204"/>
      <c r="D128" s="183" t="s">
        <v>134</v>
      </c>
      <c r="E128" s="205" t="s">
        <v>1</v>
      </c>
      <c r="F128" s="206" t="s">
        <v>138</v>
      </c>
      <c r="G128" s="204"/>
      <c r="H128" s="207">
        <v>3.41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134</v>
      </c>
      <c r="AU128" s="213" t="s">
        <v>74</v>
      </c>
      <c r="AV128" s="13" t="s">
        <v>132</v>
      </c>
      <c r="AW128" s="13" t="s">
        <v>30</v>
      </c>
      <c r="AX128" s="13" t="s">
        <v>72</v>
      </c>
      <c r="AY128" s="213" t="s">
        <v>123</v>
      </c>
    </row>
    <row r="129" spans="2:65" s="1" customFormat="1" ht="16.5" customHeight="1" x14ac:dyDescent="0.2">
      <c r="B129" s="33"/>
      <c r="C129" s="169" t="s">
        <v>190</v>
      </c>
      <c r="D129" s="169" t="s">
        <v>127</v>
      </c>
      <c r="E129" s="170" t="s">
        <v>191</v>
      </c>
      <c r="F129" s="171" t="s">
        <v>192</v>
      </c>
      <c r="G129" s="172" t="s">
        <v>142</v>
      </c>
      <c r="H129" s="173">
        <v>9.19</v>
      </c>
      <c r="I129" s="174"/>
      <c r="J129" s="175">
        <f>ROUND(I129*H129,2)</f>
        <v>0</v>
      </c>
      <c r="K129" s="171" t="s">
        <v>188</v>
      </c>
      <c r="L129" s="37"/>
      <c r="M129" s="176" t="s">
        <v>1</v>
      </c>
      <c r="N129" s="177" t="s">
        <v>38</v>
      </c>
      <c r="O129" s="59"/>
      <c r="P129" s="178">
        <f>O129*H129</f>
        <v>0</v>
      </c>
      <c r="Q129" s="178">
        <v>6.8419999999999995E-2</v>
      </c>
      <c r="R129" s="178">
        <f>Q129*H129</f>
        <v>0.62877979999999989</v>
      </c>
      <c r="S129" s="178">
        <v>0</v>
      </c>
      <c r="T129" s="179">
        <f>S129*H129</f>
        <v>0</v>
      </c>
      <c r="AR129" s="16" t="s">
        <v>132</v>
      </c>
      <c r="AT129" s="16" t="s">
        <v>127</v>
      </c>
      <c r="AU129" s="16" t="s">
        <v>74</v>
      </c>
      <c r="AY129" s="16" t="s">
        <v>123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6" t="s">
        <v>72</v>
      </c>
      <c r="BK129" s="180">
        <f>ROUND(I129*H129,2)</f>
        <v>0</v>
      </c>
      <c r="BL129" s="16" t="s">
        <v>132</v>
      </c>
      <c r="BM129" s="16" t="s">
        <v>193</v>
      </c>
    </row>
    <row r="130" spans="2:65" s="12" customFormat="1" x14ac:dyDescent="0.2">
      <c r="B130" s="192"/>
      <c r="C130" s="193"/>
      <c r="D130" s="183" t="s">
        <v>134</v>
      </c>
      <c r="E130" s="194" t="s">
        <v>1</v>
      </c>
      <c r="F130" s="195" t="s">
        <v>194</v>
      </c>
      <c r="G130" s="193"/>
      <c r="H130" s="196">
        <v>3.75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134</v>
      </c>
      <c r="AU130" s="202" t="s">
        <v>74</v>
      </c>
      <c r="AV130" s="12" t="s">
        <v>74</v>
      </c>
      <c r="AW130" s="12" t="s">
        <v>30</v>
      </c>
      <c r="AX130" s="12" t="s">
        <v>67</v>
      </c>
      <c r="AY130" s="202" t="s">
        <v>123</v>
      </c>
    </row>
    <row r="131" spans="2:65" s="12" customFormat="1" x14ac:dyDescent="0.2">
      <c r="B131" s="192"/>
      <c r="C131" s="193"/>
      <c r="D131" s="183" t="s">
        <v>134</v>
      </c>
      <c r="E131" s="194" t="s">
        <v>1</v>
      </c>
      <c r="F131" s="195" t="s">
        <v>195</v>
      </c>
      <c r="G131" s="193"/>
      <c r="H131" s="196">
        <v>1.55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134</v>
      </c>
      <c r="AU131" s="202" t="s">
        <v>74</v>
      </c>
      <c r="AV131" s="12" t="s">
        <v>74</v>
      </c>
      <c r="AW131" s="12" t="s">
        <v>30</v>
      </c>
      <c r="AX131" s="12" t="s">
        <v>67</v>
      </c>
      <c r="AY131" s="202" t="s">
        <v>123</v>
      </c>
    </row>
    <row r="132" spans="2:65" s="11" customFormat="1" x14ac:dyDescent="0.2">
      <c r="B132" s="181"/>
      <c r="C132" s="182"/>
      <c r="D132" s="183" t="s">
        <v>134</v>
      </c>
      <c r="E132" s="184" t="s">
        <v>1</v>
      </c>
      <c r="F132" s="185" t="s">
        <v>135</v>
      </c>
      <c r="G132" s="182"/>
      <c r="H132" s="184" t="s">
        <v>1</v>
      </c>
      <c r="I132" s="186"/>
      <c r="J132" s="182"/>
      <c r="K132" s="182"/>
      <c r="L132" s="187"/>
      <c r="M132" s="188"/>
      <c r="N132" s="189"/>
      <c r="O132" s="189"/>
      <c r="P132" s="189"/>
      <c r="Q132" s="189"/>
      <c r="R132" s="189"/>
      <c r="S132" s="189"/>
      <c r="T132" s="190"/>
      <c r="AT132" s="191" t="s">
        <v>134</v>
      </c>
      <c r="AU132" s="191" t="s">
        <v>74</v>
      </c>
      <c r="AV132" s="11" t="s">
        <v>72</v>
      </c>
      <c r="AW132" s="11" t="s">
        <v>30</v>
      </c>
      <c r="AX132" s="11" t="s">
        <v>67</v>
      </c>
      <c r="AY132" s="191" t="s">
        <v>123</v>
      </c>
    </row>
    <row r="133" spans="2:65" s="12" customFormat="1" x14ac:dyDescent="0.2">
      <c r="B133" s="192"/>
      <c r="C133" s="193"/>
      <c r="D133" s="183" t="s">
        <v>134</v>
      </c>
      <c r="E133" s="194" t="s">
        <v>1</v>
      </c>
      <c r="F133" s="195" t="s">
        <v>196</v>
      </c>
      <c r="G133" s="193"/>
      <c r="H133" s="196">
        <v>2.0499999999999998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134</v>
      </c>
      <c r="AU133" s="202" t="s">
        <v>74</v>
      </c>
      <c r="AV133" s="12" t="s">
        <v>74</v>
      </c>
      <c r="AW133" s="12" t="s">
        <v>30</v>
      </c>
      <c r="AX133" s="12" t="s">
        <v>67</v>
      </c>
      <c r="AY133" s="202" t="s">
        <v>123</v>
      </c>
    </row>
    <row r="134" spans="2:65" s="12" customFormat="1" x14ac:dyDescent="0.2">
      <c r="B134" s="192"/>
      <c r="C134" s="193"/>
      <c r="D134" s="183" t="s">
        <v>134</v>
      </c>
      <c r="E134" s="194" t="s">
        <v>1</v>
      </c>
      <c r="F134" s="195" t="s">
        <v>197</v>
      </c>
      <c r="G134" s="193"/>
      <c r="H134" s="196">
        <v>1.84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134</v>
      </c>
      <c r="AU134" s="202" t="s">
        <v>74</v>
      </c>
      <c r="AV134" s="12" t="s">
        <v>74</v>
      </c>
      <c r="AW134" s="12" t="s">
        <v>30</v>
      </c>
      <c r="AX134" s="12" t="s">
        <v>67</v>
      </c>
      <c r="AY134" s="202" t="s">
        <v>123</v>
      </c>
    </row>
    <row r="135" spans="2:65" s="13" customFormat="1" x14ac:dyDescent="0.2">
      <c r="B135" s="203"/>
      <c r="C135" s="204"/>
      <c r="D135" s="183" t="s">
        <v>134</v>
      </c>
      <c r="E135" s="205" t="s">
        <v>1</v>
      </c>
      <c r="F135" s="206" t="s">
        <v>138</v>
      </c>
      <c r="G135" s="204"/>
      <c r="H135" s="207">
        <v>9.19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134</v>
      </c>
      <c r="AU135" s="213" t="s">
        <v>74</v>
      </c>
      <c r="AV135" s="13" t="s">
        <v>132</v>
      </c>
      <c r="AW135" s="13" t="s">
        <v>30</v>
      </c>
      <c r="AX135" s="13" t="s">
        <v>72</v>
      </c>
      <c r="AY135" s="213" t="s">
        <v>123</v>
      </c>
    </row>
    <row r="136" spans="2:65" s="1" customFormat="1" ht="16.5" customHeight="1" x14ac:dyDescent="0.2">
      <c r="B136" s="33"/>
      <c r="C136" s="169" t="s">
        <v>198</v>
      </c>
      <c r="D136" s="169" t="s">
        <v>127</v>
      </c>
      <c r="E136" s="170" t="s">
        <v>199</v>
      </c>
      <c r="F136" s="171" t="s">
        <v>200</v>
      </c>
      <c r="G136" s="172" t="s">
        <v>142</v>
      </c>
      <c r="H136" s="173">
        <v>20.2</v>
      </c>
      <c r="I136" s="174"/>
      <c r="J136" s="175">
        <f>ROUND(I136*H136,2)</f>
        <v>0</v>
      </c>
      <c r="K136" s="171" t="s">
        <v>188</v>
      </c>
      <c r="L136" s="37"/>
      <c r="M136" s="176" t="s">
        <v>1</v>
      </c>
      <c r="N136" s="177" t="s">
        <v>38</v>
      </c>
      <c r="O136" s="59"/>
      <c r="P136" s="178">
        <f>O136*H136</f>
        <v>0</v>
      </c>
      <c r="Q136" s="178">
        <v>0.10212</v>
      </c>
      <c r="R136" s="178">
        <f>Q136*H136</f>
        <v>2.062824</v>
      </c>
      <c r="S136" s="178">
        <v>0</v>
      </c>
      <c r="T136" s="179">
        <f>S136*H136</f>
        <v>0</v>
      </c>
      <c r="AR136" s="16" t="s">
        <v>132</v>
      </c>
      <c r="AT136" s="16" t="s">
        <v>127</v>
      </c>
      <c r="AU136" s="16" t="s">
        <v>74</v>
      </c>
      <c r="AY136" s="16" t="s">
        <v>123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6" t="s">
        <v>72</v>
      </c>
      <c r="BK136" s="180">
        <f>ROUND(I136*H136,2)</f>
        <v>0</v>
      </c>
      <c r="BL136" s="16" t="s">
        <v>132</v>
      </c>
      <c r="BM136" s="16" t="s">
        <v>201</v>
      </c>
    </row>
    <row r="137" spans="2:65" s="12" customFormat="1" x14ac:dyDescent="0.2">
      <c r="B137" s="192"/>
      <c r="C137" s="193"/>
      <c r="D137" s="183" t="s">
        <v>134</v>
      </c>
      <c r="E137" s="194" t="s">
        <v>1</v>
      </c>
      <c r="F137" s="195" t="s">
        <v>202</v>
      </c>
      <c r="G137" s="193"/>
      <c r="H137" s="196">
        <v>10.65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134</v>
      </c>
      <c r="AU137" s="202" t="s">
        <v>74</v>
      </c>
      <c r="AV137" s="12" t="s">
        <v>74</v>
      </c>
      <c r="AW137" s="12" t="s">
        <v>30</v>
      </c>
      <c r="AX137" s="12" t="s">
        <v>67</v>
      </c>
      <c r="AY137" s="202" t="s">
        <v>123</v>
      </c>
    </row>
    <row r="138" spans="2:65" s="12" customFormat="1" x14ac:dyDescent="0.2">
      <c r="B138" s="192"/>
      <c r="C138" s="193"/>
      <c r="D138" s="183" t="s">
        <v>134</v>
      </c>
      <c r="E138" s="194" t="s">
        <v>1</v>
      </c>
      <c r="F138" s="195" t="s">
        <v>203</v>
      </c>
      <c r="G138" s="193"/>
      <c r="H138" s="196">
        <v>2.1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134</v>
      </c>
      <c r="AU138" s="202" t="s">
        <v>74</v>
      </c>
      <c r="AV138" s="12" t="s">
        <v>74</v>
      </c>
      <c r="AW138" s="12" t="s">
        <v>30</v>
      </c>
      <c r="AX138" s="12" t="s">
        <v>67</v>
      </c>
      <c r="AY138" s="202" t="s">
        <v>123</v>
      </c>
    </row>
    <row r="139" spans="2:65" s="11" customFormat="1" x14ac:dyDescent="0.2">
      <c r="B139" s="181"/>
      <c r="C139" s="182"/>
      <c r="D139" s="183" t="s">
        <v>134</v>
      </c>
      <c r="E139" s="184" t="s">
        <v>1</v>
      </c>
      <c r="F139" s="185" t="s">
        <v>204</v>
      </c>
      <c r="G139" s="182"/>
      <c r="H139" s="184" t="s">
        <v>1</v>
      </c>
      <c r="I139" s="186"/>
      <c r="J139" s="182"/>
      <c r="K139" s="182"/>
      <c r="L139" s="187"/>
      <c r="M139" s="188"/>
      <c r="N139" s="189"/>
      <c r="O139" s="189"/>
      <c r="P139" s="189"/>
      <c r="Q139" s="189"/>
      <c r="R139" s="189"/>
      <c r="S139" s="189"/>
      <c r="T139" s="190"/>
      <c r="AT139" s="191" t="s">
        <v>134</v>
      </c>
      <c r="AU139" s="191" t="s">
        <v>74</v>
      </c>
      <c r="AV139" s="11" t="s">
        <v>72</v>
      </c>
      <c r="AW139" s="11" t="s">
        <v>30</v>
      </c>
      <c r="AX139" s="11" t="s">
        <v>67</v>
      </c>
      <c r="AY139" s="191" t="s">
        <v>123</v>
      </c>
    </row>
    <row r="140" spans="2:65" s="12" customFormat="1" x14ac:dyDescent="0.2">
      <c r="B140" s="192"/>
      <c r="C140" s="193"/>
      <c r="D140" s="183" t="s">
        <v>134</v>
      </c>
      <c r="E140" s="194" t="s">
        <v>1</v>
      </c>
      <c r="F140" s="195" t="s">
        <v>205</v>
      </c>
      <c r="G140" s="193"/>
      <c r="H140" s="196">
        <v>2.7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134</v>
      </c>
      <c r="AU140" s="202" t="s">
        <v>74</v>
      </c>
      <c r="AV140" s="12" t="s">
        <v>74</v>
      </c>
      <c r="AW140" s="12" t="s">
        <v>30</v>
      </c>
      <c r="AX140" s="12" t="s">
        <v>67</v>
      </c>
      <c r="AY140" s="202" t="s">
        <v>123</v>
      </c>
    </row>
    <row r="141" spans="2:65" s="11" customFormat="1" x14ac:dyDescent="0.2">
      <c r="B141" s="181"/>
      <c r="C141" s="182"/>
      <c r="D141" s="183" t="s">
        <v>134</v>
      </c>
      <c r="E141" s="184" t="s">
        <v>1</v>
      </c>
      <c r="F141" s="185" t="s">
        <v>206</v>
      </c>
      <c r="G141" s="182"/>
      <c r="H141" s="184" t="s">
        <v>1</v>
      </c>
      <c r="I141" s="186"/>
      <c r="J141" s="182"/>
      <c r="K141" s="182"/>
      <c r="L141" s="187"/>
      <c r="M141" s="188"/>
      <c r="N141" s="189"/>
      <c r="O141" s="189"/>
      <c r="P141" s="189"/>
      <c r="Q141" s="189"/>
      <c r="R141" s="189"/>
      <c r="S141" s="189"/>
      <c r="T141" s="190"/>
      <c r="AT141" s="191" t="s">
        <v>134</v>
      </c>
      <c r="AU141" s="191" t="s">
        <v>74</v>
      </c>
      <c r="AV141" s="11" t="s">
        <v>72</v>
      </c>
      <c r="AW141" s="11" t="s">
        <v>30</v>
      </c>
      <c r="AX141" s="11" t="s">
        <v>67</v>
      </c>
      <c r="AY141" s="191" t="s">
        <v>123</v>
      </c>
    </row>
    <row r="142" spans="2:65" s="12" customFormat="1" x14ac:dyDescent="0.2">
      <c r="B142" s="192"/>
      <c r="C142" s="193"/>
      <c r="D142" s="183" t="s">
        <v>134</v>
      </c>
      <c r="E142" s="194" t="s">
        <v>1</v>
      </c>
      <c r="F142" s="195" t="s">
        <v>207</v>
      </c>
      <c r="G142" s="193"/>
      <c r="H142" s="196">
        <v>2.75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134</v>
      </c>
      <c r="AU142" s="202" t="s">
        <v>74</v>
      </c>
      <c r="AV142" s="12" t="s">
        <v>74</v>
      </c>
      <c r="AW142" s="12" t="s">
        <v>30</v>
      </c>
      <c r="AX142" s="12" t="s">
        <v>67</v>
      </c>
      <c r="AY142" s="202" t="s">
        <v>123</v>
      </c>
    </row>
    <row r="143" spans="2:65" s="11" customFormat="1" x14ac:dyDescent="0.2">
      <c r="B143" s="181"/>
      <c r="C143" s="182"/>
      <c r="D143" s="183" t="s">
        <v>134</v>
      </c>
      <c r="E143" s="184" t="s">
        <v>1</v>
      </c>
      <c r="F143" s="185" t="s">
        <v>208</v>
      </c>
      <c r="G143" s="182"/>
      <c r="H143" s="184" t="s">
        <v>1</v>
      </c>
      <c r="I143" s="186"/>
      <c r="J143" s="182"/>
      <c r="K143" s="182"/>
      <c r="L143" s="187"/>
      <c r="M143" s="188"/>
      <c r="N143" s="189"/>
      <c r="O143" s="189"/>
      <c r="P143" s="189"/>
      <c r="Q143" s="189"/>
      <c r="R143" s="189"/>
      <c r="S143" s="189"/>
      <c r="T143" s="190"/>
      <c r="AT143" s="191" t="s">
        <v>134</v>
      </c>
      <c r="AU143" s="191" t="s">
        <v>74</v>
      </c>
      <c r="AV143" s="11" t="s">
        <v>72</v>
      </c>
      <c r="AW143" s="11" t="s">
        <v>30</v>
      </c>
      <c r="AX143" s="11" t="s">
        <v>67</v>
      </c>
      <c r="AY143" s="191" t="s">
        <v>123</v>
      </c>
    </row>
    <row r="144" spans="2:65" s="12" customFormat="1" x14ac:dyDescent="0.2">
      <c r="B144" s="192"/>
      <c r="C144" s="193"/>
      <c r="D144" s="183" t="s">
        <v>134</v>
      </c>
      <c r="E144" s="194" t="s">
        <v>1</v>
      </c>
      <c r="F144" s="195" t="s">
        <v>209</v>
      </c>
      <c r="G144" s="193"/>
      <c r="H144" s="196">
        <v>2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134</v>
      </c>
      <c r="AU144" s="202" t="s">
        <v>74</v>
      </c>
      <c r="AV144" s="12" t="s">
        <v>74</v>
      </c>
      <c r="AW144" s="12" t="s">
        <v>30</v>
      </c>
      <c r="AX144" s="12" t="s">
        <v>67</v>
      </c>
      <c r="AY144" s="202" t="s">
        <v>123</v>
      </c>
    </row>
    <row r="145" spans="2:65" s="13" customFormat="1" x14ac:dyDescent="0.2">
      <c r="B145" s="203"/>
      <c r="C145" s="204"/>
      <c r="D145" s="183" t="s">
        <v>134</v>
      </c>
      <c r="E145" s="205" t="s">
        <v>1</v>
      </c>
      <c r="F145" s="206" t="s">
        <v>138</v>
      </c>
      <c r="G145" s="204"/>
      <c r="H145" s="207">
        <v>20.2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134</v>
      </c>
      <c r="AU145" s="213" t="s">
        <v>74</v>
      </c>
      <c r="AV145" s="13" t="s">
        <v>132</v>
      </c>
      <c r="AW145" s="13" t="s">
        <v>30</v>
      </c>
      <c r="AX145" s="13" t="s">
        <v>72</v>
      </c>
      <c r="AY145" s="213" t="s">
        <v>123</v>
      </c>
    </row>
    <row r="146" spans="2:65" s="1" customFormat="1" ht="16.5" customHeight="1" x14ac:dyDescent="0.2">
      <c r="B146" s="33"/>
      <c r="C146" s="169" t="s">
        <v>210</v>
      </c>
      <c r="D146" s="169" t="s">
        <v>127</v>
      </c>
      <c r="E146" s="170" t="s">
        <v>211</v>
      </c>
      <c r="F146" s="171" t="s">
        <v>212</v>
      </c>
      <c r="G146" s="172" t="s">
        <v>142</v>
      </c>
      <c r="H146" s="173">
        <v>49.829000000000001</v>
      </c>
      <c r="I146" s="174"/>
      <c r="J146" s="175">
        <f>ROUND(I146*H146,2)</f>
        <v>0</v>
      </c>
      <c r="K146" s="171" t="s">
        <v>188</v>
      </c>
      <c r="L146" s="37"/>
      <c r="M146" s="176" t="s">
        <v>1</v>
      </c>
      <c r="N146" s="177" t="s">
        <v>38</v>
      </c>
      <c r="O146" s="59"/>
      <c r="P146" s="178">
        <f>O146*H146</f>
        <v>0</v>
      </c>
      <c r="Q146" s="178">
        <v>0.10324999999999999</v>
      </c>
      <c r="R146" s="178">
        <f>Q146*H146</f>
        <v>5.1448442500000002</v>
      </c>
      <c r="S146" s="178">
        <v>0</v>
      </c>
      <c r="T146" s="179">
        <f>S146*H146</f>
        <v>0</v>
      </c>
      <c r="AR146" s="16" t="s">
        <v>132</v>
      </c>
      <c r="AT146" s="16" t="s">
        <v>127</v>
      </c>
      <c r="AU146" s="16" t="s">
        <v>74</v>
      </c>
      <c r="AY146" s="16" t="s">
        <v>123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6" t="s">
        <v>72</v>
      </c>
      <c r="BK146" s="180">
        <f>ROUND(I146*H146,2)</f>
        <v>0</v>
      </c>
      <c r="BL146" s="16" t="s">
        <v>132</v>
      </c>
      <c r="BM146" s="16" t="s">
        <v>213</v>
      </c>
    </row>
    <row r="147" spans="2:65" s="12" customFormat="1" x14ac:dyDescent="0.2">
      <c r="B147" s="192"/>
      <c r="C147" s="193"/>
      <c r="D147" s="183" t="s">
        <v>134</v>
      </c>
      <c r="E147" s="194" t="s">
        <v>1</v>
      </c>
      <c r="F147" s="195" t="s">
        <v>214</v>
      </c>
      <c r="G147" s="193"/>
      <c r="H147" s="196">
        <v>32.24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134</v>
      </c>
      <c r="AU147" s="202" t="s">
        <v>74</v>
      </c>
      <c r="AV147" s="12" t="s">
        <v>74</v>
      </c>
      <c r="AW147" s="12" t="s">
        <v>30</v>
      </c>
      <c r="AX147" s="12" t="s">
        <v>67</v>
      </c>
      <c r="AY147" s="202" t="s">
        <v>123</v>
      </c>
    </row>
    <row r="148" spans="2:65" s="12" customFormat="1" x14ac:dyDescent="0.2">
      <c r="B148" s="192"/>
      <c r="C148" s="193"/>
      <c r="D148" s="183" t="s">
        <v>134</v>
      </c>
      <c r="E148" s="194" t="s">
        <v>1</v>
      </c>
      <c r="F148" s="195" t="s">
        <v>215</v>
      </c>
      <c r="G148" s="193"/>
      <c r="H148" s="196">
        <v>11.388999999999999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134</v>
      </c>
      <c r="AU148" s="202" t="s">
        <v>74</v>
      </c>
      <c r="AV148" s="12" t="s">
        <v>74</v>
      </c>
      <c r="AW148" s="12" t="s">
        <v>30</v>
      </c>
      <c r="AX148" s="12" t="s">
        <v>67</v>
      </c>
      <c r="AY148" s="202" t="s">
        <v>123</v>
      </c>
    </row>
    <row r="149" spans="2:65" s="12" customFormat="1" x14ac:dyDescent="0.2">
      <c r="B149" s="192"/>
      <c r="C149" s="193"/>
      <c r="D149" s="183" t="s">
        <v>134</v>
      </c>
      <c r="E149" s="194" t="s">
        <v>1</v>
      </c>
      <c r="F149" s="195" t="s">
        <v>216</v>
      </c>
      <c r="G149" s="193"/>
      <c r="H149" s="196">
        <v>6.2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134</v>
      </c>
      <c r="AU149" s="202" t="s">
        <v>74</v>
      </c>
      <c r="AV149" s="12" t="s">
        <v>74</v>
      </c>
      <c r="AW149" s="12" t="s">
        <v>30</v>
      </c>
      <c r="AX149" s="12" t="s">
        <v>67</v>
      </c>
      <c r="AY149" s="202" t="s">
        <v>123</v>
      </c>
    </row>
    <row r="150" spans="2:65" s="13" customFormat="1" x14ac:dyDescent="0.2">
      <c r="B150" s="203"/>
      <c r="C150" s="204"/>
      <c r="D150" s="183" t="s">
        <v>134</v>
      </c>
      <c r="E150" s="205" t="s">
        <v>1</v>
      </c>
      <c r="F150" s="206" t="s">
        <v>138</v>
      </c>
      <c r="G150" s="204"/>
      <c r="H150" s="207">
        <v>49.829000000000008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134</v>
      </c>
      <c r="AU150" s="213" t="s">
        <v>74</v>
      </c>
      <c r="AV150" s="13" t="s">
        <v>132</v>
      </c>
      <c r="AW150" s="13" t="s">
        <v>30</v>
      </c>
      <c r="AX150" s="13" t="s">
        <v>72</v>
      </c>
      <c r="AY150" s="213" t="s">
        <v>123</v>
      </c>
    </row>
    <row r="151" spans="2:65" s="1" customFormat="1" ht="16.5" customHeight="1" x14ac:dyDescent="0.2">
      <c r="B151" s="33"/>
      <c r="C151" s="169" t="s">
        <v>217</v>
      </c>
      <c r="D151" s="169" t="s">
        <v>127</v>
      </c>
      <c r="E151" s="170" t="s">
        <v>218</v>
      </c>
      <c r="F151" s="171" t="s">
        <v>219</v>
      </c>
      <c r="G151" s="172" t="s">
        <v>142</v>
      </c>
      <c r="H151" s="173">
        <v>8.8350000000000009</v>
      </c>
      <c r="I151" s="174"/>
      <c r="J151" s="175">
        <f>ROUND(I151*H151,2)</f>
        <v>0</v>
      </c>
      <c r="K151" s="171" t="s">
        <v>188</v>
      </c>
      <c r="L151" s="37"/>
      <c r="M151" s="176" t="s">
        <v>1</v>
      </c>
      <c r="N151" s="177" t="s">
        <v>38</v>
      </c>
      <c r="O151" s="59"/>
      <c r="P151" s="178">
        <f>O151*H151</f>
        <v>0</v>
      </c>
      <c r="Q151" s="178">
        <v>6.9169999999999995E-2</v>
      </c>
      <c r="R151" s="178">
        <f>Q151*H151</f>
        <v>0.61111694999999999</v>
      </c>
      <c r="S151" s="178">
        <v>0</v>
      </c>
      <c r="T151" s="179">
        <f>S151*H151</f>
        <v>0</v>
      </c>
      <c r="AR151" s="16" t="s">
        <v>132</v>
      </c>
      <c r="AT151" s="16" t="s">
        <v>127</v>
      </c>
      <c r="AU151" s="16" t="s">
        <v>74</v>
      </c>
      <c r="AY151" s="16" t="s">
        <v>123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6" t="s">
        <v>72</v>
      </c>
      <c r="BK151" s="180">
        <f>ROUND(I151*H151,2)</f>
        <v>0</v>
      </c>
      <c r="BL151" s="16" t="s">
        <v>132</v>
      </c>
      <c r="BM151" s="16" t="s">
        <v>220</v>
      </c>
    </row>
    <row r="152" spans="2:65" s="12" customFormat="1" x14ac:dyDescent="0.2">
      <c r="B152" s="192"/>
      <c r="C152" s="193"/>
      <c r="D152" s="183" t="s">
        <v>134</v>
      </c>
      <c r="E152" s="194" t="s">
        <v>1</v>
      </c>
      <c r="F152" s="195" t="s">
        <v>221</v>
      </c>
      <c r="G152" s="193"/>
      <c r="H152" s="196">
        <v>6.2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134</v>
      </c>
      <c r="AU152" s="202" t="s">
        <v>74</v>
      </c>
      <c r="AV152" s="12" t="s">
        <v>74</v>
      </c>
      <c r="AW152" s="12" t="s">
        <v>30</v>
      </c>
      <c r="AX152" s="12" t="s">
        <v>67</v>
      </c>
      <c r="AY152" s="202" t="s">
        <v>123</v>
      </c>
    </row>
    <row r="153" spans="2:65" s="12" customFormat="1" x14ac:dyDescent="0.2">
      <c r="B153" s="192"/>
      <c r="C153" s="193"/>
      <c r="D153" s="183" t="s">
        <v>134</v>
      </c>
      <c r="E153" s="194" t="s">
        <v>1</v>
      </c>
      <c r="F153" s="195" t="s">
        <v>222</v>
      </c>
      <c r="G153" s="193"/>
      <c r="H153" s="196">
        <v>2.6349999999999998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134</v>
      </c>
      <c r="AU153" s="202" t="s">
        <v>74</v>
      </c>
      <c r="AV153" s="12" t="s">
        <v>74</v>
      </c>
      <c r="AW153" s="12" t="s">
        <v>30</v>
      </c>
      <c r="AX153" s="12" t="s">
        <v>67</v>
      </c>
      <c r="AY153" s="202" t="s">
        <v>123</v>
      </c>
    </row>
    <row r="154" spans="2:65" s="13" customFormat="1" x14ac:dyDescent="0.2">
      <c r="B154" s="203"/>
      <c r="C154" s="204"/>
      <c r="D154" s="183" t="s">
        <v>134</v>
      </c>
      <c r="E154" s="205" t="s">
        <v>1</v>
      </c>
      <c r="F154" s="206" t="s">
        <v>138</v>
      </c>
      <c r="G154" s="204"/>
      <c r="H154" s="207">
        <v>8.8350000000000009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134</v>
      </c>
      <c r="AU154" s="213" t="s">
        <v>74</v>
      </c>
      <c r="AV154" s="13" t="s">
        <v>132</v>
      </c>
      <c r="AW154" s="13" t="s">
        <v>30</v>
      </c>
      <c r="AX154" s="13" t="s">
        <v>72</v>
      </c>
      <c r="AY154" s="213" t="s">
        <v>123</v>
      </c>
    </row>
    <row r="155" spans="2:65" s="1" customFormat="1" ht="16.5" customHeight="1" x14ac:dyDescent="0.2">
      <c r="B155" s="33"/>
      <c r="C155" s="169" t="s">
        <v>223</v>
      </c>
      <c r="D155" s="169" t="s">
        <v>127</v>
      </c>
      <c r="E155" s="170" t="s">
        <v>224</v>
      </c>
      <c r="F155" s="171" t="s">
        <v>225</v>
      </c>
      <c r="G155" s="172" t="s">
        <v>226</v>
      </c>
      <c r="H155" s="173">
        <v>27</v>
      </c>
      <c r="I155" s="174"/>
      <c r="J155" s="175">
        <f>ROUND(I155*H155,2)</f>
        <v>0</v>
      </c>
      <c r="K155" s="171" t="s">
        <v>188</v>
      </c>
      <c r="L155" s="37"/>
      <c r="M155" s="176" t="s">
        <v>1</v>
      </c>
      <c r="N155" s="177" t="s">
        <v>38</v>
      </c>
      <c r="O155" s="59"/>
      <c r="P155" s="178">
        <f>O155*H155</f>
        <v>0</v>
      </c>
      <c r="Q155" s="178">
        <v>1.2E-4</v>
      </c>
      <c r="R155" s="178">
        <f>Q155*H155</f>
        <v>3.2400000000000003E-3</v>
      </c>
      <c r="S155" s="178">
        <v>0</v>
      </c>
      <c r="T155" s="179">
        <f>S155*H155</f>
        <v>0</v>
      </c>
      <c r="AR155" s="16" t="s">
        <v>132</v>
      </c>
      <c r="AT155" s="16" t="s">
        <v>127</v>
      </c>
      <c r="AU155" s="16" t="s">
        <v>74</v>
      </c>
      <c r="AY155" s="16" t="s">
        <v>123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6" t="s">
        <v>72</v>
      </c>
      <c r="BK155" s="180">
        <f>ROUND(I155*H155,2)</f>
        <v>0</v>
      </c>
      <c r="BL155" s="16" t="s">
        <v>132</v>
      </c>
      <c r="BM155" s="16" t="s">
        <v>227</v>
      </c>
    </row>
    <row r="156" spans="2:65" s="12" customFormat="1" x14ac:dyDescent="0.2">
      <c r="B156" s="192"/>
      <c r="C156" s="193"/>
      <c r="D156" s="183" t="s">
        <v>134</v>
      </c>
      <c r="E156" s="194" t="s">
        <v>1</v>
      </c>
      <c r="F156" s="195" t="s">
        <v>228</v>
      </c>
      <c r="G156" s="193"/>
      <c r="H156" s="196">
        <v>27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134</v>
      </c>
      <c r="AU156" s="202" t="s">
        <v>74</v>
      </c>
      <c r="AV156" s="12" t="s">
        <v>74</v>
      </c>
      <c r="AW156" s="12" t="s">
        <v>30</v>
      </c>
      <c r="AX156" s="12" t="s">
        <v>67</v>
      </c>
      <c r="AY156" s="202" t="s">
        <v>123</v>
      </c>
    </row>
    <row r="157" spans="2:65" s="13" customFormat="1" x14ac:dyDescent="0.2">
      <c r="B157" s="203"/>
      <c r="C157" s="204"/>
      <c r="D157" s="183" t="s">
        <v>134</v>
      </c>
      <c r="E157" s="205" t="s">
        <v>1</v>
      </c>
      <c r="F157" s="206" t="s">
        <v>138</v>
      </c>
      <c r="G157" s="204"/>
      <c r="H157" s="207">
        <v>27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134</v>
      </c>
      <c r="AU157" s="213" t="s">
        <v>74</v>
      </c>
      <c r="AV157" s="13" t="s">
        <v>132</v>
      </c>
      <c r="AW157" s="13" t="s">
        <v>30</v>
      </c>
      <c r="AX157" s="13" t="s">
        <v>72</v>
      </c>
      <c r="AY157" s="213" t="s">
        <v>123</v>
      </c>
    </row>
    <row r="158" spans="2:65" s="1" customFormat="1" ht="16.5" customHeight="1" x14ac:dyDescent="0.2">
      <c r="B158" s="33"/>
      <c r="C158" s="169" t="s">
        <v>229</v>
      </c>
      <c r="D158" s="169" t="s">
        <v>127</v>
      </c>
      <c r="E158" s="170" t="s">
        <v>230</v>
      </c>
      <c r="F158" s="171" t="s">
        <v>231</v>
      </c>
      <c r="G158" s="172" t="s">
        <v>130</v>
      </c>
      <c r="H158" s="173">
        <v>1.58</v>
      </c>
      <c r="I158" s="174"/>
      <c r="J158" s="175">
        <f>ROUND(I158*H158,2)</f>
        <v>0</v>
      </c>
      <c r="K158" s="171" t="s">
        <v>131</v>
      </c>
      <c r="L158" s="37"/>
      <c r="M158" s="176" t="s">
        <v>1</v>
      </c>
      <c r="N158" s="177" t="s">
        <v>38</v>
      </c>
      <c r="O158" s="59"/>
      <c r="P158" s="178">
        <f>O158*H158</f>
        <v>0</v>
      </c>
      <c r="Q158" s="178">
        <v>2.4533</v>
      </c>
      <c r="R158" s="178">
        <f>Q158*H158</f>
        <v>3.876214</v>
      </c>
      <c r="S158" s="178">
        <v>0</v>
      </c>
      <c r="T158" s="179">
        <f>S158*H158</f>
        <v>0</v>
      </c>
      <c r="AR158" s="16" t="s">
        <v>132</v>
      </c>
      <c r="AT158" s="16" t="s">
        <v>127</v>
      </c>
      <c r="AU158" s="16" t="s">
        <v>74</v>
      </c>
      <c r="AY158" s="16" t="s">
        <v>123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6" t="s">
        <v>72</v>
      </c>
      <c r="BK158" s="180">
        <f>ROUND(I158*H158,2)</f>
        <v>0</v>
      </c>
      <c r="BL158" s="16" t="s">
        <v>132</v>
      </c>
      <c r="BM158" s="16" t="s">
        <v>232</v>
      </c>
    </row>
    <row r="159" spans="2:65" s="12" customFormat="1" x14ac:dyDescent="0.2">
      <c r="B159" s="192"/>
      <c r="C159" s="193"/>
      <c r="D159" s="183" t="s">
        <v>134</v>
      </c>
      <c r="E159" s="194" t="s">
        <v>1</v>
      </c>
      <c r="F159" s="195" t="s">
        <v>233</v>
      </c>
      <c r="G159" s="193"/>
      <c r="H159" s="196">
        <v>0.47599999999999998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134</v>
      </c>
      <c r="AU159" s="202" t="s">
        <v>74</v>
      </c>
      <c r="AV159" s="12" t="s">
        <v>74</v>
      </c>
      <c r="AW159" s="12" t="s">
        <v>30</v>
      </c>
      <c r="AX159" s="12" t="s">
        <v>67</v>
      </c>
      <c r="AY159" s="202" t="s">
        <v>123</v>
      </c>
    </row>
    <row r="160" spans="2:65" s="12" customFormat="1" x14ac:dyDescent="0.2">
      <c r="B160" s="192"/>
      <c r="C160" s="193"/>
      <c r="D160" s="183" t="s">
        <v>134</v>
      </c>
      <c r="E160" s="194" t="s">
        <v>1</v>
      </c>
      <c r="F160" s="195" t="s">
        <v>234</v>
      </c>
      <c r="G160" s="193"/>
      <c r="H160" s="196">
        <v>0.26400000000000001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134</v>
      </c>
      <c r="AU160" s="202" t="s">
        <v>74</v>
      </c>
      <c r="AV160" s="12" t="s">
        <v>74</v>
      </c>
      <c r="AW160" s="12" t="s">
        <v>30</v>
      </c>
      <c r="AX160" s="12" t="s">
        <v>67</v>
      </c>
      <c r="AY160" s="202" t="s">
        <v>123</v>
      </c>
    </row>
    <row r="161" spans="2:65" s="12" customFormat="1" x14ac:dyDescent="0.2">
      <c r="B161" s="192"/>
      <c r="C161" s="193"/>
      <c r="D161" s="183" t="s">
        <v>134</v>
      </c>
      <c r="E161" s="194" t="s">
        <v>1</v>
      </c>
      <c r="F161" s="195" t="s">
        <v>235</v>
      </c>
      <c r="G161" s="193"/>
      <c r="H161" s="196">
        <v>0.84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134</v>
      </c>
      <c r="AU161" s="202" t="s">
        <v>74</v>
      </c>
      <c r="AV161" s="12" t="s">
        <v>74</v>
      </c>
      <c r="AW161" s="12" t="s">
        <v>30</v>
      </c>
      <c r="AX161" s="12" t="s">
        <v>67</v>
      </c>
      <c r="AY161" s="202" t="s">
        <v>123</v>
      </c>
    </row>
    <row r="162" spans="2:65" s="13" customFormat="1" x14ac:dyDescent="0.2">
      <c r="B162" s="203"/>
      <c r="C162" s="204"/>
      <c r="D162" s="183" t="s">
        <v>134</v>
      </c>
      <c r="E162" s="205" t="s">
        <v>1</v>
      </c>
      <c r="F162" s="206" t="s">
        <v>138</v>
      </c>
      <c r="G162" s="204"/>
      <c r="H162" s="207">
        <v>1.58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134</v>
      </c>
      <c r="AU162" s="213" t="s">
        <v>74</v>
      </c>
      <c r="AV162" s="13" t="s">
        <v>132</v>
      </c>
      <c r="AW162" s="13" t="s">
        <v>30</v>
      </c>
      <c r="AX162" s="13" t="s">
        <v>72</v>
      </c>
      <c r="AY162" s="213" t="s">
        <v>123</v>
      </c>
    </row>
    <row r="163" spans="2:65" s="1" customFormat="1" ht="16.5" customHeight="1" x14ac:dyDescent="0.2">
      <c r="B163" s="33"/>
      <c r="C163" s="169" t="s">
        <v>236</v>
      </c>
      <c r="D163" s="169" t="s">
        <v>127</v>
      </c>
      <c r="E163" s="170" t="s">
        <v>237</v>
      </c>
      <c r="F163" s="171" t="s">
        <v>238</v>
      </c>
      <c r="G163" s="172" t="s">
        <v>142</v>
      </c>
      <c r="H163" s="173">
        <v>21.071999999999999</v>
      </c>
      <c r="I163" s="174"/>
      <c r="J163" s="175">
        <f>ROUND(I163*H163,2)</f>
        <v>0</v>
      </c>
      <c r="K163" s="171" t="s">
        <v>131</v>
      </c>
      <c r="L163" s="37"/>
      <c r="M163" s="176" t="s">
        <v>1</v>
      </c>
      <c r="N163" s="177" t="s">
        <v>38</v>
      </c>
      <c r="O163" s="59"/>
      <c r="P163" s="178">
        <f>O163*H163</f>
        <v>0</v>
      </c>
      <c r="Q163" s="178">
        <v>2.7499999999999998E-3</v>
      </c>
      <c r="R163" s="178">
        <f>Q163*H163</f>
        <v>5.7947999999999993E-2</v>
      </c>
      <c r="S163" s="178">
        <v>0</v>
      </c>
      <c r="T163" s="179">
        <f>S163*H163</f>
        <v>0</v>
      </c>
      <c r="AR163" s="16" t="s">
        <v>132</v>
      </c>
      <c r="AT163" s="16" t="s">
        <v>127</v>
      </c>
      <c r="AU163" s="16" t="s">
        <v>74</v>
      </c>
      <c r="AY163" s="16" t="s">
        <v>123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6" t="s">
        <v>72</v>
      </c>
      <c r="BK163" s="180">
        <f>ROUND(I163*H163,2)</f>
        <v>0</v>
      </c>
      <c r="BL163" s="16" t="s">
        <v>132</v>
      </c>
      <c r="BM163" s="16" t="s">
        <v>239</v>
      </c>
    </row>
    <row r="164" spans="2:65" s="12" customFormat="1" x14ac:dyDescent="0.2">
      <c r="B164" s="192"/>
      <c r="C164" s="193"/>
      <c r="D164" s="183" t="s">
        <v>134</v>
      </c>
      <c r="E164" s="194" t="s">
        <v>1</v>
      </c>
      <c r="F164" s="195" t="s">
        <v>240</v>
      </c>
      <c r="G164" s="193"/>
      <c r="H164" s="196">
        <v>6.3520000000000003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134</v>
      </c>
      <c r="AU164" s="202" t="s">
        <v>74</v>
      </c>
      <c r="AV164" s="12" t="s">
        <v>74</v>
      </c>
      <c r="AW164" s="12" t="s">
        <v>30</v>
      </c>
      <c r="AX164" s="12" t="s">
        <v>67</v>
      </c>
      <c r="AY164" s="202" t="s">
        <v>123</v>
      </c>
    </row>
    <row r="165" spans="2:65" s="12" customFormat="1" x14ac:dyDescent="0.2">
      <c r="B165" s="192"/>
      <c r="C165" s="193"/>
      <c r="D165" s="183" t="s">
        <v>134</v>
      </c>
      <c r="E165" s="194" t="s">
        <v>1</v>
      </c>
      <c r="F165" s="195" t="s">
        <v>241</v>
      </c>
      <c r="G165" s="193"/>
      <c r="H165" s="196">
        <v>3.52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134</v>
      </c>
      <c r="AU165" s="202" t="s">
        <v>74</v>
      </c>
      <c r="AV165" s="12" t="s">
        <v>74</v>
      </c>
      <c r="AW165" s="12" t="s">
        <v>30</v>
      </c>
      <c r="AX165" s="12" t="s">
        <v>67</v>
      </c>
      <c r="AY165" s="202" t="s">
        <v>123</v>
      </c>
    </row>
    <row r="166" spans="2:65" s="12" customFormat="1" x14ac:dyDescent="0.2">
      <c r="B166" s="192"/>
      <c r="C166" s="193"/>
      <c r="D166" s="183" t="s">
        <v>134</v>
      </c>
      <c r="E166" s="194" t="s">
        <v>1</v>
      </c>
      <c r="F166" s="195" t="s">
        <v>242</v>
      </c>
      <c r="G166" s="193"/>
      <c r="H166" s="196">
        <v>11.2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134</v>
      </c>
      <c r="AU166" s="202" t="s">
        <v>74</v>
      </c>
      <c r="AV166" s="12" t="s">
        <v>74</v>
      </c>
      <c r="AW166" s="12" t="s">
        <v>30</v>
      </c>
      <c r="AX166" s="12" t="s">
        <v>67</v>
      </c>
      <c r="AY166" s="202" t="s">
        <v>123</v>
      </c>
    </row>
    <row r="167" spans="2:65" s="13" customFormat="1" x14ac:dyDescent="0.2">
      <c r="B167" s="203"/>
      <c r="C167" s="204"/>
      <c r="D167" s="183" t="s">
        <v>134</v>
      </c>
      <c r="E167" s="205" t="s">
        <v>1</v>
      </c>
      <c r="F167" s="206" t="s">
        <v>138</v>
      </c>
      <c r="G167" s="204"/>
      <c r="H167" s="207">
        <v>21.071999999999999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134</v>
      </c>
      <c r="AU167" s="213" t="s">
        <v>74</v>
      </c>
      <c r="AV167" s="13" t="s">
        <v>132</v>
      </c>
      <c r="AW167" s="13" t="s">
        <v>30</v>
      </c>
      <c r="AX167" s="13" t="s">
        <v>72</v>
      </c>
      <c r="AY167" s="213" t="s">
        <v>123</v>
      </c>
    </row>
    <row r="168" spans="2:65" s="1" customFormat="1" ht="16.5" customHeight="1" x14ac:dyDescent="0.2">
      <c r="B168" s="33"/>
      <c r="C168" s="169" t="s">
        <v>243</v>
      </c>
      <c r="D168" s="169" t="s">
        <v>127</v>
      </c>
      <c r="E168" s="170" t="s">
        <v>244</v>
      </c>
      <c r="F168" s="171" t="s">
        <v>245</v>
      </c>
      <c r="G168" s="172" t="s">
        <v>142</v>
      </c>
      <c r="H168" s="173">
        <v>21.071999999999999</v>
      </c>
      <c r="I168" s="174"/>
      <c r="J168" s="175">
        <f>ROUND(I168*H168,2)</f>
        <v>0</v>
      </c>
      <c r="K168" s="171" t="s">
        <v>131</v>
      </c>
      <c r="L168" s="37"/>
      <c r="M168" s="176" t="s">
        <v>1</v>
      </c>
      <c r="N168" s="177" t="s">
        <v>38</v>
      </c>
      <c r="O168" s="59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AR168" s="16" t="s">
        <v>132</v>
      </c>
      <c r="AT168" s="16" t="s">
        <v>127</v>
      </c>
      <c r="AU168" s="16" t="s">
        <v>74</v>
      </c>
      <c r="AY168" s="16" t="s">
        <v>123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6" t="s">
        <v>72</v>
      </c>
      <c r="BK168" s="180">
        <f>ROUND(I168*H168,2)</f>
        <v>0</v>
      </c>
      <c r="BL168" s="16" t="s">
        <v>132</v>
      </c>
      <c r="BM168" s="16" t="s">
        <v>246</v>
      </c>
    </row>
    <row r="169" spans="2:65" s="1" customFormat="1" ht="16.5" customHeight="1" x14ac:dyDescent="0.2">
      <c r="B169" s="33"/>
      <c r="C169" s="169" t="s">
        <v>247</v>
      </c>
      <c r="D169" s="169" t="s">
        <v>127</v>
      </c>
      <c r="E169" s="170" t="s">
        <v>248</v>
      </c>
      <c r="F169" s="171" t="s">
        <v>249</v>
      </c>
      <c r="G169" s="172" t="s">
        <v>250</v>
      </c>
      <c r="H169" s="173">
        <v>30</v>
      </c>
      <c r="I169" s="174"/>
      <c r="J169" s="175">
        <f>ROUND(I169*H169,2)</f>
        <v>0</v>
      </c>
      <c r="K169" s="171" t="s">
        <v>1</v>
      </c>
      <c r="L169" s="37"/>
      <c r="M169" s="176" t="s">
        <v>1</v>
      </c>
      <c r="N169" s="177" t="s">
        <v>38</v>
      </c>
      <c r="O169" s="59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AR169" s="16" t="s">
        <v>132</v>
      </c>
      <c r="AT169" s="16" t="s">
        <v>127</v>
      </c>
      <c r="AU169" s="16" t="s">
        <v>74</v>
      </c>
      <c r="AY169" s="16" t="s">
        <v>123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6" t="s">
        <v>72</v>
      </c>
      <c r="BK169" s="180">
        <f>ROUND(I169*H169,2)</f>
        <v>0</v>
      </c>
      <c r="BL169" s="16" t="s">
        <v>132</v>
      </c>
      <c r="BM169" s="16" t="s">
        <v>251</v>
      </c>
    </row>
    <row r="170" spans="2:65" s="10" customFormat="1" ht="22.9" customHeight="1" x14ac:dyDescent="0.2">
      <c r="B170" s="153"/>
      <c r="C170" s="154"/>
      <c r="D170" s="155" t="s">
        <v>66</v>
      </c>
      <c r="E170" s="167" t="s">
        <v>132</v>
      </c>
      <c r="F170" s="167" t="s">
        <v>252</v>
      </c>
      <c r="G170" s="154"/>
      <c r="H170" s="154"/>
      <c r="I170" s="157"/>
      <c r="J170" s="168">
        <f>BK170</f>
        <v>0</v>
      </c>
      <c r="K170" s="154"/>
      <c r="L170" s="159"/>
      <c r="M170" s="160"/>
      <c r="N170" s="161"/>
      <c r="O170" s="161"/>
      <c r="P170" s="162">
        <f>SUM(P171:P178)</f>
        <v>0</v>
      </c>
      <c r="Q170" s="161"/>
      <c r="R170" s="162">
        <f>SUM(R171:R178)</f>
        <v>1.5210134000000002</v>
      </c>
      <c r="S170" s="161"/>
      <c r="T170" s="163">
        <f>SUM(T171:T178)</f>
        <v>0</v>
      </c>
      <c r="AR170" s="164" t="s">
        <v>72</v>
      </c>
      <c r="AT170" s="165" t="s">
        <v>66</v>
      </c>
      <c r="AU170" s="165" t="s">
        <v>72</v>
      </c>
      <c r="AY170" s="164" t="s">
        <v>123</v>
      </c>
      <c r="BK170" s="166">
        <f>SUM(BK171:BK178)</f>
        <v>0</v>
      </c>
    </row>
    <row r="171" spans="2:65" s="1" customFormat="1" ht="16.5" customHeight="1" x14ac:dyDescent="0.2">
      <c r="B171" s="33"/>
      <c r="C171" s="169" t="s">
        <v>253</v>
      </c>
      <c r="D171" s="169" t="s">
        <v>127</v>
      </c>
      <c r="E171" s="170" t="s">
        <v>254</v>
      </c>
      <c r="F171" s="171" t="s">
        <v>255</v>
      </c>
      <c r="G171" s="172" t="s">
        <v>142</v>
      </c>
      <c r="H171" s="173">
        <v>2.5299999999999998</v>
      </c>
      <c r="I171" s="174"/>
      <c r="J171" s="175">
        <f>ROUND(I171*H171,2)</f>
        <v>0</v>
      </c>
      <c r="K171" s="171" t="s">
        <v>188</v>
      </c>
      <c r="L171" s="37"/>
      <c r="M171" s="176" t="s">
        <v>1</v>
      </c>
      <c r="N171" s="177" t="s">
        <v>38</v>
      </c>
      <c r="O171" s="59"/>
      <c r="P171" s="178">
        <f>O171*H171</f>
        <v>0</v>
      </c>
      <c r="Q171" s="178">
        <v>9.58E-3</v>
      </c>
      <c r="R171" s="178">
        <f>Q171*H171</f>
        <v>2.4237399999999999E-2</v>
      </c>
      <c r="S171" s="178">
        <v>0</v>
      </c>
      <c r="T171" s="179">
        <f>S171*H171</f>
        <v>0</v>
      </c>
      <c r="AR171" s="16" t="s">
        <v>132</v>
      </c>
      <c r="AT171" s="16" t="s">
        <v>127</v>
      </c>
      <c r="AU171" s="16" t="s">
        <v>74</v>
      </c>
      <c r="AY171" s="16" t="s">
        <v>123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6" t="s">
        <v>72</v>
      </c>
      <c r="BK171" s="180">
        <f>ROUND(I171*H171,2)</f>
        <v>0</v>
      </c>
      <c r="BL171" s="16" t="s">
        <v>132</v>
      </c>
      <c r="BM171" s="16" t="s">
        <v>256</v>
      </c>
    </row>
    <row r="172" spans="2:65" s="11" customFormat="1" x14ac:dyDescent="0.2">
      <c r="B172" s="181"/>
      <c r="C172" s="182"/>
      <c r="D172" s="183" t="s">
        <v>134</v>
      </c>
      <c r="E172" s="184" t="s">
        <v>1</v>
      </c>
      <c r="F172" s="185" t="s">
        <v>257</v>
      </c>
      <c r="G172" s="182"/>
      <c r="H172" s="184" t="s">
        <v>1</v>
      </c>
      <c r="I172" s="186"/>
      <c r="J172" s="182"/>
      <c r="K172" s="182"/>
      <c r="L172" s="187"/>
      <c r="M172" s="188"/>
      <c r="N172" s="189"/>
      <c r="O172" s="189"/>
      <c r="P172" s="189"/>
      <c r="Q172" s="189"/>
      <c r="R172" s="189"/>
      <c r="S172" s="189"/>
      <c r="T172" s="190"/>
      <c r="AT172" s="191" t="s">
        <v>134</v>
      </c>
      <c r="AU172" s="191" t="s">
        <v>74</v>
      </c>
      <c r="AV172" s="11" t="s">
        <v>72</v>
      </c>
      <c r="AW172" s="11" t="s">
        <v>30</v>
      </c>
      <c r="AX172" s="11" t="s">
        <v>67</v>
      </c>
      <c r="AY172" s="191" t="s">
        <v>123</v>
      </c>
    </row>
    <row r="173" spans="2:65" s="12" customFormat="1" x14ac:dyDescent="0.2">
      <c r="B173" s="192"/>
      <c r="C173" s="193"/>
      <c r="D173" s="183" t="s">
        <v>134</v>
      </c>
      <c r="E173" s="194" t="s">
        <v>1</v>
      </c>
      <c r="F173" s="195" t="s">
        <v>258</v>
      </c>
      <c r="G173" s="193"/>
      <c r="H173" s="196">
        <v>2.5299999999999998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134</v>
      </c>
      <c r="AU173" s="202" t="s">
        <v>74</v>
      </c>
      <c r="AV173" s="12" t="s">
        <v>74</v>
      </c>
      <c r="AW173" s="12" t="s">
        <v>30</v>
      </c>
      <c r="AX173" s="12" t="s">
        <v>67</v>
      </c>
      <c r="AY173" s="202" t="s">
        <v>123</v>
      </c>
    </row>
    <row r="174" spans="2:65" s="13" customFormat="1" x14ac:dyDescent="0.2">
      <c r="B174" s="203"/>
      <c r="C174" s="204"/>
      <c r="D174" s="183" t="s">
        <v>134</v>
      </c>
      <c r="E174" s="205" t="s">
        <v>1</v>
      </c>
      <c r="F174" s="206" t="s">
        <v>138</v>
      </c>
      <c r="G174" s="204"/>
      <c r="H174" s="207">
        <v>2.5299999999999998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134</v>
      </c>
      <c r="AU174" s="213" t="s">
        <v>74</v>
      </c>
      <c r="AV174" s="13" t="s">
        <v>132</v>
      </c>
      <c r="AW174" s="13" t="s">
        <v>30</v>
      </c>
      <c r="AX174" s="13" t="s">
        <v>72</v>
      </c>
      <c r="AY174" s="213" t="s">
        <v>123</v>
      </c>
    </row>
    <row r="175" spans="2:65" s="1" customFormat="1" ht="16.5" customHeight="1" x14ac:dyDescent="0.2">
      <c r="B175" s="33"/>
      <c r="C175" s="169" t="s">
        <v>259</v>
      </c>
      <c r="D175" s="169" t="s">
        <v>127</v>
      </c>
      <c r="E175" s="170" t="s">
        <v>260</v>
      </c>
      <c r="F175" s="171" t="s">
        <v>261</v>
      </c>
      <c r="G175" s="172" t="s">
        <v>130</v>
      </c>
      <c r="H175" s="173">
        <v>0.6</v>
      </c>
      <c r="I175" s="174"/>
      <c r="J175" s="175">
        <f>ROUND(I175*H175,2)</f>
        <v>0</v>
      </c>
      <c r="K175" s="171" t="s">
        <v>131</v>
      </c>
      <c r="L175" s="37"/>
      <c r="M175" s="176" t="s">
        <v>1</v>
      </c>
      <c r="N175" s="177" t="s">
        <v>38</v>
      </c>
      <c r="O175" s="59"/>
      <c r="P175" s="178">
        <f>O175*H175</f>
        <v>0</v>
      </c>
      <c r="Q175" s="178">
        <v>2.3427600000000002</v>
      </c>
      <c r="R175" s="178">
        <f>Q175*H175</f>
        <v>1.405656</v>
      </c>
      <c r="S175" s="178">
        <v>0</v>
      </c>
      <c r="T175" s="179">
        <f>S175*H175</f>
        <v>0</v>
      </c>
      <c r="AR175" s="16" t="s">
        <v>132</v>
      </c>
      <c r="AT175" s="16" t="s">
        <v>127</v>
      </c>
      <c r="AU175" s="16" t="s">
        <v>74</v>
      </c>
      <c r="AY175" s="16" t="s">
        <v>123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6" t="s">
        <v>72</v>
      </c>
      <c r="BK175" s="180">
        <f>ROUND(I175*H175,2)</f>
        <v>0</v>
      </c>
      <c r="BL175" s="16" t="s">
        <v>132</v>
      </c>
      <c r="BM175" s="16" t="s">
        <v>262</v>
      </c>
    </row>
    <row r="176" spans="2:65" s="12" customFormat="1" x14ac:dyDescent="0.2">
      <c r="B176" s="192"/>
      <c r="C176" s="193"/>
      <c r="D176" s="183" t="s">
        <v>134</v>
      </c>
      <c r="E176" s="194" t="s">
        <v>1</v>
      </c>
      <c r="F176" s="195" t="s">
        <v>263</v>
      </c>
      <c r="G176" s="193"/>
      <c r="H176" s="196">
        <v>0.6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134</v>
      </c>
      <c r="AU176" s="202" t="s">
        <v>74</v>
      </c>
      <c r="AV176" s="12" t="s">
        <v>74</v>
      </c>
      <c r="AW176" s="12" t="s">
        <v>30</v>
      </c>
      <c r="AX176" s="12" t="s">
        <v>67</v>
      </c>
      <c r="AY176" s="202" t="s">
        <v>123</v>
      </c>
    </row>
    <row r="177" spans="2:65" s="13" customFormat="1" x14ac:dyDescent="0.2">
      <c r="B177" s="203"/>
      <c r="C177" s="204"/>
      <c r="D177" s="183" t="s">
        <v>134</v>
      </c>
      <c r="E177" s="205" t="s">
        <v>1</v>
      </c>
      <c r="F177" s="206" t="s">
        <v>138</v>
      </c>
      <c r="G177" s="204"/>
      <c r="H177" s="207">
        <v>0.6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134</v>
      </c>
      <c r="AU177" s="213" t="s">
        <v>74</v>
      </c>
      <c r="AV177" s="13" t="s">
        <v>132</v>
      </c>
      <c r="AW177" s="13" t="s">
        <v>30</v>
      </c>
      <c r="AX177" s="13" t="s">
        <v>72</v>
      </c>
      <c r="AY177" s="213" t="s">
        <v>123</v>
      </c>
    </row>
    <row r="178" spans="2:65" s="1" customFormat="1" ht="16.5" customHeight="1" x14ac:dyDescent="0.2">
      <c r="B178" s="33"/>
      <c r="C178" s="169" t="s">
        <v>264</v>
      </c>
      <c r="D178" s="169" t="s">
        <v>127</v>
      </c>
      <c r="E178" s="170" t="s">
        <v>265</v>
      </c>
      <c r="F178" s="171" t="s">
        <v>266</v>
      </c>
      <c r="G178" s="172" t="s">
        <v>148</v>
      </c>
      <c r="H178" s="173">
        <v>4</v>
      </c>
      <c r="I178" s="174"/>
      <c r="J178" s="175">
        <f>ROUND(I178*H178,2)</f>
        <v>0</v>
      </c>
      <c r="K178" s="171" t="s">
        <v>131</v>
      </c>
      <c r="L178" s="37"/>
      <c r="M178" s="176" t="s">
        <v>1</v>
      </c>
      <c r="N178" s="177" t="s">
        <v>38</v>
      </c>
      <c r="O178" s="59"/>
      <c r="P178" s="178">
        <f>O178*H178</f>
        <v>0</v>
      </c>
      <c r="Q178" s="178">
        <v>2.2780000000000002E-2</v>
      </c>
      <c r="R178" s="178">
        <f>Q178*H178</f>
        <v>9.1120000000000007E-2</v>
      </c>
      <c r="S178" s="178">
        <v>0</v>
      </c>
      <c r="T178" s="179">
        <f>S178*H178</f>
        <v>0</v>
      </c>
      <c r="AR178" s="16" t="s">
        <v>132</v>
      </c>
      <c r="AT178" s="16" t="s">
        <v>127</v>
      </c>
      <c r="AU178" s="16" t="s">
        <v>74</v>
      </c>
      <c r="AY178" s="16" t="s">
        <v>123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6" t="s">
        <v>72</v>
      </c>
      <c r="BK178" s="180">
        <f>ROUND(I178*H178,2)</f>
        <v>0</v>
      </c>
      <c r="BL178" s="16" t="s">
        <v>132</v>
      </c>
      <c r="BM178" s="16" t="s">
        <v>267</v>
      </c>
    </row>
    <row r="179" spans="2:65" s="10" customFormat="1" ht="22.9" customHeight="1" x14ac:dyDescent="0.2">
      <c r="B179" s="153"/>
      <c r="C179" s="154"/>
      <c r="D179" s="155" t="s">
        <v>66</v>
      </c>
      <c r="E179" s="167" t="s">
        <v>268</v>
      </c>
      <c r="F179" s="167" t="s">
        <v>269</v>
      </c>
      <c r="G179" s="154"/>
      <c r="H179" s="154"/>
      <c r="I179" s="157"/>
      <c r="J179" s="168">
        <f>BK179</f>
        <v>0</v>
      </c>
      <c r="K179" s="154"/>
      <c r="L179" s="159"/>
      <c r="M179" s="160"/>
      <c r="N179" s="161"/>
      <c r="O179" s="161"/>
      <c r="P179" s="162">
        <f>SUM(P180:P212)</f>
        <v>0</v>
      </c>
      <c r="Q179" s="161"/>
      <c r="R179" s="162">
        <f>SUM(R180:R212)</f>
        <v>27.102144809999999</v>
      </c>
      <c r="S179" s="161"/>
      <c r="T179" s="163">
        <f>SUM(T180:T212)</f>
        <v>0</v>
      </c>
      <c r="AR179" s="164" t="s">
        <v>72</v>
      </c>
      <c r="AT179" s="165" t="s">
        <v>66</v>
      </c>
      <c r="AU179" s="165" t="s">
        <v>72</v>
      </c>
      <c r="AY179" s="164" t="s">
        <v>123</v>
      </c>
      <c r="BK179" s="166">
        <f>SUM(BK180:BK212)</f>
        <v>0</v>
      </c>
    </row>
    <row r="180" spans="2:65" s="1" customFormat="1" ht="16.5" customHeight="1" x14ac:dyDescent="0.2">
      <c r="B180" s="33"/>
      <c r="C180" s="169" t="s">
        <v>270</v>
      </c>
      <c r="D180" s="169" t="s">
        <v>127</v>
      </c>
      <c r="E180" s="170" t="s">
        <v>271</v>
      </c>
      <c r="F180" s="171" t="s">
        <v>272</v>
      </c>
      <c r="G180" s="172" t="s">
        <v>130</v>
      </c>
      <c r="H180" s="173">
        <v>7.7569999999999997</v>
      </c>
      <c r="I180" s="174"/>
      <c r="J180" s="175">
        <f>ROUND(I180*H180,2)</f>
        <v>0</v>
      </c>
      <c r="K180" s="171" t="s">
        <v>131</v>
      </c>
      <c r="L180" s="37"/>
      <c r="M180" s="176" t="s">
        <v>1</v>
      </c>
      <c r="N180" s="177" t="s">
        <v>38</v>
      </c>
      <c r="O180" s="59"/>
      <c r="P180" s="178">
        <f>O180*H180</f>
        <v>0</v>
      </c>
      <c r="Q180" s="178">
        <v>2.45329</v>
      </c>
      <c r="R180" s="178">
        <f>Q180*H180</f>
        <v>19.030170529999999</v>
      </c>
      <c r="S180" s="178">
        <v>0</v>
      </c>
      <c r="T180" s="179">
        <f>S180*H180</f>
        <v>0</v>
      </c>
      <c r="AR180" s="16" t="s">
        <v>132</v>
      </c>
      <c r="AT180" s="16" t="s">
        <v>127</v>
      </c>
      <c r="AU180" s="16" t="s">
        <v>74</v>
      </c>
      <c r="AY180" s="16" t="s">
        <v>123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6" t="s">
        <v>72</v>
      </c>
      <c r="BK180" s="180">
        <f>ROUND(I180*H180,2)</f>
        <v>0</v>
      </c>
      <c r="BL180" s="16" t="s">
        <v>132</v>
      </c>
      <c r="BM180" s="16" t="s">
        <v>273</v>
      </c>
    </row>
    <row r="181" spans="2:65" s="11" customFormat="1" x14ac:dyDescent="0.2">
      <c r="B181" s="181"/>
      <c r="C181" s="182"/>
      <c r="D181" s="183" t="s">
        <v>134</v>
      </c>
      <c r="E181" s="184" t="s">
        <v>1</v>
      </c>
      <c r="F181" s="185" t="s">
        <v>274</v>
      </c>
      <c r="G181" s="182"/>
      <c r="H181" s="184" t="s">
        <v>1</v>
      </c>
      <c r="I181" s="186"/>
      <c r="J181" s="182"/>
      <c r="K181" s="182"/>
      <c r="L181" s="187"/>
      <c r="M181" s="188"/>
      <c r="N181" s="189"/>
      <c r="O181" s="189"/>
      <c r="P181" s="189"/>
      <c r="Q181" s="189"/>
      <c r="R181" s="189"/>
      <c r="S181" s="189"/>
      <c r="T181" s="190"/>
      <c r="AT181" s="191" t="s">
        <v>134</v>
      </c>
      <c r="AU181" s="191" t="s">
        <v>74</v>
      </c>
      <c r="AV181" s="11" t="s">
        <v>72</v>
      </c>
      <c r="AW181" s="11" t="s">
        <v>30</v>
      </c>
      <c r="AX181" s="11" t="s">
        <v>67</v>
      </c>
      <c r="AY181" s="191" t="s">
        <v>123</v>
      </c>
    </row>
    <row r="182" spans="2:65" s="11" customFormat="1" x14ac:dyDescent="0.2">
      <c r="B182" s="181"/>
      <c r="C182" s="182"/>
      <c r="D182" s="183" t="s">
        <v>134</v>
      </c>
      <c r="E182" s="184" t="s">
        <v>1</v>
      </c>
      <c r="F182" s="185" t="s">
        <v>275</v>
      </c>
      <c r="G182" s="182"/>
      <c r="H182" s="184" t="s">
        <v>1</v>
      </c>
      <c r="I182" s="186"/>
      <c r="J182" s="182"/>
      <c r="K182" s="182"/>
      <c r="L182" s="187"/>
      <c r="M182" s="188"/>
      <c r="N182" s="189"/>
      <c r="O182" s="189"/>
      <c r="P182" s="189"/>
      <c r="Q182" s="189"/>
      <c r="R182" s="189"/>
      <c r="S182" s="189"/>
      <c r="T182" s="190"/>
      <c r="AT182" s="191" t="s">
        <v>134</v>
      </c>
      <c r="AU182" s="191" t="s">
        <v>74</v>
      </c>
      <c r="AV182" s="11" t="s">
        <v>72</v>
      </c>
      <c r="AW182" s="11" t="s">
        <v>30</v>
      </c>
      <c r="AX182" s="11" t="s">
        <v>67</v>
      </c>
      <c r="AY182" s="191" t="s">
        <v>123</v>
      </c>
    </row>
    <row r="183" spans="2:65" s="12" customFormat="1" x14ac:dyDescent="0.2">
      <c r="B183" s="192"/>
      <c r="C183" s="193"/>
      <c r="D183" s="183" t="s">
        <v>134</v>
      </c>
      <c r="E183" s="194" t="s">
        <v>1</v>
      </c>
      <c r="F183" s="195" t="s">
        <v>276</v>
      </c>
      <c r="G183" s="193"/>
      <c r="H183" s="196">
        <v>7.2969999999999997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134</v>
      </c>
      <c r="AU183" s="202" t="s">
        <v>74</v>
      </c>
      <c r="AV183" s="12" t="s">
        <v>74</v>
      </c>
      <c r="AW183" s="12" t="s">
        <v>30</v>
      </c>
      <c r="AX183" s="12" t="s">
        <v>67</v>
      </c>
      <c r="AY183" s="202" t="s">
        <v>123</v>
      </c>
    </row>
    <row r="184" spans="2:65" s="11" customFormat="1" x14ac:dyDescent="0.2">
      <c r="B184" s="181"/>
      <c r="C184" s="182"/>
      <c r="D184" s="183" t="s">
        <v>134</v>
      </c>
      <c r="E184" s="184" t="s">
        <v>1</v>
      </c>
      <c r="F184" s="185" t="s">
        <v>257</v>
      </c>
      <c r="G184" s="182"/>
      <c r="H184" s="184" t="s">
        <v>1</v>
      </c>
      <c r="I184" s="186"/>
      <c r="J184" s="182"/>
      <c r="K184" s="182"/>
      <c r="L184" s="187"/>
      <c r="M184" s="188"/>
      <c r="N184" s="189"/>
      <c r="O184" s="189"/>
      <c r="P184" s="189"/>
      <c r="Q184" s="189"/>
      <c r="R184" s="189"/>
      <c r="S184" s="189"/>
      <c r="T184" s="190"/>
      <c r="AT184" s="191" t="s">
        <v>134</v>
      </c>
      <c r="AU184" s="191" t="s">
        <v>74</v>
      </c>
      <c r="AV184" s="11" t="s">
        <v>72</v>
      </c>
      <c r="AW184" s="11" t="s">
        <v>30</v>
      </c>
      <c r="AX184" s="11" t="s">
        <v>67</v>
      </c>
      <c r="AY184" s="191" t="s">
        <v>123</v>
      </c>
    </row>
    <row r="185" spans="2:65" s="12" customFormat="1" x14ac:dyDescent="0.2">
      <c r="B185" s="192"/>
      <c r="C185" s="193"/>
      <c r="D185" s="183" t="s">
        <v>134</v>
      </c>
      <c r="E185" s="194" t="s">
        <v>1</v>
      </c>
      <c r="F185" s="195" t="s">
        <v>277</v>
      </c>
      <c r="G185" s="193"/>
      <c r="H185" s="196">
        <v>0.46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134</v>
      </c>
      <c r="AU185" s="202" t="s">
        <v>74</v>
      </c>
      <c r="AV185" s="12" t="s">
        <v>74</v>
      </c>
      <c r="AW185" s="12" t="s">
        <v>30</v>
      </c>
      <c r="AX185" s="12" t="s">
        <v>67</v>
      </c>
      <c r="AY185" s="202" t="s">
        <v>123</v>
      </c>
    </row>
    <row r="186" spans="2:65" s="13" customFormat="1" x14ac:dyDescent="0.2">
      <c r="B186" s="203"/>
      <c r="C186" s="204"/>
      <c r="D186" s="183" t="s">
        <v>134</v>
      </c>
      <c r="E186" s="205" t="s">
        <v>1</v>
      </c>
      <c r="F186" s="206" t="s">
        <v>138</v>
      </c>
      <c r="G186" s="204"/>
      <c r="H186" s="207">
        <v>7.7569999999999997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134</v>
      </c>
      <c r="AU186" s="213" t="s">
        <v>74</v>
      </c>
      <c r="AV186" s="13" t="s">
        <v>132</v>
      </c>
      <c r="AW186" s="13" t="s">
        <v>30</v>
      </c>
      <c r="AX186" s="13" t="s">
        <v>72</v>
      </c>
      <c r="AY186" s="213" t="s">
        <v>123</v>
      </c>
    </row>
    <row r="187" spans="2:65" s="1" customFormat="1" ht="16.5" customHeight="1" x14ac:dyDescent="0.2">
      <c r="B187" s="33"/>
      <c r="C187" s="169" t="s">
        <v>278</v>
      </c>
      <c r="D187" s="169" t="s">
        <v>127</v>
      </c>
      <c r="E187" s="170" t="s">
        <v>279</v>
      </c>
      <c r="F187" s="171" t="s">
        <v>280</v>
      </c>
      <c r="G187" s="172" t="s">
        <v>130</v>
      </c>
      <c r="H187" s="173">
        <v>7.75</v>
      </c>
      <c r="I187" s="174"/>
      <c r="J187" s="175">
        <f>ROUND(I187*H187,2)</f>
        <v>0</v>
      </c>
      <c r="K187" s="171" t="s">
        <v>131</v>
      </c>
      <c r="L187" s="37"/>
      <c r="M187" s="176" t="s">
        <v>1</v>
      </c>
      <c r="N187" s="177" t="s">
        <v>38</v>
      </c>
      <c r="O187" s="59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6" t="s">
        <v>132</v>
      </c>
      <c r="AT187" s="16" t="s">
        <v>127</v>
      </c>
      <c r="AU187" s="16" t="s">
        <v>74</v>
      </c>
      <c r="AY187" s="16" t="s">
        <v>123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6" t="s">
        <v>72</v>
      </c>
      <c r="BK187" s="180">
        <f>ROUND(I187*H187,2)</f>
        <v>0</v>
      </c>
      <c r="BL187" s="16" t="s">
        <v>132</v>
      </c>
      <c r="BM187" s="16" t="s">
        <v>281</v>
      </c>
    </row>
    <row r="188" spans="2:65" s="1" customFormat="1" ht="16.5" customHeight="1" x14ac:dyDescent="0.2">
      <c r="B188" s="33"/>
      <c r="C188" s="169" t="s">
        <v>282</v>
      </c>
      <c r="D188" s="169" t="s">
        <v>127</v>
      </c>
      <c r="E188" s="170" t="s">
        <v>283</v>
      </c>
      <c r="F188" s="171" t="s">
        <v>284</v>
      </c>
      <c r="G188" s="172" t="s">
        <v>157</v>
      </c>
      <c r="H188" s="173">
        <v>0.33900000000000002</v>
      </c>
      <c r="I188" s="174"/>
      <c r="J188" s="175">
        <f>ROUND(I188*H188,2)</f>
        <v>0</v>
      </c>
      <c r="K188" s="171" t="s">
        <v>131</v>
      </c>
      <c r="L188" s="37"/>
      <c r="M188" s="176" t="s">
        <v>1</v>
      </c>
      <c r="N188" s="177" t="s">
        <v>38</v>
      </c>
      <c r="O188" s="59"/>
      <c r="P188" s="178">
        <f>O188*H188</f>
        <v>0</v>
      </c>
      <c r="Q188" s="178">
        <v>1.06277</v>
      </c>
      <c r="R188" s="178">
        <f>Q188*H188</f>
        <v>0.36027903</v>
      </c>
      <c r="S188" s="178">
        <v>0</v>
      </c>
      <c r="T188" s="179">
        <f>S188*H188</f>
        <v>0</v>
      </c>
      <c r="AR188" s="16" t="s">
        <v>132</v>
      </c>
      <c r="AT188" s="16" t="s">
        <v>127</v>
      </c>
      <c r="AU188" s="16" t="s">
        <v>74</v>
      </c>
      <c r="AY188" s="16" t="s">
        <v>123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6" t="s">
        <v>72</v>
      </c>
      <c r="BK188" s="180">
        <f>ROUND(I188*H188,2)</f>
        <v>0</v>
      </c>
      <c r="BL188" s="16" t="s">
        <v>132</v>
      </c>
      <c r="BM188" s="16" t="s">
        <v>285</v>
      </c>
    </row>
    <row r="189" spans="2:65" s="12" customFormat="1" x14ac:dyDescent="0.2">
      <c r="B189" s="192"/>
      <c r="C189" s="193"/>
      <c r="D189" s="183" t="s">
        <v>134</v>
      </c>
      <c r="E189" s="194" t="s">
        <v>1</v>
      </c>
      <c r="F189" s="195" t="s">
        <v>286</v>
      </c>
      <c r="G189" s="193"/>
      <c r="H189" s="196">
        <v>0.33100000000000002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134</v>
      </c>
      <c r="AU189" s="202" t="s">
        <v>74</v>
      </c>
      <c r="AV189" s="12" t="s">
        <v>74</v>
      </c>
      <c r="AW189" s="12" t="s">
        <v>30</v>
      </c>
      <c r="AX189" s="12" t="s">
        <v>67</v>
      </c>
      <c r="AY189" s="202" t="s">
        <v>123</v>
      </c>
    </row>
    <row r="190" spans="2:65" s="12" customFormat="1" x14ac:dyDescent="0.2">
      <c r="B190" s="192"/>
      <c r="C190" s="193"/>
      <c r="D190" s="183" t="s">
        <v>134</v>
      </c>
      <c r="E190" s="194" t="s">
        <v>1</v>
      </c>
      <c r="F190" s="195" t="s">
        <v>287</v>
      </c>
      <c r="G190" s="193"/>
      <c r="H190" s="196">
        <v>8.0000000000000002E-3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134</v>
      </c>
      <c r="AU190" s="202" t="s">
        <v>74</v>
      </c>
      <c r="AV190" s="12" t="s">
        <v>74</v>
      </c>
      <c r="AW190" s="12" t="s">
        <v>30</v>
      </c>
      <c r="AX190" s="12" t="s">
        <v>67</v>
      </c>
      <c r="AY190" s="202" t="s">
        <v>123</v>
      </c>
    </row>
    <row r="191" spans="2:65" s="13" customFormat="1" x14ac:dyDescent="0.2">
      <c r="B191" s="203"/>
      <c r="C191" s="204"/>
      <c r="D191" s="183" t="s">
        <v>134</v>
      </c>
      <c r="E191" s="205" t="s">
        <v>1</v>
      </c>
      <c r="F191" s="206" t="s">
        <v>138</v>
      </c>
      <c r="G191" s="204"/>
      <c r="H191" s="207">
        <v>0.33900000000000002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134</v>
      </c>
      <c r="AU191" s="213" t="s">
        <v>74</v>
      </c>
      <c r="AV191" s="13" t="s">
        <v>132</v>
      </c>
      <c r="AW191" s="13" t="s">
        <v>30</v>
      </c>
      <c r="AX191" s="13" t="s">
        <v>72</v>
      </c>
      <c r="AY191" s="213" t="s">
        <v>123</v>
      </c>
    </row>
    <row r="192" spans="2:65" s="1" customFormat="1" ht="16.5" customHeight="1" x14ac:dyDescent="0.2">
      <c r="B192" s="33"/>
      <c r="C192" s="169" t="s">
        <v>288</v>
      </c>
      <c r="D192" s="169" t="s">
        <v>127</v>
      </c>
      <c r="E192" s="170" t="s">
        <v>289</v>
      </c>
      <c r="F192" s="171" t="s">
        <v>290</v>
      </c>
      <c r="G192" s="172" t="s">
        <v>157</v>
      </c>
      <c r="H192" s="173">
        <v>1.4999999999999999E-2</v>
      </c>
      <c r="I192" s="174"/>
      <c r="J192" s="175">
        <f>ROUND(I192*H192,2)</f>
        <v>0</v>
      </c>
      <c r="K192" s="171" t="s">
        <v>131</v>
      </c>
      <c r="L192" s="37"/>
      <c r="M192" s="176" t="s">
        <v>1</v>
      </c>
      <c r="N192" s="177" t="s">
        <v>38</v>
      </c>
      <c r="O192" s="59"/>
      <c r="P192" s="178">
        <f>O192*H192</f>
        <v>0</v>
      </c>
      <c r="Q192" s="178">
        <v>1.0414300000000001</v>
      </c>
      <c r="R192" s="178">
        <f>Q192*H192</f>
        <v>1.562145E-2</v>
      </c>
      <c r="S192" s="178">
        <v>0</v>
      </c>
      <c r="T192" s="179">
        <f>S192*H192</f>
        <v>0</v>
      </c>
      <c r="AR192" s="16" t="s">
        <v>132</v>
      </c>
      <c r="AT192" s="16" t="s">
        <v>127</v>
      </c>
      <c r="AU192" s="16" t="s">
        <v>74</v>
      </c>
      <c r="AY192" s="16" t="s">
        <v>123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6" t="s">
        <v>72</v>
      </c>
      <c r="BK192" s="180">
        <f>ROUND(I192*H192,2)</f>
        <v>0</v>
      </c>
      <c r="BL192" s="16" t="s">
        <v>132</v>
      </c>
      <c r="BM192" s="16" t="s">
        <v>291</v>
      </c>
    </row>
    <row r="193" spans="2:65" s="1" customFormat="1" ht="16.5" customHeight="1" x14ac:dyDescent="0.2">
      <c r="B193" s="33"/>
      <c r="C193" s="169" t="s">
        <v>292</v>
      </c>
      <c r="D193" s="169" t="s">
        <v>127</v>
      </c>
      <c r="E193" s="170" t="s">
        <v>293</v>
      </c>
      <c r="F193" s="171" t="s">
        <v>294</v>
      </c>
      <c r="G193" s="172" t="s">
        <v>142</v>
      </c>
      <c r="H193" s="173">
        <v>3.6</v>
      </c>
      <c r="I193" s="174"/>
      <c r="J193" s="175">
        <f>ROUND(I193*H193,2)</f>
        <v>0</v>
      </c>
      <c r="K193" s="171" t="s">
        <v>131</v>
      </c>
      <c r="L193" s="37"/>
      <c r="M193" s="176" t="s">
        <v>1</v>
      </c>
      <c r="N193" s="177" t="s">
        <v>38</v>
      </c>
      <c r="O193" s="59"/>
      <c r="P193" s="178">
        <f>O193*H193</f>
        <v>0</v>
      </c>
      <c r="Q193" s="178">
        <v>9.8680000000000004E-2</v>
      </c>
      <c r="R193" s="178">
        <f>Q193*H193</f>
        <v>0.35524800000000001</v>
      </c>
      <c r="S193" s="178">
        <v>0</v>
      </c>
      <c r="T193" s="179">
        <f>S193*H193</f>
        <v>0</v>
      </c>
      <c r="AR193" s="16" t="s">
        <v>132</v>
      </c>
      <c r="AT193" s="16" t="s">
        <v>127</v>
      </c>
      <c r="AU193" s="16" t="s">
        <v>74</v>
      </c>
      <c r="AY193" s="16" t="s">
        <v>123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6" t="s">
        <v>72</v>
      </c>
      <c r="BK193" s="180">
        <f>ROUND(I193*H193,2)</f>
        <v>0</v>
      </c>
      <c r="BL193" s="16" t="s">
        <v>132</v>
      </c>
      <c r="BM193" s="16" t="s">
        <v>295</v>
      </c>
    </row>
    <row r="194" spans="2:65" s="11" customFormat="1" x14ac:dyDescent="0.2">
      <c r="B194" s="181"/>
      <c r="C194" s="182"/>
      <c r="D194" s="183" t="s">
        <v>134</v>
      </c>
      <c r="E194" s="184" t="s">
        <v>1</v>
      </c>
      <c r="F194" s="185" t="s">
        <v>296</v>
      </c>
      <c r="G194" s="182"/>
      <c r="H194" s="184" t="s">
        <v>1</v>
      </c>
      <c r="I194" s="186"/>
      <c r="J194" s="182"/>
      <c r="K194" s="182"/>
      <c r="L194" s="187"/>
      <c r="M194" s="188"/>
      <c r="N194" s="189"/>
      <c r="O194" s="189"/>
      <c r="P194" s="189"/>
      <c r="Q194" s="189"/>
      <c r="R194" s="189"/>
      <c r="S194" s="189"/>
      <c r="T194" s="190"/>
      <c r="AT194" s="191" t="s">
        <v>134</v>
      </c>
      <c r="AU194" s="191" t="s">
        <v>74</v>
      </c>
      <c r="AV194" s="11" t="s">
        <v>72</v>
      </c>
      <c r="AW194" s="11" t="s">
        <v>30</v>
      </c>
      <c r="AX194" s="11" t="s">
        <v>67</v>
      </c>
      <c r="AY194" s="191" t="s">
        <v>123</v>
      </c>
    </row>
    <row r="195" spans="2:65" s="12" customFormat="1" x14ac:dyDescent="0.2">
      <c r="B195" s="192"/>
      <c r="C195" s="193"/>
      <c r="D195" s="183" t="s">
        <v>134</v>
      </c>
      <c r="E195" s="194" t="s">
        <v>1</v>
      </c>
      <c r="F195" s="195" t="s">
        <v>297</v>
      </c>
      <c r="G195" s="193"/>
      <c r="H195" s="196">
        <v>3.36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134</v>
      </c>
      <c r="AU195" s="202" t="s">
        <v>74</v>
      </c>
      <c r="AV195" s="12" t="s">
        <v>74</v>
      </c>
      <c r="AW195" s="12" t="s">
        <v>30</v>
      </c>
      <c r="AX195" s="12" t="s">
        <v>67</v>
      </c>
      <c r="AY195" s="202" t="s">
        <v>123</v>
      </c>
    </row>
    <row r="196" spans="2:65" s="12" customFormat="1" x14ac:dyDescent="0.2">
      <c r="B196" s="192"/>
      <c r="C196" s="193"/>
      <c r="D196" s="183" t="s">
        <v>134</v>
      </c>
      <c r="E196" s="194" t="s">
        <v>1</v>
      </c>
      <c r="F196" s="195" t="s">
        <v>298</v>
      </c>
      <c r="G196" s="193"/>
      <c r="H196" s="196">
        <v>0.24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134</v>
      </c>
      <c r="AU196" s="202" t="s">
        <v>74</v>
      </c>
      <c r="AV196" s="12" t="s">
        <v>74</v>
      </c>
      <c r="AW196" s="12" t="s">
        <v>30</v>
      </c>
      <c r="AX196" s="12" t="s">
        <v>67</v>
      </c>
      <c r="AY196" s="202" t="s">
        <v>123</v>
      </c>
    </row>
    <row r="197" spans="2:65" s="13" customFormat="1" x14ac:dyDescent="0.2">
      <c r="B197" s="203"/>
      <c r="C197" s="204"/>
      <c r="D197" s="183" t="s">
        <v>134</v>
      </c>
      <c r="E197" s="205" t="s">
        <v>1</v>
      </c>
      <c r="F197" s="206" t="s">
        <v>138</v>
      </c>
      <c r="G197" s="204"/>
      <c r="H197" s="207">
        <v>3.5999999999999996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134</v>
      </c>
      <c r="AU197" s="213" t="s">
        <v>74</v>
      </c>
      <c r="AV197" s="13" t="s">
        <v>132</v>
      </c>
      <c r="AW197" s="13" t="s">
        <v>30</v>
      </c>
      <c r="AX197" s="13" t="s">
        <v>72</v>
      </c>
      <c r="AY197" s="213" t="s">
        <v>123</v>
      </c>
    </row>
    <row r="198" spans="2:65" s="1" customFormat="1" ht="16.5" customHeight="1" x14ac:dyDescent="0.2">
      <c r="B198" s="33"/>
      <c r="C198" s="169" t="s">
        <v>299</v>
      </c>
      <c r="D198" s="169" t="s">
        <v>127</v>
      </c>
      <c r="E198" s="170" t="s">
        <v>300</v>
      </c>
      <c r="F198" s="171" t="s">
        <v>301</v>
      </c>
      <c r="G198" s="172" t="s">
        <v>142</v>
      </c>
      <c r="H198" s="173">
        <v>91.21</v>
      </c>
      <c r="I198" s="174"/>
      <c r="J198" s="175">
        <f>ROUND(I198*H198,2)</f>
        <v>0</v>
      </c>
      <c r="K198" s="171" t="s">
        <v>131</v>
      </c>
      <c r="L198" s="37"/>
      <c r="M198" s="176" t="s">
        <v>1</v>
      </c>
      <c r="N198" s="177" t="s">
        <v>38</v>
      </c>
      <c r="O198" s="59"/>
      <c r="P198" s="178">
        <f>O198*H198</f>
        <v>0</v>
      </c>
      <c r="Q198" s="178">
        <v>7.4999999999999997E-3</v>
      </c>
      <c r="R198" s="178">
        <f>Q198*H198</f>
        <v>0.68407499999999988</v>
      </c>
      <c r="S198" s="178">
        <v>0</v>
      </c>
      <c r="T198" s="179">
        <f>S198*H198</f>
        <v>0</v>
      </c>
      <c r="AR198" s="16" t="s">
        <v>132</v>
      </c>
      <c r="AT198" s="16" t="s">
        <v>127</v>
      </c>
      <c r="AU198" s="16" t="s">
        <v>74</v>
      </c>
      <c r="AY198" s="16" t="s">
        <v>123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6" t="s">
        <v>72</v>
      </c>
      <c r="BK198" s="180">
        <f>ROUND(I198*H198,2)</f>
        <v>0</v>
      </c>
      <c r="BL198" s="16" t="s">
        <v>132</v>
      </c>
      <c r="BM198" s="16" t="s">
        <v>302</v>
      </c>
    </row>
    <row r="199" spans="2:65" s="11" customFormat="1" x14ac:dyDescent="0.2">
      <c r="B199" s="181"/>
      <c r="C199" s="182"/>
      <c r="D199" s="183" t="s">
        <v>134</v>
      </c>
      <c r="E199" s="184" t="s">
        <v>1</v>
      </c>
      <c r="F199" s="185" t="s">
        <v>275</v>
      </c>
      <c r="G199" s="182"/>
      <c r="H199" s="184" t="s">
        <v>1</v>
      </c>
      <c r="I199" s="186"/>
      <c r="J199" s="182"/>
      <c r="K199" s="182"/>
      <c r="L199" s="187"/>
      <c r="M199" s="188"/>
      <c r="N199" s="189"/>
      <c r="O199" s="189"/>
      <c r="P199" s="189"/>
      <c r="Q199" s="189"/>
      <c r="R199" s="189"/>
      <c r="S199" s="189"/>
      <c r="T199" s="190"/>
      <c r="AT199" s="191" t="s">
        <v>134</v>
      </c>
      <c r="AU199" s="191" t="s">
        <v>74</v>
      </c>
      <c r="AV199" s="11" t="s">
        <v>72</v>
      </c>
      <c r="AW199" s="11" t="s">
        <v>30</v>
      </c>
      <c r="AX199" s="11" t="s">
        <v>67</v>
      </c>
      <c r="AY199" s="191" t="s">
        <v>123</v>
      </c>
    </row>
    <row r="200" spans="2:65" s="12" customFormat="1" x14ac:dyDescent="0.2">
      <c r="B200" s="192"/>
      <c r="C200" s="193"/>
      <c r="D200" s="183" t="s">
        <v>134</v>
      </c>
      <c r="E200" s="194" t="s">
        <v>1</v>
      </c>
      <c r="F200" s="195" t="s">
        <v>303</v>
      </c>
      <c r="G200" s="193"/>
      <c r="H200" s="196">
        <v>91.21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134</v>
      </c>
      <c r="AU200" s="202" t="s">
        <v>74</v>
      </c>
      <c r="AV200" s="12" t="s">
        <v>74</v>
      </c>
      <c r="AW200" s="12" t="s">
        <v>30</v>
      </c>
      <c r="AX200" s="12" t="s">
        <v>67</v>
      </c>
      <c r="AY200" s="202" t="s">
        <v>123</v>
      </c>
    </row>
    <row r="201" spans="2:65" s="13" customFormat="1" x14ac:dyDescent="0.2">
      <c r="B201" s="203"/>
      <c r="C201" s="204"/>
      <c r="D201" s="183" t="s">
        <v>134</v>
      </c>
      <c r="E201" s="205" t="s">
        <v>1</v>
      </c>
      <c r="F201" s="206" t="s">
        <v>138</v>
      </c>
      <c r="G201" s="204"/>
      <c r="H201" s="207">
        <v>91.21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134</v>
      </c>
      <c r="AU201" s="213" t="s">
        <v>74</v>
      </c>
      <c r="AV201" s="13" t="s">
        <v>132</v>
      </c>
      <c r="AW201" s="13" t="s">
        <v>30</v>
      </c>
      <c r="AX201" s="13" t="s">
        <v>72</v>
      </c>
      <c r="AY201" s="213" t="s">
        <v>123</v>
      </c>
    </row>
    <row r="202" spans="2:65" s="1" customFormat="1" ht="16.5" customHeight="1" x14ac:dyDescent="0.2">
      <c r="B202" s="33"/>
      <c r="C202" s="169" t="s">
        <v>304</v>
      </c>
      <c r="D202" s="169" t="s">
        <v>127</v>
      </c>
      <c r="E202" s="170" t="s">
        <v>305</v>
      </c>
      <c r="F202" s="171" t="s">
        <v>306</v>
      </c>
      <c r="G202" s="172" t="s">
        <v>226</v>
      </c>
      <c r="H202" s="173">
        <v>70.88</v>
      </c>
      <c r="I202" s="174"/>
      <c r="J202" s="175">
        <f>ROUND(I202*H202,2)</f>
        <v>0</v>
      </c>
      <c r="K202" s="171" t="s">
        <v>131</v>
      </c>
      <c r="L202" s="37"/>
      <c r="M202" s="176" t="s">
        <v>1</v>
      </c>
      <c r="N202" s="177" t="s">
        <v>38</v>
      </c>
      <c r="O202" s="59"/>
      <c r="P202" s="178">
        <f>O202*H202</f>
        <v>0</v>
      </c>
      <c r="Q202" s="178">
        <v>2.0000000000000002E-5</v>
      </c>
      <c r="R202" s="178">
        <f>Q202*H202</f>
        <v>1.4176E-3</v>
      </c>
      <c r="S202" s="178">
        <v>0</v>
      </c>
      <c r="T202" s="179">
        <f>S202*H202</f>
        <v>0</v>
      </c>
      <c r="AR202" s="16" t="s">
        <v>132</v>
      </c>
      <c r="AT202" s="16" t="s">
        <v>127</v>
      </c>
      <c r="AU202" s="16" t="s">
        <v>74</v>
      </c>
      <c r="AY202" s="16" t="s">
        <v>123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6" t="s">
        <v>72</v>
      </c>
      <c r="BK202" s="180">
        <f>ROUND(I202*H202,2)</f>
        <v>0</v>
      </c>
      <c r="BL202" s="16" t="s">
        <v>132</v>
      </c>
      <c r="BM202" s="16" t="s">
        <v>307</v>
      </c>
    </row>
    <row r="203" spans="2:65" s="12" customFormat="1" x14ac:dyDescent="0.2">
      <c r="B203" s="192"/>
      <c r="C203" s="193"/>
      <c r="D203" s="183" t="s">
        <v>134</v>
      </c>
      <c r="E203" s="194" t="s">
        <v>1</v>
      </c>
      <c r="F203" s="195" t="s">
        <v>308</v>
      </c>
      <c r="G203" s="193"/>
      <c r="H203" s="196">
        <v>70.88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134</v>
      </c>
      <c r="AU203" s="202" t="s">
        <v>74</v>
      </c>
      <c r="AV203" s="12" t="s">
        <v>74</v>
      </c>
      <c r="AW203" s="12" t="s">
        <v>30</v>
      </c>
      <c r="AX203" s="12" t="s">
        <v>67</v>
      </c>
      <c r="AY203" s="202" t="s">
        <v>123</v>
      </c>
    </row>
    <row r="204" spans="2:65" s="13" customFormat="1" x14ac:dyDescent="0.2">
      <c r="B204" s="203"/>
      <c r="C204" s="204"/>
      <c r="D204" s="183" t="s">
        <v>134</v>
      </c>
      <c r="E204" s="205" t="s">
        <v>1</v>
      </c>
      <c r="F204" s="206" t="s">
        <v>138</v>
      </c>
      <c r="G204" s="204"/>
      <c r="H204" s="207">
        <v>70.88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134</v>
      </c>
      <c r="AU204" s="213" t="s">
        <v>74</v>
      </c>
      <c r="AV204" s="13" t="s">
        <v>132</v>
      </c>
      <c r="AW204" s="13" t="s">
        <v>30</v>
      </c>
      <c r="AX204" s="13" t="s">
        <v>72</v>
      </c>
      <c r="AY204" s="213" t="s">
        <v>123</v>
      </c>
    </row>
    <row r="205" spans="2:65" s="1" customFormat="1" ht="16.5" customHeight="1" x14ac:dyDescent="0.2">
      <c r="B205" s="33"/>
      <c r="C205" s="169" t="s">
        <v>309</v>
      </c>
      <c r="D205" s="169" t="s">
        <v>127</v>
      </c>
      <c r="E205" s="170" t="s">
        <v>310</v>
      </c>
      <c r="F205" s="171" t="s">
        <v>311</v>
      </c>
      <c r="G205" s="172" t="s">
        <v>226</v>
      </c>
      <c r="H205" s="173">
        <v>40</v>
      </c>
      <c r="I205" s="174"/>
      <c r="J205" s="175">
        <f>ROUND(I205*H205,2)</f>
        <v>0</v>
      </c>
      <c r="K205" s="171" t="s">
        <v>131</v>
      </c>
      <c r="L205" s="37"/>
      <c r="M205" s="176" t="s">
        <v>1</v>
      </c>
      <c r="N205" s="177" t="s">
        <v>38</v>
      </c>
      <c r="O205" s="59"/>
      <c r="P205" s="178">
        <f>O205*H205</f>
        <v>0</v>
      </c>
      <c r="Q205" s="178">
        <v>8.0000000000000007E-5</v>
      </c>
      <c r="R205" s="178">
        <f>Q205*H205</f>
        <v>3.2000000000000002E-3</v>
      </c>
      <c r="S205" s="178">
        <v>0</v>
      </c>
      <c r="T205" s="179">
        <f>S205*H205</f>
        <v>0</v>
      </c>
      <c r="AR205" s="16" t="s">
        <v>132</v>
      </c>
      <c r="AT205" s="16" t="s">
        <v>127</v>
      </c>
      <c r="AU205" s="16" t="s">
        <v>74</v>
      </c>
      <c r="AY205" s="16" t="s">
        <v>123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6" t="s">
        <v>72</v>
      </c>
      <c r="BK205" s="180">
        <f>ROUND(I205*H205,2)</f>
        <v>0</v>
      </c>
      <c r="BL205" s="16" t="s">
        <v>132</v>
      </c>
      <c r="BM205" s="16" t="s">
        <v>312</v>
      </c>
    </row>
    <row r="206" spans="2:65" s="12" customFormat="1" x14ac:dyDescent="0.2">
      <c r="B206" s="192"/>
      <c r="C206" s="193"/>
      <c r="D206" s="183" t="s">
        <v>134</v>
      </c>
      <c r="E206" s="194" t="s">
        <v>1</v>
      </c>
      <c r="F206" s="195" t="s">
        <v>313</v>
      </c>
      <c r="G206" s="193"/>
      <c r="H206" s="196">
        <v>40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134</v>
      </c>
      <c r="AU206" s="202" t="s">
        <v>74</v>
      </c>
      <c r="AV206" s="12" t="s">
        <v>74</v>
      </c>
      <c r="AW206" s="12" t="s">
        <v>30</v>
      </c>
      <c r="AX206" s="12" t="s">
        <v>67</v>
      </c>
      <c r="AY206" s="202" t="s">
        <v>123</v>
      </c>
    </row>
    <row r="207" spans="2:65" s="13" customFormat="1" x14ac:dyDescent="0.2">
      <c r="B207" s="203"/>
      <c r="C207" s="204"/>
      <c r="D207" s="183" t="s">
        <v>134</v>
      </c>
      <c r="E207" s="205" t="s">
        <v>1</v>
      </c>
      <c r="F207" s="206" t="s">
        <v>138</v>
      </c>
      <c r="G207" s="204"/>
      <c r="H207" s="207">
        <v>40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134</v>
      </c>
      <c r="AU207" s="213" t="s">
        <v>74</v>
      </c>
      <c r="AV207" s="13" t="s">
        <v>132</v>
      </c>
      <c r="AW207" s="13" t="s">
        <v>30</v>
      </c>
      <c r="AX207" s="13" t="s">
        <v>72</v>
      </c>
      <c r="AY207" s="213" t="s">
        <v>123</v>
      </c>
    </row>
    <row r="208" spans="2:65" s="1" customFormat="1" ht="16.5" customHeight="1" x14ac:dyDescent="0.2">
      <c r="B208" s="33"/>
      <c r="C208" s="169" t="s">
        <v>314</v>
      </c>
      <c r="D208" s="169" t="s">
        <v>127</v>
      </c>
      <c r="E208" s="170" t="s">
        <v>315</v>
      </c>
      <c r="F208" s="171" t="s">
        <v>316</v>
      </c>
      <c r="G208" s="172" t="s">
        <v>226</v>
      </c>
      <c r="H208" s="173">
        <v>40</v>
      </c>
      <c r="I208" s="174"/>
      <c r="J208" s="175">
        <f>ROUND(I208*H208,2)</f>
        <v>0</v>
      </c>
      <c r="K208" s="171" t="s">
        <v>1</v>
      </c>
      <c r="L208" s="37"/>
      <c r="M208" s="176" t="s">
        <v>1</v>
      </c>
      <c r="N208" s="177" t="s">
        <v>38</v>
      </c>
      <c r="O208" s="59"/>
      <c r="P208" s="178">
        <f>O208*H208</f>
        <v>0</v>
      </c>
      <c r="Q208" s="178">
        <v>1.0000000000000001E-5</v>
      </c>
      <c r="R208" s="178">
        <f>Q208*H208</f>
        <v>4.0000000000000002E-4</v>
      </c>
      <c r="S208" s="178">
        <v>0</v>
      </c>
      <c r="T208" s="179">
        <f>S208*H208</f>
        <v>0</v>
      </c>
      <c r="AR208" s="16" t="s">
        <v>190</v>
      </c>
      <c r="AT208" s="16" t="s">
        <v>127</v>
      </c>
      <c r="AU208" s="16" t="s">
        <v>74</v>
      </c>
      <c r="AY208" s="16" t="s">
        <v>123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6" t="s">
        <v>72</v>
      </c>
      <c r="BK208" s="180">
        <f>ROUND(I208*H208,2)</f>
        <v>0</v>
      </c>
      <c r="BL208" s="16" t="s">
        <v>190</v>
      </c>
      <c r="BM208" s="16" t="s">
        <v>317</v>
      </c>
    </row>
    <row r="209" spans="2:65" s="1" customFormat="1" ht="16.5" customHeight="1" x14ac:dyDescent="0.2">
      <c r="B209" s="33"/>
      <c r="C209" s="169" t="s">
        <v>318</v>
      </c>
      <c r="D209" s="169" t="s">
        <v>127</v>
      </c>
      <c r="E209" s="170" t="s">
        <v>319</v>
      </c>
      <c r="F209" s="171" t="s">
        <v>320</v>
      </c>
      <c r="G209" s="172" t="s">
        <v>142</v>
      </c>
      <c r="H209" s="173">
        <v>93.66</v>
      </c>
      <c r="I209" s="174"/>
      <c r="J209" s="175">
        <f>ROUND(I209*H209,2)</f>
        <v>0</v>
      </c>
      <c r="K209" s="171" t="s">
        <v>131</v>
      </c>
      <c r="L209" s="37"/>
      <c r="M209" s="176" t="s">
        <v>1</v>
      </c>
      <c r="N209" s="177" t="s">
        <v>38</v>
      </c>
      <c r="O209" s="59"/>
      <c r="P209" s="178">
        <f>O209*H209</f>
        <v>0</v>
      </c>
      <c r="Q209" s="178">
        <v>7.102E-2</v>
      </c>
      <c r="R209" s="178">
        <f>Q209*H209</f>
        <v>6.6517331999999998</v>
      </c>
      <c r="S209" s="178">
        <v>0</v>
      </c>
      <c r="T209" s="179">
        <f>S209*H209</f>
        <v>0</v>
      </c>
      <c r="AR209" s="16" t="s">
        <v>132</v>
      </c>
      <c r="AT209" s="16" t="s">
        <v>127</v>
      </c>
      <c r="AU209" s="16" t="s">
        <v>74</v>
      </c>
      <c r="AY209" s="16" t="s">
        <v>123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6" t="s">
        <v>72</v>
      </c>
      <c r="BK209" s="180">
        <f>ROUND(I209*H209,2)</f>
        <v>0</v>
      </c>
      <c r="BL209" s="16" t="s">
        <v>132</v>
      </c>
      <c r="BM209" s="16" t="s">
        <v>321</v>
      </c>
    </row>
    <row r="210" spans="2:65" s="11" customFormat="1" x14ac:dyDescent="0.2">
      <c r="B210" s="181"/>
      <c r="C210" s="182"/>
      <c r="D210" s="183" t="s">
        <v>134</v>
      </c>
      <c r="E210" s="184" t="s">
        <v>1</v>
      </c>
      <c r="F210" s="185" t="s">
        <v>322</v>
      </c>
      <c r="G210" s="182"/>
      <c r="H210" s="184" t="s">
        <v>1</v>
      </c>
      <c r="I210" s="186"/>
      <c r="J210" s="182"/>
      <c r="K210" s="182"/>
      <c r="L210" s="187"/>
      <c r="M210" s="188"/>
      <c r="N210" s="189"/>
      <c r="O210" s="189"/>
      <c r="P210" s="189"/>
      <c r="Q210" s="189"/>
      <c r="R210" s="189"/>
      <c r="S210" s="189"/>
      <c r="T210" s="190"/>
      <c r="AT210" s="191" t="s">
        <v>134</v>
      </c>
      <c r="AU210" s="191" t="s">
        <v>74</v>
      </c>
      <c r="AV210" s="11" t="s">
        <v>72</v>
      </c>
      <c r="AW210" s="11" t="s">
        <v>30</v>
      </c>
      <c r="AX210" s="11" t="s">
        <v>67</v>
      </c>
      <c r="AY210" s="191" t="s">
        <v>123</v>
      </c>
    </row>
    <row r="211" spans="2:65" s="12" customFormat="1" x14ac:dyDescent="0.2">
      <c r="B211" s="192"/>
      <c r="C211" s="193"/>
      <c r="D211" s="183" t="s">
        <v>134</v>
      </c>
      <c r="E211" s="194" t="s">
        <v>1</v>
      </c>
      <c r="F211" s="195" t="s">
        <v>323</v>
      </c>
      <c r="G211" s="193"/>
      <c r="H211" s="196">
        <v>93.66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134</v>
      </c>
      <c r="AU211" s="202" t="s">
        <v>74</v>
      </c>
      <c r="AV211" s="12" t="s">
        <v>74</v>
      </c>
      <c r="AW211" s="12" t="s">
        <v>30</v>
      </c>
      <c r="AX211" s="12" t="s">
        <v>67</v>
      </c>
      <c r="AY211" s="202" t="s">
        <v>123</v>
      </c>
    </row>
    <row r="212" spans="2:65" s="13" customFormat="1" x14ac:dyDescent="0.2">
      <c r="B212" s="203"/>
      <c r="C212" s="204"/>
      <c r="D212" s="183" t="s">
        <v>134</v>
      </c>
      <c r="E212" s="205" t="s">
        <v>1</v>
      </c>
      <c r="F212" s="206" t="s">
        <v>138</v>
      </c>
      <c r="G212" s="204"/>
      <c r="H212" s="207">
        <v>93.66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134</v>
      </c>
      <c r="AU212" s="213" t="s">
        <v>74</v>
      </c>
      <c r="AV212" s="13" t="s">
        <v>132</v>
      </c>
      <c r="AW212" s="13" t="s">
        <v>30</v>
      </c>
      <c r="AX212" s="13" t="s">
        <v>72</v>
      </c>
      <c r="AY212" s="213" t="s">
        <v>123</v>
      </c>
    </row>
    <row r="213" spans="2:65" s="10" customFormat="1" ht="22.9" customHeight="1" x14ac:dyDescent="0.2">
      <c r="B213" s="153"/>
      <c r="C213" s="154"/>
      <c r="D213" s="155" t="s">
        <v>66</v>
      </c>
      <c r="E213" s="167" t="s">
        <v>324</v>
      </c>
      <c r="F213" s="167" t="s">
        <v>325</v>
      </c>
      <c r="G213" s="154"/>
      <c r="H213" s="154"/>
      <c r="I213" s="157"/>
      <c r="J213" s="168">
        <f>BK213</f>
        <v>0</v>
      </c>
      <c r="K213" s="154"/>
      <c r="L213" s="159"/>
      <c r="M213" s="160"/>
      <c r="N213" s="161"/>
      <c r="O213" s="161"/>
      <c r="P213" s="162">
        <f>SUM(P214:P353)</f>
        <v>0</v>
      </c>
      <c r="Q213" s="161"/>
      <c r="R213" s="162">
        <f>SUM(R214:R353)</f>
        <v>19.053630900000005</v>
      </c>
      <c r="S213" s="161"/>
      <c r="T213" s="163">
        <f>SUM(T214:T353)</f>
        <v>0</v>
      </c>
      <c r="AR213" s="164" t="s">
        <v>72</v>
      </c>
      <c r="AT213" s="165" t="s">
        <v>66</v>
      </c>
      <c r="AU213" s="165" t="s">
        <v>72</v>
      </c>
      <c r="AY213" s="164" t="s">
        <v>123</v>
      </c>
      <c r="BK213" s="166">
        <f>SUM(BK214:BK353)</f>
        <v>0</v>
      </c>
    </row>
    <row r="214" spans="2:65" s="1" customFormat="1" ht="16.5" customHeight="1" x14ac:dyDescent="0.2">
      <c r="B214" s="33"/>
      <c r="C214" s="169" t="s">
        <v>326</v>
      </c>
      <c r="D214" s="169" t="s">
        <v>127</v>
      </c>
      <c r="E214" s="170" t="s">
        <v>327</v>
      </c>
      <c r="F214" s="171" t="s">
        <v>328</v>
      </c>
      <c r="G214" s="172" t="s">
        <v>142</v>
      </c>
      <c r="H214" s="173">
        <v>183.095</v>
      </c>
      <c r="I214" s="174"/>
      <c r="J214" s="175">
        <f>ROUND(I214*H214,2)</f>
        <v>0</v>
      </c>
      <c r="K214" s="171" t="s">
        <v>188</v>
      </c>
      <c r="L214" s="37"/>
      <c r="M214" s="176" t="s">
        <v>1</v>
      </c>
      <c r="N214" s="177" t="s">
        <v>38</v>
      </c>
      <c r="O214" s="59"/>
      <c r="P214" s="178">
        <f>O214*H214</f>
        <v>0</v>
      </c>
      <c r="Q214" s="178">
        <v>4.3800000000000002E-3</v>
      </c>
      <c r="R214" s="178">
        <f>Q214*H214</f>
        <v>0.80195610000000006</v>
      </c>
      <c r="S214" s="178">
        <v>0</v>
      </c>
      <c r="T214" s="179">
        <f>S214*H214</f>
        <v>0</v>
      </c>
      <c r="AR214" s="16" t="s">
        <v>132</v>
      </c>
      <c r="AT214" s="16" t="s">
        <v>127</v>
      </c>
      <c r="AU214" s="16" t="s">
        <v>74</v>
      </c>
      <c r="AY214" s="16" t="s">
        <v>123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6" t="s">
        <v>72</v>
      </c>
      <c r="BK214" s="180">
        <f>ROUND(I214*H214,2)</f>
        <v>0</v>
      </c>
      <c r="BL214" s="16" t="s">
        <v>132</v>
      </c>
      <c r="BM214" s="16" t="s">
        <v>329</v>
      </c>
    </row>
    <row r="215" spans="2:65" s="11" customFormat="1" x14ac:dyDescent="0.2">
      <c r="B215" s="181"/>
      <c r="C215" s="182"/>
      <c r="D215" s="183" t="s">
        <v>134</v>
      </c>
      <c r="E215" s="184" t="s">
        <v>1</v>
      </c>
      <c r="F215" s="185" t="s">
        <v>330</v>
      </c>
      <c r="G215" s="182"/>
      <c r="H215" s="184" t="s">
        <v>1</v>
      </c>
      <c r="I215" s="186"/>
      <c r="J215" s="182"/>
      <c r="K215" s="182"/>
      <c r="L215" s="187"/>
      <c r="M215" s="188"/>
      <c r="N215" s="189"/>
      <c r="O215" s="189"/>
      <c r="P215" s="189"/>
      <c r="Q215" s="189"/>
      <c r="R215" s="189"/>
      <c r="S215" s="189"/>
      <c r="T215" s="190"/>
      <c r="AT215" s="191" t="s">
        <v>134</v>
      </c>
      <c r="AU215" s="191" t="s">
        <v>74</v>
      </c>
      <c r="AV215" s="11" t="s">
        <v>72</v>
      </c>
      <c r="AW215" s="11" t="s">
        <v>30</v>
      </c>
      <c r="AX215" s="11" t="s">
        <v>67</v>
      </c>
      <c r="AY215" s="191" t="s">
        <v>123</v>
      </c>
    </row>
    <row r="216" spans="2:65" s="12" customFormat="1" x14ac:dyDescent="0.2">
      <c r="B216" s="192"/>
      <c r="C216" s="193"/>
      <c r="D216" s="183" t="s">
        <v>134</v>
      </c>
      <c r="E216" s="194" t="s">
        <v>1</v>
      </c>
      <c r="F216" s="195" t="s">
        <v>331</v>
      </c>
      <c r="G216" s="193"/>
      <c r="H216" s="196">
        <v>6.82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134</v>
      </c>
      <c r="AU216" s="202" t="s">
        <v>74</v>
      </c>
      <c r="AV216" s="12" t="s">
        <v>74</v>
      </c>
      <c r="AW216" s="12" t="s">
        <v>30</v>
      </c>
      <c r="AX216" s="12" t="s">
        <v>67</v>
      </c>
      <c r="AY216" s="202" t="s">
        <v>123</v>
      </c>
    </row>
    <row r="217" spans="2:65" s="12" customFormat="1" x14ac:dyDescent="0.2">
      <c r="B217" s="192"/>
      <c r="C217" s="193"/>
      <c r="D217" s="183" t="s">
        <v>134</v>
      </c>
      <c r="E217" s="194" t="s">
        <v>1</v>
      </c>
      <c r="F217" s="195" t="s">
        <v>144</v>
      </c>
      <c r="G217" s="193"/>
      <c r="H217" s="196">
        <v>3.41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134</v>
      </c>
      <c r="AU217" s="202" t="s">
        <v>74</v>
      </c>
      <c r="AV217" s="12" t="s">
        <v>74</v>
      </c>
      <c r="AW217" s="12" t="s">
        <v>30</v>
      </c>
      <c r="AX217" s="12" t="s">
        <v>67</v>
      </c>
      <c r="AY217" s="202" t="s">
        <v>123</v>
      </c>
    </row>
    <row r="218" spans="2:65" s="12" customFormat="1" x14ac:dyDescent="0.2">
      <c r="B218" s="192"/>
      <c r="C218" s="193"/>
      <c r="D218" s="183" t="s">
        <v>134</v>
      </c>
      <c r="E218" s="194" t="s">
        <v>1</v>
      </c>
      <c r="F218" s="195" t="s">
        <v>332</v>
      </c>
      <c r="G218" s="193"/>
      <c r="H218" s="196">
        <v>5.3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134</v>
      </c>
      <c r="AU218" s="202" t="s">
        <v>74</v>
      </c>
      <c r="AV218" s="12" t="s">
        <v>74</v>
      </c>
      <c r="AW218" s="12" t="s">
        <v>30</v>
      </c>
      <c r="AX218" s="12" t="s">
        <v>67</v>
      </c>
      <c r="AY218" s="202" t="s">
        <v>123</v>
      </c>
    </row>
    <row r="219" spans="2:65" s="12" customFormat="1" x14ac:dyDescent="0.2">
      <c r="B219" s="192"/>
      <c r="C219" s="193"/>
      <c r="D219" s="183" t="s">
        <v>134</v>
      </c>
      <c r="E219" s="194" t="s">
        <v>1</v>
      </c>
      <c r="F219" s="195" t="s">
        <v>202</v>
      </c>
      <c r="G219" s="193"/>
      <c r="H219" s="196">
        <v>10.65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134</v>
      </c>
      <c r="AU219" s="202" t="s">
        <v>74</v>
      </c>
      <c r="AV219" s="12" t="s">
        <v>74</v>
      </c>
      <c r="AW219" s="12" t="s">
        <v>30</v>
      </c>
      <c r="AX219" s="12" t="s">
        <v>67</v>
      </c>
      <c r="AY219" s="202" t="s">
        <v>123</v>
      </c>
    </row>
    <row r="220" spans="2:65" s="12" customFormat="1" x14ac:dyDescent="0.2">
      <c r="B220" s="192"/>
      <c r="C220" s="193"/>
      <c r="D220" s="183" t="s">
        <v>134</v>
      </c>
      <c r="E220" s="194" t="s">
        <v>1</v>
      </c>
      <c r="F220" s="195" t="s">
        <v>333</v>
      </c>
      <c r="G220" s="193"/>
      <c r="H220" s="196">
        <v>4.2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134</v>
      </c>
      <c r="AU220" s="202" t="s">
        <v>74</v>
      </c>
      <c r="AV220" s="12" t="s">
        <v>74</v>
      </c>
      <c r="AW220" s="12" t="s">
        <v>30</v>
      </c>
      <c r="AX220" s="12" t="s">
        <v>67</v>
      </c>
      <c r="AY220" s="202" t="s">
        <v>123</v>
      </c>
    </row>
    <row r="221" spans="2:65" s="12" customFormat="1" x14ac:dyDescent="0.2">
      <c r="B221" s="192"/>
      <c r="C221" s="193"/>
      <c r="D221" s="183" t="s">
        <v>134</v>
      </c>
      <c r="E221" s="194" t="s">
        <v>1</v>
      </c>
      <c r="F221" s="195" t="s">
        <v>334</v>
      </c>
      <c r="G221" s="193"/>
      <c r="H221" s="196">
        <v>3.6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134</v>
      </c>
      <c r="AU221" s="202" t="s">
        <v>74</v>
      </c>
      <c r="AV221" s="12" t="s">
        <v>74</v>
      </c>
      <c r="AW221" s="12" t="s">
        <v>30</v>
      </c>
      <c r="AX221" s="12" t="s">
        <v>67</v>
      </c>
      <c r="AY221" s="202" t="s">
        <v>123</v>
      </c>
    </row>
    <row r="222" spans="2:65" s="12" customFormat="1" x14ac:dyDescent="0.2">
      <c r="B222" s="192"/>
      <c r="C222" s="193"/>
      <c r="D222" s="183" t="s">
        <v>134</v>
      </c>
      <c r="E222" s="194" t="s">
        <v>1</v>
      </c>
      <c r="F222" s="195" t="s">
        <v>335</v>
      </c>
      <c r="G222" s="193"/>
      <c r="H222" s="196">
        <v>5.5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134</v>
      </c>
      <c r="AU222" s="202" t="s">
        <v>74</v>
      </c>
      <c r="AV222" s="12" t="s">
        <v>74</v>
      </c>
      <c r="AW222" s="12" t="s">
        <v>30</v>
      </c>
      <c r="AX222" s="12" t="s">
        <v>67</v>
      </c>
      <c r="AY222" s="202" t="s">
        <v>123</v>
      </c>
    </row>
    <row r="223" spans="2:65" s="12" customFormat="1" x14ac:dyDescent="0.2">
      <c r="B223" s="192"/>
      <c r="C223" s="193"/>
      <c r="D223" s="183" t="s">
        <v>134</v>
      </c>
      <c r="E223" s="194" t="s">
        <v>1</v>
      </c>
      <c r="F223" s="195" t="s">
        <v>336</v>
      </c>
      <c r="G223" s="193"/>
      <c r="H223" s="196">
        <v>64.48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134</v>
      </c>
      <c r="AU223" s="202" t="s">
        <v>74</v>
      </c>
      <c r="AV223" s="12" t="s">
        <v>74</v>
      </c>
      <c r="AW223" s="12" t="s">
        <v>30</v>
      </c>
      <c r="AX223" s="12" t="s">
        <v>67</v>
      </c>
      <c r="AY223" s="202" t="s">
        <v>123</v>
      </c>
    </row>
    <row r="224" spans="2:65" s="12" customFormat="1" x14ac:dyDescent="0.2">
      <c r="B224" s="192"/>
      <c r="C224" s="193"/>
      <c r="D224" s="183" t="s">
        <v>134</v>
      </c>
      <c r="E224" s="194" t="s">
        <v>1</v>
      </c>
      <c r="F224" s="195" t="s">
        <v>337</v>
      </c>
      <c r="G224" s="193"/>
      <c r="H224" s="196">
        <v>27.9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134</v>
      </c>
      <c r="AU224" s="202" t="s">
        <v>74</v>
      </c>
      <c r="AV224" s="12" t="s">
        <v>74</v>
      </c>
      <c r="AW224" s="12" t="s">
        <v>30</v>
      </c>
      <c r="AX224" s="12" t="s">
        <v>67</v>
      </c>
      <c r="AY224" s="202" t="s">
        <v>123</v>
      </c>
    </row>
    <row r="225" spans="2:65" s="12" customFormat="1" x14ac:dyDescent="0.2">
      <c r="B225" s="192"/>
      <c r="C225" s="193"/>
      <c r="D225" s="183" t="s">
        <v>134</v>
      </c>
      <c r="E225" s="194" t="s">
        <v>1</v>
      </c>
      <c r="F225" s="195" t="s">
        <v>216</v>
      </c>
      <c r="G225" s="193"/>
      <c r="H225" s="196">
        <v>6.2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134</v>
      </c>
      <c r="AU225" s="202" t="s">
        <v>74</v>
      </c>
      <c r="AV225" s="12" t="s">
        <v>74</v>
      </c>
      <c r="AW225" s="12" t="s">
        <v>30</v>
      </c>
      <c r="AX225" s="12" t="s">
        <v>67</v>
      </c>
      <c r="AY225" s="202" t="s">
        <v>123</v>
      </c>
    </row>
    <row r="226" spans="2:65" s="12" customFormat="1" x14ac:dyDescent="0.2">
      <c r="B226" s="192"/>
      <c r="C226" s="193"/>
      <c r="D226" s="183" t="s">
        <v>134</v>
      </c>
      <c r="E226" s="194" t="s">
        <v>1</v>
      </c>
      <c r="F226" s="195" t="s">
        <v>338</v>
      </c>
      <c r="G226" s="193"/>
      <c r="H226" s="196">
        <v>12.4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134</v>
      </c>
      <c r="AU226" s="202" t="s">
        <v>74</v>
      </c>
      <c r="AV226" s="12" t="s">
        <v>74</v>
      </c>
      <c r="AW226" s="12" t="s">
        <v>30</v>
      </c>
      <c r="AX226" s="12" t="s">
        <v>67</v>
      </c>
      <c r="AY226" s="202" t="s">
        <v>123</v>
      </c>
    </row>
    <row r="227" spans="2:65" s="12" customFormat="1" x14ac:dyDescent="0.2">
      <c r="B227" s="192"/>
      <c r="C227" s="193"/>
      <c r="D227" s="183" t="s">
        <v>134</v>
      </c>
      <c r="E227" s="194" t="s">
        <v>1</v>
      </c>
      <c r="F227" s="195" t="s">
        <v>222</v>
      </c>
      <c r="G227" s="193"/>
      <c r="H227" s="196">
        <v>2.6349999999999998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134</v>
      </c>
      <c r="AU227" s="202" t="s">
        <v>74</v>
      </c>
      <c r="AV227" s="12" t="s">
        <v>74</v>
      </c>
      <c r="AW227" s="12" t="s">
        <v>30</v>
      </c>
      <c r="AX227" s="12" t="s">
        <v>67</v>
      </c>
      <c r="AY227" s="202" t="s">
        <v>123</v>
      </c>
    </row>
    <row r="228" spans="2:65" s="14" customFormat="1" x14ac:dyDescent="0.2">
      <c r="B228" s="224"/>
      <c r="C228" s="225"/>
      <c r="D228" s="183" t="s">
        <v>134</v>
      </c>
      <c r="E228" s="226" t="s">
        <v>1</v>
      </c>
      <c r="F228" s="227" t="s">
        <v>339</v>
      </c>
      <c r="G228" s="225"/>
      <c r="H228" s="228">
        <v>153.095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134</v>
      </c>
      <c r="AU228" s="234" t="s">
        <v>74</v>
      </c>
      <c r="AV228" s="14" t="s">
        <v>124</v>
      </c>
      <c r="AW228" s="14" t="s">
        <v>30</v>
      </c>
      <c r="AX228" s="14" t="s">
        <v>67</v>
      </c>
      <c r="AY228" s="234" t="s">
        <v>123</v>
      </c>
    </row>
    <row r="229" spans="2:65" s="11" customFormat="1" x14ac:dyDescent="0.2">
      <c r="B229" s="181"/>
      <c r="C229" s="182"/>
      <c r="D229" s="183" t="s">
        <v>134</v>
      </c>
      <c r="E229" s="184" t="s">
        <v>1</v>
      </c>
      <c r="F229" s="185" t="s">
        <v>340</v>
      </c>
      <c r="G229" s="182"/>
      <c r="H229" s="184" t="s">
        <v>1</v>
      </c>
      <c r="I229" s="186"/>
      <c r="J229" s="182"/>
      <c r="K229" s="182"/>
      <c r="L229" s="187"/>
      <c r="M229" s="188"/>
      <c r="N229" s="189"/>
      <c r="O229" s="189"/>
      <c r="P229" s="189"/>
      <c r="Q229" s="189"/>
      <c r="R229" s="189"/>
      <c r="S229" s="189"/>
      <c r="T229" s="190"/>
      <c r="AT229" s="191" t="s">
        <v>134</v>
      </c>
      <c r="AU229" s="191" t="s">
        <v>74</v>
      </c>
      <c r="AV229" s="11" t="s">
        <v>72</v>
      </c>
      <c r="AW229" s="11" t="s">
        <v>30</v>
      </c>
      <c r="AX229" s="11" t="s">
        <v>67</v>
      </c>
      <c r="AY229" s="191" t="s">
        <v>123</v>
      </c>
    </row>
    <row r="230" spans="2:65" s="12" customFormat="1" x14ac:dyDescent="0.2">
      <c r="B230" s="192"/>
      <c r="C230" s="193"/>
      <c r="D230" s="183" t="s">
        <v>134</v>
      </c>
      <c r="E230" s="194" t="s">
        <v>1</v>
      </c>
      <c r="F230" s="195" t="s">
        <v>341</v>
      </c>
      <c r="G230" s="193"/>
      <c r="H230" s="196">
        <v>30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134</v>
      </c>
      <c r="AU230" s="202" t="s">
        <v>74</v>
      </c>
      <c r="AV230" s="12" t="s">
        <v>74</v>
      </c>
      <c r="AW230" s="12" t="s">
        <v>30</v>
      </c>
      <c r="AX230" s="12" t="s">
        <v>67</v>
      </c>
      <c r="AY230" s="202" t="s">
        <v>123</v>
      </c>
    </row>
    <row r="231" spans="2:65" s="13" customFormat="1" x14ac:dyDescent="0.2">
      <c r="B231" s="203"/>
      <c r="C231" s="204"/>
      <c r="D231" s="183" t="s">
        <v>134</v>
      </c>
      <c r="E231" s="205" t="s">
        <v>1</v>
      </c>
      <c r="F231" s="206" t="s">
        <v>138</v>
      </c>
      <c r="G231" s="204"/>
      <c r="H231" s="207">
        <v>183.095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134</v>
      </c>
      <c r="AU231" s="213" t="s">
        <v>74</v>
      </c>
      <c r="AV231" s="13" t="s">
        <v>132</v>
      </c>
      <c r="AW231" s="13" t="s">
        <v>30</v>
      </c>
      <c r="AX231" s="13" t="s">
        <v>72</v>
      </c>
      <c r="AY231" s="213" t="s">
        <v>123</v>
      </c>
    </row>
    <row r="232" spans="2:65" s="1" customFormat="1" ht="16.5" customHeight="1" x14ac:dyDescent="0.2">
      <c r="B232" s="33"/>
      <c r="C232" s="169" t="s">
        <v>342</v>
      </c>
      <c r="D232" s="169" t="s">
        <v>127</v>
      </c>
      <c r="E232" s="170" t="s">
        <v>343</v>
      </c>
      <c r="F232" s="171" t="s">
        <v>344</v>
      </c>
      <c r="G232" s="172" t="s">
        <v>142</v>
      </c>
      <c r="H232" s="173">
        <v>406.62400000000002</v>
      </c>
      <c r="I232" s="174"/>
      <c r="J232" s="175">
        <f>ROUND(I232*H232,2)</f>
        <v>0</v>
      </c>
      <c r="K232" s="171" t="s">
        <v>345</v>
      </c>
      <c r="L232" s="37"/>
      <c r="M232" s="176" t="s">
        <v>1</v>
      </c>
      <c r="N232" s="177" t="s">
        <v>38</v>
      </c>
      <c r="O232" s="59"/>
      <c r="P232" s="178">
        <f>O232*H232</f>
        <v>0</v>
      </c>
      <c r="Q232" s="178">
        <v>1.54E-2</v>
      </c>
      <c r="R232" s="178">
        <f>Q232*H232</f>
        <v>6.2620096000000007</v>
      </c>
      <c r="S232" s="178">
        <v>0</v>
      </c>
      <c r="T232" s="179">
        <f>S232*H232</f>
        <v>0</v>
      </c>
      <c r="AR232" s="16" t="s">
        <v>132</v>
      </c>
      <c r="AT232" s="16" t="s">
        <v>127</v>
      </c>
      <c r="AU232" s="16" t="s">
        <v>74</v>
      </c>
      <c r="AY232" s="16" t="s">
        <v>123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6" t="s">
        <v>72</v>
      </c>
      <c r="BK232" s="180">
        <f>ROUND(I232*H232,2)</f>
        <v>0</v>
      </c>
      <c r="BL232" s="16" t="s">
        <v>132</v>
      </c>
      <c r="BM232" s="16" t="s">
        <v>346</v>
      </c>
    </row>
    <row r="233" spans="2:65" s="11" customFormat="1" x14ac:dyDescent="0.2">
      <c r="B233" s="181"/>
      <c r="C233" s="182"/>
      <c r="D233" s="183" t="s">
        <v>134</v>
      </c>
      <c r="E233" s="184" t="s">
        <v>1</v>
      </c>
      <c r="F233" s="185" t="s">
        <v>347</v>
      </c>
      <c r="G233" s="182"/>
      <c r="H233" s="184" t="s">
        <v>1</v>
      </c>
      <c r="I233" s="186"/>
      <c r="J233" s="182"/>
      <c r="K233" s="182"/>
      <c r="L233" s="187"/>
      <c r="M233" s="188"/>
      <c r="N233" s="189"/>
      <c r="O233" s="189"/>
      <c r="P233" s="189"/>
      <c r="Q233" s="189"/>
      <c r="R233" s="189"/>
      <c r="S233" s="189"/>
      <c r="T233" s="190"/>
      <c r="AT233" s="191" t="s">
        <v>134</v>
      </c>
      <c r="AU233" s="191" t="s">
        <v>74</v>
      </c>
      <c r="AV233" s="11" t="s">
        <v>72</v>
      </c>
      <c r="AW233" s="11" t="s">
        <v>30</v>
      </c>
      <c r="AX233" s="11" t="s">
        <v>67</v>
      </c>
      <c r="AY233" s="191" t="s">
        <v>123</v>
      </c>
    </row>
    <row r="234" spans="2:65" s="13" customFormat="1" x14ac:dyDescent="0.2">
      <c r="B234" s="203"/>
      <c r="C234" s="204"/>
      <c r="D234" s="183" t="s">
        <v>134</v>
      </c>
      <c r="E234" s="205" t="s">
        <v>1</v>
      </c>
      <c r="F234" s="206" t="s">
        <v>138</v>
      </c>
      <c r="G234" s="204"/>
      <c r="H234" s="207">
        <v>0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134</v>
      </c>
      <c r="AU234" s="213" t="s">
        <v>74</v>
      </c>
      <c r="AV234" s="13" t="s">
        <v>132</v>
      </c>
      <c r="AW234" s="13" t="s">
        <v>30</v>
      </c>
      <c r="AX234" s="13" t="s">
        <v>67</v>
      </c>
      <c r="AY234" s="213" t="s">
        <v>123</v>
      </c>
    </row>
    <row r="235" spans="2:65" s="11" customFormat="1" x14ac:dyDescent="0.2">
      <c r="B235" s="181"/>
      <c r="C235" s="182"/>
      <c r="D235" s="183" t="s">
        <v>134</v>
      </c>
      <c r="E235" s="184" t="s">
        <v>1</v>
      </c>
      <c r="F235" s="185" t="s">
        <v>348</v>
      </c>
      <c r="G235" s="182"/>
      <c r="H235" s="184" t="s">
        <v>1</v>
      </c>
      <c r="I235" s="186"/>
      <c r="J235" s="182"/>
      <c r="K235" s="182"/>
      <c r="L235" s="187"/>
      <c r="M235" s="188"/>
      <c r="N235" s="189"/>
      <c r="O235" s="189"/>
      <c r="P235" s="189"/>
      <c r="Q235" s="189"/>
      <c r="R235" s="189"/>
      <c r="S235" s="189"/>
      <c r="T235" s="190"/>
      <c r="AT235" s="191" t="s">
        <v>134</v>
      </c>
      <c r="AU235" s="191" t="s">
        <v>74</v>
      </c>
      <c r="AV235" s="11" t="s">
        <v>72</v>
      </c>
      <c r="AW235" s="11" t="s">
        <v>30</v>
      </c>
      <c r="AX235" s="11" t="s">
        <v>67</v>
      </c>
      <c r="AY235" s="191" t="s">
        <v>123</v>
      </c>
    </row>
    <row r="236" spans="2:65" s="12" customFormat="1" x14ac:dyDescent="0.2">
      <c r="B236" s="192"/>
      <c r="C236" s="193"/>
      <c r="D236" s="183" t="s">
        <v>134</v>
      </c>
      <c r="E236" s="194" t="s">
        <v>1</v>
      </c>
      <c r="F236" s="195" t="s">
        <v>349</v>
      </c>
      <c r="G236" s="193"/>
      <c r="H236" s="196">
        <v>86.7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134</v>
      </c>
      <c r="AU236" s="202" t="s">
        <v>74</v>
      </c>
      <c r="AV236" s="12" t="s">
        <v>74</v>
      </c>
      <c r="AW236" s="12" t="s">
        <v>30</v>
      </c>
      <c r="AX236" s="12" t="s">
        <v>67</v>
      </c>
      <c r="AY236" s="202" t="s">
        <v>123</v>
      </c>
    </row>
    <row r="237" spans="2:65" s="11" customFormat="1" x14ac:dyDescent="0.2">
      <c r="B237" s="181"/>
      <c r="C237" s="182"/>
      <c r="D237" s="183" t="s">
        <v>134</v>
      </c>
      <c r="E237" s="184" t="s">
        <v>1</v>
      </c>
      <c r="F237" s="185" t="s">
        <v>350</v>
      </c>
      <c r="G237" s="182"/>
      <c r="H237" s="184" t="s">
        <v>1</v>
      </c>
      <c r="I237" s="186"/>
      <c r="J237" s="182"/>
      <c r="K237" s="182"/>
      <c r="L237" s="187"/>
      <c r="M237" s="188"/>
      <c r="N237" s="189"/>
      <c r="O237" s="189"/>
      <c r="P237" s="189"/>
      <c r="Q237" s="189"/>
      <c r="R237" s="189"/>
      <c r="S237" s="189"/>
      <c r="T237" s="190"/>
      <c r="AT237" s="191" t="s">
        <v>134</v>
      </c>
      <c r="AU237" s="191" t="s">
        <v>74</v>
      </c>
      <c r="AV237" s="11" t="s">
        <v>72</v>
      </c>
      <c r="AW237" s="11" t="s">
        <v>30</v>
      </c>
      <c r="AX237" s="11" t="s">
        <v>67</v>
      </c>
      <c r="AY237" s="191" t="s">
        <v>123</v>
      </c>
    </row>
    <row r="238" spans="2:65" s="12" customFormat="1" x14ac:dyDescent="0.2">
      <c r="B238" s="192"/>
      <c r="C238" s="193"/>
      <c r="D238" s="183" t="s">
        <v>134</v>
      </c>
      <c r="E238" s="194" t="s">
        <v>1</v>
      </c>
      <c r="F238" s="195" t="s">
        <v>351</v>
      </c>
      <c r="G238" s="193"/>
      <c r="H238" s="196">
        <v>136.119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134</v>
      </c>
      <c r="AU238" s="202" t="s">
        <v>74</v>
      </c>
      <c r="AV238" s="12" t="s">
        <v>74</v>
      </c>
      <c r="AW238" s="12" t="s">
        <v>30</v>
      </c>
      <c r="AX238" s="12" t="s">
        <v>67</v>
      </c>
      <c r="AY238" s="202" t="s">
        <v>123</v>
      </c>
    </row>
    <row r="239" spans="2:65" s="11" customFormat="1" x14ac:dyDescent="0.2">
      <c r="B239" s="181"/>
      <c r="C239" s="182"/>
      <c r="D239" s="183" t="s">
        <v>134</v>
      </c>
      <c r="E239" s="184" t="s">
        <v>1</v>
      </c>
      <c r="F239" s="185" t="s">
        <v>352</v>
      </c>
      <c r="G239" s="182"/>
      <c r="H239" s="184" t="s">
        <v>1</v>
      </c>
      <c r="I239" s="186"/>
      <c r="J239" s="182"/>
      <c r="K239" s="182"/>
      <c r="L239" s="187"/>
      <c r="M239" s="188"/>
      <c r="N239" s="189"/>
      <c r="O239" s="189"/>
      <c r="P239" s="189"/>
      <c r="Q239" s="189"/>
      <c r="R239" s="189"/>
      <c r="S239" s="189"/>
      <c r="T239" s="190"/>
      <c r="AT239" s="191" t="s">
        <v>134</v>
      </c>
      <c r="AU239" s="191" t="s">
        <v>74</v>
      </c>
      <c r="AV239" s="11" t="s">
        <v>72</v>
      </c>
      <c r="AW239" s="11" t="s">
        <v>30</v>
      </c>
      <c r="AX239" s="11" t="s">
        <v>67</v>
      </c>
      <c r="AY239" s="191" t="s">
        <v>123</v>
      </c>
    </row>
    <row r="240" spans="2:65" s="12" customFormat="1" x14ac:dyDescent="0.2">
      <c r="B240" s="192"/>
      <c r="C240" s="193"/>
      <c r="D240" s="183" t="s">
        <v>134</v>
      </c>
      <c r="E240" s="194" t="s">
        <v>1</v>
      </c>
      <c r="F240" s="195" t="s">
        <v>353</v>
      </c>
      <c r="G240" s="193"/>
      <c r="H240" s="196">
        <v>44.625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134</v>
      </c>
      <c r="AU240" s="202" t="s">
        <v>74</v>
      </c>
      <c r="AV240" s="12" t="s">
        <v>74</v>
      </c>
      <c r="AW240" s="12" t="s">
        <v>30</v>
      </c>
      <c r="AX240" s="12" t="s">
        <v>67</v>
      </c>
      <c r="AY240" s="202" t="s">
        <v>123</v>
      </c>
    </row>
    <row r="241" spans="2:51" s="11" customFormat="1" x14ac:dyDescent="0.2">
      <c r="B241" s="181"/>
      <c r="C241" s="182"/>
      <c r="D241" s="183" t="s">
        <v>134</v>
      </c>
      <c r="E241" s="184" t="s">
        <v>1</v>
      </c>
      <c r="F241" s="185" t="s">
        <v>354</v>
      </c>
      <c r="G241" s="182"/>
      <c r="H241" s="184" t="s">
        <v>1</v>
      </c>
      <c r="I241" s="186"/>
      <c r="J241" s="182"/>
      <c r="K241" s="182"/>
      <c r="L241" s="187"/>
      <c r="M241" s="188"/>
      <c r="N241" s="189"/>
      <c r="O241" s="189"/>
      <c r="P241" s="189"/>
      <c r="Q241" s="189"/>
      <c r="R241" s="189"/>
      <c r="S241" s="189"/>
      <c r="T241" s="190"/>
      <c r="AT241" s="191" t="s">
        <v>134</v>
      </c>
      <c r="AU241" s="191" t="s">
        <v>74</v>
      </c>
      <c r="AV241" s="11" t="s">
        <v>72</v>
      </c>
      <c r="AW241" s="11" t="s">
        <v>30</v>
      </c>
      <c r="AX241" s="11" t="s">
        <v>67</v>
      </c>
      <c r="AY241" s="191" t="s">
        <v>123</v>
      </c>
    </row>
    <row r="242" spans="2:51" s="12" customFormat="1" x14ac:dyDescent="0.2">
      <c r="B242" s="192"/>
      <c r="C242" s="193"/>
      <c r="D242" s="183" t="s">
        <v>134</v>
      </c>
      <c r="E242" s="194" t="s">
        <v>1</v>
      </c>
      <c r="F242" s="195" t="s">
        <v>355</v>
      </c>
      <c r="G242" s="193"/>
      <c r="H242" s="196">
        <v>29.835000000000001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134</v>
      </c>
      <c r="AU242" s="202" t="s">
        <v>74</v>
      </c>
      <c r="AV242" s="12" t="s">
        <v>74</v>
      </c>
      <c r="AW242" s="12" t="s">
        <v>30</v>
      </c>
      <c r="AX242" s="12" t="s">
        <v>67</v>
      </c>
      <c r="AY242" s="202" t="s">
        <v>123</v>
      </c>
    </row>
    <row r="243" spans="2:51" s="11" customFormat="1" x14ac:dyDescent="0.2">
      <c r="B243" s="181"/>
      <c r="C243" s="182"/>
      <c r="D243" s="183" t="s">
        <v>134</v>
      </c>
      <c r="E243" s="184" t="s">
        <v>1</v>
      </c>
      <c r="F243" s="185" t="s">
        <v>356</v>
      </c>
      <c r="G243" s="182"/>
      <c r="H243" s="184" t="s">
        <v>1</v>
      </c>
      <c r="I243" s="186"/>
      <c r="J243" s="182"/>
      <c r="K243" s="182"/>
      <c r="L243" s="187"/>
      <c r="M243" s="188"/>
      <c r="N243" s="189"/>
      <c r="O243" s="189"/>
      <c r="P243" s="189"/>
      <c r="Q243" s="189"/>
      <c r="R243" s="189"/>
      <c r="S243" s="189"/>
      <c r="T243" s="190"/>
      <c r="AT243" s="191" t="s">
        <v>134</v>
      </c>
      <c r="AU243" s="191" t="s">
        <v>74</v>
      </c>
      <c r="AV243" s="11" t="s">
        <v>72</v>
      </c>
      <c r="AW243" s="11" t="s">
        <v>30</v>
      </c>
      <c r="AX243" s="11" t="s">
        <v>67</v>
      </c>
      <c r="AY243" s="191" t="s">
        <v>123</v>
      </c>
    </row>
    <row r="244" spans="2:51" s="12" customFormat="1" x14ac:dyDescent="0.2">
      <c r="B244" s="192"/>
      <c r="C244" s="193"/>
      <c r="D244" s="183" t="s">
        <v>134</v>
      </c>
      <c r="E244" s="194" t="s">
        <v>1</v>
      </c>
      <c r="F244" s="195" t="s">
        <v>357</v>
      </c>
      <c r="G244" s="193"/>
      <c r="H244" s="196">
        <v>20.475000000000001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134</v>
      </c>
      <c r="AU244" s="202" t="s">
        <v>74</v>
      </c>
      <c r="AV244" s="12" t="s">
        <v>74</v>
      </c>
      <c r="AW244" s="12" t="s">
        <v>30</v>
      </c>
      <c r="AX244" s="12" t="s">
        <v>67</v>
      </c>
      <c r="AY244" s="202" t="s">
        <v>123</v>
      </c>
    </row>
    <row r="245" spans="2:51" s="11" customFormat="1" x14ac:dyDescent="0.2">
      <c r="B245" s="181"/>
      <c r="C245" s="182"/>
      <c r="D245" s="183" t="s">
        <v>134</v>
      </c>
      <c r="E245" s="184" t="s">
        <v>1</v>
      </c>
      <c r="F245" s="185" t="s">
        <v>358</v>
      </c>
      <c r="G245" s="182"/>
      <c r="H245" s="184" t="s">
        <v>1</v>
      </c>
      <c r="I245" s="186"/>
      <c r="J245" s="182"/>
      <c r="K245" s="182"/>
      <c r="L245" s="187"/>
      <c r="M245" s="188"/>
      <c r="N245" s="189"/>
      <c r="O245" s="189"/>
      <c r="P245" s="189"/>
      <c r="Q245" s="189"/>
      <c r="R245" s="189"/>
      <c r="S245" s="189"/>
      <c r="T245" s="190"/>
      <c r="AT245" s="191" t="s">
        <v>134</v>
      </c>
      <c r="AU245" s="191" t="s">
        <v>74</v>
      </c>
      <c r="AV245" s="11" t="s">
        <v>72</v>
      </c>
      <c r="AW245" s="11" t="s">
        <v>30</v>
      </c>
      <c r="AX245" s="11" t="s">
        <v>67</v>
      </c>
      <c r="AY245" s="191" t="s">
        <v>123</v>
      </c>
    </row>
    <row r="246" spans="2:51" s="12" customFormat="1" x14ac:dyDescent="0.2">
      <c r="B246" s="192"/>
      <c r="C246" s="193"/>
      <c r="D246" s="183" t="s">
        <v>134</v>
      </c>
      <c r="E246" s="194" t="s">
        <v>1</v>
      </c>
      <c r="F246" s="195" t="s">
        <v>359</v>
      </c>
      <c r="G246" s="193"/>
      <c r="H246" s="196">
        <v>14.04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134</v>
      </c>
      <c r="AU246" s="202" t="s">
        <v>74</v>
      </c>
      <c r="AV246" s="12" t="s">
        <v>74</v>
      </c>
      <c r="AW246" s="12" t="s">
        <v>30</v>
      </c>
      <c r="AX246" s="12" t="s">
        <v>67</v>
      </c>
      <c r="AY246" s="202" t="s">
        <v>123</v>
      </c>
    </row>
    <row r="247" spans="2:51" s="12" customFormat="1" x14ac:dyDescent="0.2">
      <c r="B247" s="192"/>
      <c r="C247" s="193"/>
      <c r="D247" s="183" t="s">
        <v>134</v>
      </c>
      <c r="E247" s="194" t="s">
        <v>1</v>
      </c>
      <c r="F247" s="195" t="s">
        <v>360</v>
      </c>
      <c r="G247" s="193"/>
      <c r="H247" s="196">
        <v>8.7750000000000004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134</v>
      </c>
      <c r="AU247" s="202" t="s">
        <v>74</v>
      </c>
      <c r="AV247" s="12" t="s">
        <v>74</v>
      </c>
      <c r="AW247" s="12" t="s">
        <v>30</v>
      </c>
      <c r="AX247" s="12" t="s">
        <v>67</v>
      </c>
      <c r="AY247" s="202" t="s">
        <v>123</v>
      </c>
    </row>
    <row r="248" spans="2:51" s="11" customFormat="1" x14ac:dyDescent="0.2">
      <c r="B248" s="181"/>
      <c r="C248" s="182"/>
      <c r="D248" s="183" t="s">
        <v>134</v>
      </c>
      <c r="E248" s="184" t="s">
        <v>1</v>
      </c>
      <c r="F248" s="185" t="s">
        <v>361</v>
      </c>
      <c r="G248" s="182"/>
      <c r="H248" s="184" t="s">
        <v>1</v>
      </c>
      <c r="I248" s="186"/>
      <c r="J248" s="182"/>
      <c r="K248" s="182"/>
      <c r="L248" s="187"/>
      <c r="M248" s="188"/>
      <c r="N248" s="189"/>
      <c r="O248" s="189"/>
      <c r="P248" s="189"/>
      <c r="Q248" s="189"/>
      <c r="R248" s="189"/>
      <c r="S248" s="189"/>
      <c r="T248" s="190"/>
      <c r="AT248" s="191" t="s">
        <v>134</v>
      </c>
      <c r="AU248" s="191" t="s">
        <v>74</v>
      </c>
      <c r="AV248" s="11" t="s">
        <v>72</v>
      </c>
      <c r="AW248" s="11" t="s">
        <v>30</v>
      </c>
      <c r="AX248" s="11" t="s">
        <v>67</v>
      </c>
      <c r="AY248" s="191" t="s">
        <v>123</v>
      </c>
    </row>
    <row r="249" spans="2:51" s="12" customFormat="1" x14ac:dyDescent="0.2">
      <c r="B249" s="192"/>
      <c r="C249" s="193"/>
      <c r="D249" s="183" t="s">
        <v>134</v>
      </c>
      <c r="E249" s="194" t="s">
        <v>1</v>
      </c>
      <c r="F249" s="195" t="s">
        <v>362</v>
      </c>
      <c r="G249" s="193"/>
      <c r="H249" s="196">
        <v>17.16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134</v>
      </c>
      <c r="AU249" s="202" t="s">
        <v>74</v>
      </c>
      <c r="AV249" s="12" t="s">
        <v>74</v>
      </c>
      <c r="AW249" s="12" t="s">
        <v>30</v>
      </c>
      <c r="AX249" s="12" t="s">
        <v>67</v>
      </c>
      <c r="AY249" s="202" t="s">
        <v>123</v>
      </c>
    </row>
    <row r="250" spans="2:51" s="12" customFormat="1" x14ac:dyDescent="0.2">
      <c r="B250" s="192"/>
      <c r="C250" s="193"/>
      <c r="D250" s="183" t="s">
        <v>134</v>
      </c>
      <c r="E250" s="194" t="s">
        <v>1</v>
      </c>
      <c r="F250" s="195" t="s">
        <v>363</v>
      </c>
      <c r="G250" s="193"/>
      <c r="H250" s="196">
        <v>8.58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134</v>
      </c>
      <c r="AU250" s="202" t="s">
        <v>74</v>
      </c>
      <c r="AV250" s="12" t="s">
        <v>74</v>
      </c>
      <c r="AW250" s="12" t="s">
        <v>30</v>
      </c>
      <c r="AX250" s="12" t="s">
        <v>67</v>
      </c>
      <c r="AY250" s="202" t="s">
        <v>123</v>
      </c>
    </row>
    <row r="251" spans="2:51" s="11" customFormat="1" x14ac:dyDescent="0.2">
      <c r="B251" s="181"/>
      <c r="C251" s="182"/>
      <c r="D251" s="183" t="s">
        <v>134</v>
      </c>
      <c r="E251" s="184" t="s">
        <v>1</v>
      </c>
      <c r="F251" s="185" t="s">
        <v>364</v>
      </c>
      <c r="G251" s="182"/>
      <c r="H251" s="184" t="s">
        <v>1</v>
      </c>
      <c r="I251" s="186"/>
      <c r="J251" s="182"/>
      <c r="K251" s="182"/>
      <c r="L251" s="187"/>
      <c r="M251" s="188"/>
      <c r="N251" s="189"/>
      <c r="O251" s="189"/>
      <c r="P251" s="189"/>
      <c r="Q251" s="189"/>
      <c r="R251" s="189"/>
      <c r="S251" s="189"/>
      <c r="T251" s="190"/>
      <c r="AT251" s="191" t="s">
        <v>134</v>
      </c>
      <c r="AU251" s="191" t="s">
        <v>74</v>
      </c>
      <c r="AV251" s="11" t="s">
        <v>72</v>
      </c>
      <c r="AW251" s="11" t="s">
        <v>30</v>
      </c>
      <c r="AX251" s="11" t="s">
        <v>67</v>
      </c>
      <c r="AY251" s="191" t="s">
        <v>123</v>
      </c>
    </row>
    <row r="252" spans="2:51" s="12" customFormat="1" x14ac:dyDescent="0.2">
      <c r="B252" s="192"/>
      <c r="C252" s="193"/>
      <c r="D252" s="183" t="s">
        <v>134</v>
      </c>
      <c r="E252" s="194" t="s">
        <v>1</v>
      </c>
      <c r="F252" s="195" t="s">
        <v>365</v>
      </c>
      <c r="G252" s="193"/>
      <c r="H252" s="196">
        <v>59.865000000000002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134</v>
      </c>
      <c r="AU252" s="202" t="s">
        <v>74</v>
      </c>
      <c r="AV252" s="12" t="s">
        <v>74</v>
      </c>
      <c r="AW252" s="12" t="s">
        <v>30</v>
      </c>
      <c r="AX252" s="12" t="s">
        <v>67</v>
      </c>
      <c r="AY252" s="202" t="s">
        <v>123</v>
      </c>
    </row>
    <row r="253" spans="2:51" s="11" customFormat="1" x14ac:dyDescent="0.2">
      <c r="B253" s="181"/>
      <c r="C253" s="182"/>
      <c r="D253" s="183" t="s">
        <v>134</v>
      </c>
      <c r="E253" s="184" t="s">
        <v>1</v>
      </c>
      <c r="F253" s="185" t="s">
        <v>366</v>
      </c>
      <c r="G253" s="182"/>
      <c r="H253" s="184" t="s">
        <v>1</v>
      </c>
      <c r="I253" s="186"/>
      <c r="J253" s="182"/>
      <c r="K253" s="182"/>
      <c r="L253" s="187"/>
      <c r="M253" s="188"/>
      <c r="N253" s="189"/>
      <c r="O253" s="189"/>
      <c r="P253" s="189"/>
      <c r="Q253" s="189"/>
      <c r="R253" s="189"/>
      <c r="S253" s="189"/>
      <c r="T253" s="190"/>
      <c r="AT253" s="191" t="s">
        <v>134</v>
      </c>
      <c r="AU253" s="191" t="s">
        <v>74</v>
      </c>
      <c r="AV253" s="11" t="s">
        <v>72</v>
      </c>
      <c r="AW253" s="11" t="s">
        <v>30</v>
      </c>
      <c r="AX253" s="11" t="s">
        <v>67</v>
      </c>
      <c r="AY253" s="191" t="s">
        <v>123</v>
      </c>
    </row>
    <row r="254" spans="2:51" s="12" customFormat="1" x14ac:dyDescent="0.2">
      <c r="B254" s="192"/>
      <c r="C254" s="193"/>
      <c r="D254" s="183" t="s">
        <v>134</v>
      </c>
      <c r="E254" s="194" t="s">
        <v>1</v>
      </c>
      <c r="F254" s="195" t="s">
        <v>367</v>
      </c>
      <c r="G254" s="193"/>
      <c r="H254" s="196">
        <v>10.53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134</v>
      </c>
      <c r="AU254" s="202" t="s">
        <v>74</v>
      </c>
      <c r="AV254" s="12" t="s">
        <v>74</v>
      </c>
      <c r="AW254" s="12" t="s">
        <v>30</v>
      </c>
      <c r="AX254" s="12" t="s">
        <v>67</v>
      </c>
      <c r="AY254" s="202" t="s">
        <v>123</v>
      </c>
    </row>
    <row r="255" spans="2:51" s="14" customFormat="1" x14ac:dyDescent="0.2">
      <c r="B255" s="224"/>
      <c r="C255" s="225"/>
      <c r="D255" s="183" t="s">
        <v>134</v>
      </c>
      <c r="E255" s="226" t="s">
        <v>1</v>
      </c>
      <c r="F255" s="227" t="s">
        <v>339</v>
      </c>
      <c r="G255" s="225"/>
      <c r="H255" s="228">
        <v>436.70400000000001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134</v>
      </c>
      <c r="AU255" s="234" t="s">
        <v>74</v>
      </c>
      <c r="AV255" s="14" t="s">
        <v>124</v>
      </c>
      <c r="AW255" s="14" t="s">
        <v>30</v>
      </c>
      <c r="AX255" s="14" t="s">
        <v>67</v>
      </c>
      <c r="AY255" s="234" t="s">
        <v>123</v>
      </c>
    </row>
    <row r="256" spans="2:51" s="11" customFormat="1" x14ac:dyDescent="0.2">
      <c r="B256" s="181"/>
      <c r="C256" s="182"/>
      <c r="D256" s="183" t="s">
        <v>134</v>
      </c>
      <c r="E256" s="184" t="s">
        <v>1</v>
      </c>
      <c r="F256" s="185" t="s">
        <v>368</v>
      </c>
      <c r="G256" s="182"/>
      <c r="H256" s="184" t="s">
        <v>1</v>
      </c>
      <c r="I256" s="186"/>
      <c r="J256" s="182"/>
      <c r="K256" s="182"/>
      <c r="L256" s="187"/>
      <c r="M256" s="188"/>
      <c r="N256" s="189"/>
      <c r="O256" s="189"/>
      <c r="P256" s="189"/>
      <c r="Q256" s="189"/>
      <c r="R256" s="189"/>
      <c r="S256" s="189"/>
      <c r="T256" s="190"/>
      <c r="AT256" s="191" t="s">
        <v>134</v>
      </c>
      <c r="AU256" s="191" t="s">
        <v>74</v>
      </c>
      <c r="AV256" s="11" t="s">
        <v>72</v>
      </c>
      <c r="AW256" s="11" t="s">
        <v>30</v>
      </c>
      <c r="AX256" s="11" t="s">
        <v>67</v>
      </c>
      <c r="AY256" s="191" t="s">
        <v>123</v>
      </c>
    </row>
    <row r="257" spans="2:65" s="12" customFormat="1" x14ac:dyDescent="0.2">
      <c r="B257" s="192"/>
      <c r="C257" s="193"/>
      <c r="D257" s="183" t="s">
        <v>134</v>
      </c>
      <c r="E257" s="194" t="s">
        <v>1</v>
      </c>
      <c r="F257" s="195" t="s">
        <v>297</v>
      </c>
      <c r="G257" s="193"/>
      <c r="H257" s="196">
        <v>3.36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134</v>
      </c>
      <c r="AU257" s="202" t="s">
        <v>74</v>
      </c>
      <c r="AV257" s="12" t="s">
        <v>74</v>
      </c>
      <c r="AW257" s="12" t="s">
        <v>30</v>
      </c>
      <c r="AX257" s="12" t="s">
        <v>67</v>
      </c>
      <c r="AY257" s="202" t="s">
        <v>123</v>
      </c>
    </row>
    <row r="258" spans="2:65" s="12" customFormat="1" x14ac:dyDescent="0.2">
      <c r="B258" s="192"/>
      <c r="C258" s="193"/>
      <c r="D258" s="183" t="s">
        <v>134</v>
      </c>
      <c r="E258" s="194" t="s">
        <v>1</v>
      </c>
      <c r="F258" s="195" t="s">
        <v>369</v>
      </c>
      <c r="G258" s="193"/>
      <c r="H258" s="196">
        <v>1.76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134</v>
      </c>
      <c r="AU258" s="202" t="s">
        <v>74</v>
      </c>
      <c r="AV258" s="12" t="s">
        <v>74</v>
      </c>
      <c r="AW258" s="12" t="s">
        <v>30</v>
      </c>
      <c r="AX258" s="12" t="s">
        <v>67</v>
      </c>
      <c r="AY258" s="202" t="s">
        <v>123</v>
      </c>
    </row>
    <row r="259" spans="2:65" s="14" customFormat="1" x14ac:dyDescent="0.2">
      <c r="B259" s="224"/>
      <c r="C259" s="225"/>
      <c r="D259" s="183" t="s">
        <v>134</v>
      </c>
      <c r="E259" s="226" t="s">
        <v>1</v>
      </c>
      <c r="F259" s="227" t="s">
        <v>339</v>
      </c>
      <c r="G259" s="225"/>
      <c r="H259" s="228">
        <v>5.12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134</v>
      </c>
      <c r="AU259" s="234" t="s">
        <v>74</v>
      </c>
      <c r="AV259" s="14" t="s">
        <v>124</v>
      </c>
      <c r="AW259" s="14" t="s">
        <v>30</v>
      </c>
      <c r="AX259" s="14" t="s">
        <v>67</v>
      </c>
      <c r="AY259" s="234" t="s">
        <v>123</v>
      </c>
    </row>
    <row r="260" spans="2:65" s="12" customFormat="1" x14ac:dyDescent="0.2">
      <c r="B260" s="192"/>
      <c r="C260" s="193"/>
      <c r="D260" s="183" t="s">
        <v>134</v>
      </c>
      <c r="E260" s="194" t="s">
        <v>1</v>
      </c>
      <c r="F260" s="195" t="s">
        <v>370</v>
      </c>
      <c r="G260" s="193"/>
      <c r="H260" s="196">
        <v>-35.200000000000003</v>
      </c>
      <c r="I260" s="197"/>
      <c r="J260" s="193"/>
      <c r="K260" s="193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134</v>
      </c>
      <c r="AU260" s="202" t="s">
        <v>74</v>
      </c>
      <c r="AV260" s="12" t="s">
        <v>74</v>
      </c>
      <c r="AW260" s="12" t="s">
        <v>30</v>
      </c>
      <c r="AX260" s="12" t="s">
        <v>67</v>
      </c>
      <c r="AY260" s="202" t="s">
        <v>123</v>
      </c>
    </row>
    <row r="261" spans="2:65" s="13" customFormat="1" x14ac:dyDescent="0.2">
      <c r="B261" s="203"/>
      <c r="C261" s="204"/>
      <c r="D261" s="183" t="s">
        <v>134</v>
      </c>
      <c r="E261" s="205" t="s">
        <v>1</v>
      </c>
      <c r="F261" s="206" t="s">
        <v>138</v>
      </c>
      <c r="G261" s="204"/>
      <c r="H261" s="207">
        <v>406.62400000000002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134</v>
      </c>
      <c r="AU261" s="213" t="s">
        <v>74</v>
      </c>
      <c r="AV261" s="13" t="s">
        <v>132</v>
      </c>
      <c r="AW261" s="13" t="s">
        <v>30</v>
      </c>
      <c r="AX261" s="13" t="s">
        <v>72</v>
      </c>
      <c r="AY261" s="213" t="s">
        <v>123</v>
      </c>
    </row>
    <row r="262" spans="2:65" s="1" customFormat="1" ht="16.5" customHeight="1" x14ac:dyDescent="0.2">
      <c r="B262" s="33"/>
      <c r="C262" s="169" t="s">
        <v>371</v>
      </c>
      <c r="D262" s="169" t="s">
        <v>127</v>
      </c>
      <c r="E262" s="170" t="s">
        <v>372</v>
      </c>
      <c r="F262" s="171" t="s">
        <v>373</v>
      </c>
      <c r="G262" s="172" t="s">
        <v>142</v>
      </c>
      <c r="H262" s="173">
        <v>258.65600000000001</v>
      </c>
      <c r="I262" s="174"/>
      <c r="J262" s="175">
        <f>ROUND(I262*H262,2)</f>
        <v>0</v>
      </c>
      <c r="K262" s="171" t="s">
        <v>188</v>
      </c>
      <c r="L262" s="37"/>
      <c r="M262" s="176" t="s">
        <v>1</v>
      </c>
      <c r="N262" s="177" t="s">
        <v>38</v>
      </c>
      <c r="O262" s="59"/>
      <c r="P262" s="178">
        <f>O262*H262</f>
        <v>0</v>
      </c>
      <c r="Q262" s="178">
        <v>2.6200000000000001E-2</v>
      </c>
      <c r="R262" s="178">
        <f>Q262*H262</f>
        <v>6.7767872000000002</v>
      </c>
      <c r="S262" s="178">
        <v>0</v>
      </c>
      <c r="T262" s="179">
        <f>S262*H262</f>
        <v>0</v>
      </c>
      <c r="AR262" s="16" t="s">
        <v>132</v>
      </c>
      <c r="AT262" s="16" t="s">
        <v>127</v>
      </c>
      <c r="AU262" s="16" t="s">
        <v>74</v>
      </c>
      <c r="AY262" s="16" t="s">
        <v>123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6" t="s">
        <v>72</v>
      </c>
      <c r="BK262" s="180">
        <f>ROUND(I262*H262,2)</f>
        <v>0</v>
      </c>
      <c r="BL262" s="16" t="s">
        <v>132</v>
      </c>
      <c r="BM262" s="16" t="s">
        <v>374</v>
      </c>
    </row>
    <row r="263" spans="2:65" s="11" customFormat="1" x14ac:dyDescent="0.2">
      <c r="B263" s="181"/>
      <c r="C263" s="182"/>
      <c r="D263" s="183" t="s">
        <v>134</v>
      </c>
      <c r="E263" s="184" t="s">
        <v>1</v>
      </c>
      <c r="F263" s="185" t="s">
        <v>375</v>
      </c>
      <c r="G263" s="182"/>
      <c r="H263" s="184" t="s">
        <v>1</v>
      </c>
      <c r="I263" s="186"/>
      <c r="J263" s="182"/>
      <c r="K263" s="182"/>
      <c r="L263" s="187"/>
      <c r="M263" s="188"/>
      <c r="N263" s="189"/>
      <c r="O263" s="189"/>
      <c r="P263" s="189"/>
      <c r="Q263" s="189"/>
      <c r="R263" s="189"/>
      <c r="S263" s="189"/>
      <c r="T263" s="190"/>
      <c r="AT263" s="191" t="s">
        <v>134</v>
      </c>
      <c r="AU263" s="191" t="s">
        <v>74</v>
      </c>
      <c r="AV263" s="11" t="s">
        <v>72</v>
      </c>
      <c r="AW263" s="11" t="s">
        <v>30</v>
      </c>
      <c r="AX263" s="11" t="s">
        <v>67</v>
      </c>
      <c r="AY263" s="191" t="s">
        <v>123</v>
      </c>
    </row>
    <row r="264" spans="2:65" s="12" customFormat="1" x14ac:dyDescent="0.2">
      <c r="B264" s="192"/>
      <c r="C264" s="193"/>
      <c r="D264" s="183" t="s">
        <v>134</v>
      </c>
      <c r="E264" s="194" t="s">
        <v>1</v>
      </c>
      <c r="F264" s="195" t="s">
        <v>376</v>
      </c>
      <c r="G264" s="193"/>
      <c r="H264" s="196">
        <v>44.225000000000001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134</v>
      </c>
      <c r="AU264" s="202" t="s">
        <v>74</v>
      </c>
      <c r="AV264" s="12" t="s">
        <v>74</v>
      </c>
      <c r="AW264" s="12" t="s">
        <v>30</v>
      </c>
      <c r="AX264" s="12" t="s">
        <v>67</v>
      </c>
      <c r="AY264" s="202" t="s">
        <v>123</v>
      </c>
    </row>
    <row r="265" spans="2:65" s="11" customFormat="1" x14ac:dyDescent="0.2">
      <c r="B265" s="181"/>
      <c r="C265" s="182"/>
      <c r="D265" s="183" t="s">
        <v>134</v>
      </c>
      <c r="E265" s="184" t="s">
        <v>1</v>
      </c>
      <c r="F265" s="185" t="s">
        <v>377</v>
      </c>
      <c r="G265" s="182"/>
      <c r="H265" s="184" t="s">
        <v>1</v>
      </c>
      <c r="I265" s="186"/>
      <c r="J265" s="182"/>
      <c r="K265" s="182"/>
      <c r="L265" s="187"/>
      <c r="M265" s="188"/>
      <c r="N265" s="189"/>
      <c r="O265" s="189"/>
      <c r="P265" s="189"/>
      <c r="Q265" s="189"/>
      <c r="R265" s="189"/>
      <c r="S265" s="189"/>
      <c r="T265" s="190"/>
      <c r="AT265" s="191" t="s">
        <v>134</v>
      </c>
      <c r="AU265" s="191" t="s">
        <v>74</v>
      </c>
      <c r="AV265" s="11" t="s">
        <v>72</v>
      </c>
      <c r="AW265" s="11" t="s">
        <v>30</v>
      </c>
      <c r="AX265" s="11" t="s">
        <v>67</v>
      </c>
      <c r="AY265" s="191" t="s">
        <v>123</v>
      </c>
    </row>
    <row r="266" spans="2:65" s="12" customFormat="1" x14ac:dyDescent="0.2">
      <c r="B266" s="192"/>
      <c r="C266" s="193"/>
      <c r="D266" s="183" t="s">
        <v>134</v>
      </c>
      <c r="E266" s="194" t="s">
        <v>1</v>
      </c>
      <c r="F266" s="195" t="s">
        <v>378</v>
      </c>
      <c r="G266" s="193"/>
      <c r="H266" s="196">
        <v>17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134</v>
      </c>
      <c r="AU266" s="202" t="s">
        <v>74</v>
      </c>
      <c r="AV266" s="12" t="s">
        <v>74</v>
      </c>
      <c r="AW266" s="12" t="s">
        <v>30</v>
      </c>
      <c r="AX266" s="12" t="s">
        <v>67</v>
      </c>
      <c r="AY266" s="202" t="s">
        <v>123</v>
      </c>
    </row>
    <row r="267" spans="2:65" s="11" customFormat="1" x14ac:dyDescent="0.2">
      <c r="B267" s="181"/>
      <c r="C267" s="182"/>
      <c r="D267" s="183" t="s">
        <v>134</v>
      </c>
      <c r="E267" s="184" t="s">
        <v>1</v>
      </c>
      <c r="F267" s="185" t="s">
        <v>379</v>
      </c>
      <c r="G267" s="182"/>
      <c r="H267" s="184" t="s">
        <v>1</v>
      </c>
      <c r="I267" s="186"/>
      <c r="J267" s="182"/>
      <c r="K267" s="182"/>
      <c r="L267" s="187"/>
      <c r="M267" s="188"/>
      <c r="N267" s="189"/>
      <c r="O267" s="189"/>
      <c r="P267" s="189"/>
      <c r="Q267" s="189"/>
      <c r="R267" s="189"/>
      <c r="S267" s="189"/>
      <c r="T267" s="190"/>
      <c r="AT267" s="191" t="s">
        <v>134</v>
      </c>
      <c r="AU267" s="191" t="s">
        <v>74</v>
      </c>
      <c r="AV267" s="11" t="s">
        <v>72</v>
      </c>
      <c r="AW267" s="11" t="s">
        <v>30</v>
      </c>
      <c r="AX267" s="11" t="s">
        <v>67</v>
      </c>
      <c r="AY267" s="191" t="s">
        <v>123</v>
      </c>
    </row>
    <row r="268" spans="2:65" s="12" customFormat="1" x14ac:dyDescent="0.2">
      <c r="B268" s="192"/>
      <c r="C268" s="193"/>
      <c r="D268" s="183" t="s">
        <v>134</v>
      </c>
      <c r="E268" s="194" t="s">
        <v>1</v>
      </c>
      <c r="F268" s="195" t="s">
        <v>380</v>
      </c>
      <c r="G268" s="193"/>
      <c r="H268" s="196">
        <v>17.34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134</v>
      </c>
      <c r="AU268" s="202" t="s">
        <v>74</v>
      </c>
      <c r="AV268" s="12" t="s">
        <v>74</v>
      </c>
      <c r="AW268" s="12" t="s">
        <v>30</v>
      </c>
      <c r="AX268" s="12" t="s">
        <v>67</v>
      </c>
      <c r="AY268" s="202" t="s">
        <v>123</v>
      </c>
    </row>
    <row r="269" spans="2:65" s="11" customFormat="1" x14ac:dyDescent="0.2">
      <c r="B269" s="181"/>
      <c r="C269" s="182"/>
      <c r="D269" s="183" t="s">
        <v>134</v>
      </c>
      <c r="E269" s="184" t="s">
        <v>1</v>
      </c>
      <c r="F269" s="185" t="s">
        <v>381</v>
      </c>
      <c r="G269" s="182"/>
      <c r="H269" s="184" t="s">
        <v>1</v>
      </c>
      <c r="I269" s="186"/>
      <c r="J269" s="182"/>
      <c r="K269" s="182"/>
      <c r="L269" s="187"/>
      <c r="M269" s="188"/>
      <c r="N269" s="189"/>
      <c r="O269" s="189"/>
      <c r="P269" s="189"/>
      <c r="Q269" s="189"/>
      <c r="R269" s="189"/>
      <c r="S269" s="189"/>
      <c r="T269" s="190"/>
      <c r="AT269" s="191" t="s">
        <v>134</v>
      </c>
      <c r="AU269" s="191" t="s">
        <v>74</v>
      </c>
      <c r="AV269" s="11" t="s">
        <v>72</v>
      </c>
      <c r="AW269" s="11" t="s">
        <v>30</v>
      </c>
      <c r="AX269" s="11" t="s">
        <v>67</v>
      </c>
      <c r="AY269" s="191" t="s">
        <v>123</v>
      </c>
    </row>
    <row r="270" spans="2:65" s="12" customFormat="1" x14ac:dyDescent="0.2">
      <c r="B270" s="192"/>
      <c r="C270" s="193"/>
      <c r="D270" s="183" t="s">
        <v>134</v>
      </c>
      <c r="E270" s="194" t="s">
        <v>1</v>
      </c>
      <c r="F270" s="195" t="s">
        <v>382</v>
      </c>
      <c r="G270" s="193"/>
      <c r="H270" s="196">
        <v>9.35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134</v>
      </c>
      <c r="AU270" s="202" t="s">
        <v>74</v>
      </c>
      <c r="AV270" s="12" t="s">
        <v>74</v>
      </c>
      <c r="AW270" s="12" t="s">
        <v>30</v>
      </c>
      <c r="AX270" s="12" t="s">
        <v>67</v>
      </c>
      <c r="AY270" s="202" t="s">
        <v>123</v>
      </c>
    </row>
    <row r="271" spans="2:65" s="11" customFormat="1" x14ac:dyDescent="0.2">
      <c r="B271" s="181"/>
      <c r="C271" s="182"/>
      <c r="D271" s="183" t="s">
        <v>134</v>
      </c>
      <c r="E271" s="184" t="s">
        <v>1</v>
      </c>
      <c r="F271" s="185" t="s">
        <v>383</v>
      </c>
      <c r="G271" s="182"/>
      <c r="H271" s="184" t="s">
        <v>1</v>
      </c>
      <c r="I271" s="186"/>
      <c r="J271" s="182"/>
      <c r="K271" s="182"/>
      <c r="L271" s="187"/>
      <c r="M271" s="188"/>
      <c r="N271" s="189"/>
      <c r="O271" s="189"/>
      <c r="P271" s="189"/>
      <c r="Q271" s="189"/>
      <c r="R271" s="189"/>
      <c r="S271" s="189"/>
      <c r="T271" s="190"/>
      <c r="AT271" s="191" t="s">
        <v>134</v>
      </c>
      <c r="AU271" s="191" t="s">
        <v>74</v>
      </c>
      <c r="AV271" s="11" t="s">
        <v>72</v>
      </c>
      <c r="AW271" s="11" t="s">
        <v>30</v>
      </c>
      <c r="AX271" s="11" t="s">
        <v>67</v>
      </c>
      <c r="AY271" s="191" t="s">
        <v>123</v>
      </c>
    </row>
    <row r="272" spans="2:65" s="12" customFormat="1" x14ac:dyDescent="0.2">
      <c r="B272" s="192"/>
      <c r="C272" s="193"/>
      <c r="D272" s="183" t="s">
        <v>134</v>
      </c>
      <c r="E272" s="194" t="s">
        <v>1</v>
      </c>
      <c r="F272" s="195" t="s">
        <v>384</v>
      </c>
      <c r="G272" s="193"/>
      <c r="H272" s="196">
        <v>8.75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134</v>
      </c>
      <c r="AU272" s="202" t="s">
        <v>74</v>
      </c>
      <c r="AV272" s="12" t="s">
        <v>74</v>
      </c>
      <c r="AW272" s="12" t="s">
        <v>30</v>
      </c>
      <c r="AX272" s="12" t="s">
        <v>67</v>
      </c>
      <c r="AY272" s="202" t="s">
        <v>123</v>
      </c>
    </row>
    <row r="273" spans="2:51" s="11" customFormat="1" x14ac:dyDescent="0.2">
      <c r="B273" s="181"/>
      <c r="C273" s="182"/>
      <c r="D273" s="183" t="s">
        <v>134</v>
      </c>
      <c r="E273" s="184" t="s">
        <v>1</v>
      </c>
      <c r="F273" s="185" t="s">
        <v>354</v>
      </c>
      <c r="G273" s="182"/>
      <c r="H273" s="184" t="s">
        <v>1</v>
      </c>
      <c r="I273" s="186"/>
      <c r="J273" s="182"/>
      <c r="K273" s="182"/>
      <c r="L273" s="187"/>
      <c r="M273" s="188"/>
      <c r="N273" s="189"/>
      <c r="O273" s="189"/>
      <c r="P273" s="189"/>
      <c r="Q273" s="189"/>
      <c r="R273" s="189"/>
      <c r="S273" s="189"/>
      <c r="T273" s="190"/>
      <c r="AT273" s="191" t="s">
        <v>134</v>
      </c>
      <c r="AU273" s="191" t="s">
        <v>74</v>
      </c>
      <c r="AV273" s="11" t="s">
        <v>72</v>
      </c>
      <c r="AW273" s="11" t="s">
        <v>30</v>
      </c>
      <c r="AX273" s="11" t="s">
        <v>67</v>
      </c>
      <c r="AY273" s="191" t="s">
        <v>123</v>
      </c>
    </row>
    <row r="274" spans="2:51" s="12" customFormat="1" x14ac:dyDescent="0.2">
      <c r="B274" s="192"/>
      <c r="C274" s="193"/>
      <c r="D274" s="183" t="s">
        <v>134</v>
      </c>
      <c r="E274" s="194" t="s">
        <v>1</v>
      </c>
      <c r="F274" s="195" t="s">
        <v>385</v>
      </c>
      <c r="G274" s="193"/>
      <c r="H274" s="196">
        <v>16.677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134</v>
      </c>
      <c r="AU274" s="202" t="s">
        <v>74</v>
      </c>
      <c r="AV274" s="12" t="s">
        <v>74</v>
      </c>
      <c r="AW274" s="12" t="s">
        <v>30</v>
      </c>
      <c r="AX274" s="12" t="s">
        <v>67</v>
      </c>
      <c r="AY274" s="202" t="s">
        <v>123</v>
      </c>
    </row>
    <row r="275" spans="2:51" s="11" customFormat="1" x14ac:dyDescent="0.2">
      <c r="B275" s="181"/>
      <c r="C275" s="182"/>
      <c r="D275" s="183" t="s">
        <v>134</v>
      </c>
      <c r="E275" s="184" t="s">
        <v>1</v>
      </c>
      <c r="F275" s="185" t="s">
        <v>356</v>
      </c>
      <c r="G275" s="182"/>
      <c r="H275" s="184" t="s">
        <v>1</v>
      </c>
      <c r="I275" s="186"/>
      <c r="J275" s="182"/>
      <c r="K275" s="182"/>
      <c r="L275" s="187"/>
      <c r="M275" s="188"/>
      <c r="N275" s="189"/>
      <c r="O275" s="189"/>
      <c r="P275" s="189"/>
      <c r="Q275" s="189"/>
      <c r="R275" s="189"/>
      <c r="S275" s="189"/>
      <c r="T275" s="190"/>
      <c r="AT275" s="191" t="s">
        <v>134</v>
      </c>
      <c r="AU275" s="191" t="s">
        <v>74</v>
      </c>
      <c r="AV275" s="11" t="s">
        <v>72</v>
      </c>
      <c r="AW275" s="11" t="s">
        <v>30</v>
      </c>
      <c r="AX275" s="11" t="s">
        <v>67</v>
      </c>
      <c r="AY275" s="191" t="s">
        <v>123</v>
      </c>
    </row>
    <row r="276" spans="2:51" s="12" customFormat="1" x14ac:dyDescent="0.2">
      <c r="B276" s="192"/>
      <c r="C276" s="193"/>
      <c r="D276" s="183" t="s">
        <v>134</v>
      </c>
      <c r="E276" s="194" t="s">
        <v>1</v>
      </c>
      <c r="F276" s="195" t="s">
        <v>386</v>
      </c>
      <c r="G276" s="193"/>
      <c r="H276" s="196">
        <v>11.445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134</v>
      </c>
      <c r="AU276" s="202" t="s">
        <v>74</v>
      </c>
      <c r="AV276" s="12" t="s">
        <v>74</v>
      </c>
      <c r="AW276" s="12" t="s">
        <v>30</v>
      </c>
      <c r="AX276" s="12" t="s">
        <v>67</v>
      </c>
      <c r="AY276" s="202" t="s">
        <v>123</v>
      </c>
    </row>
    <row r="277" spans="2:51" s="11" customFormat="1" x14ac:dyDescent="0.2">
      <c r="B277" s="181"/>
      <c r="C277" s="182"/>
      <c r="D277" s="183" t="s">
        <v>134</v>
      </c>
      <c r="E277" s="184" t="s">
        <v>1</v>
      </c>
      <c r="F277" s="185" t="s">
        <v>387</v>
      </c>
      <c r="G277" s="182"/>
      <c r="H277" s="184" t="s">
        <v>1</v>
      </c>
      <c r="I277" s="186"/>
      <c r="J277" s="182"/>
      <c r="K277" s="182"/>
      <c r="L277" s="187"/>
      <c r="M277" s="188"/>
      <c r="N277" s="189"/>
      <c r="O277" s="189"/>
      <c r="P277" s="189"/>
      <c r="Q277" s="189"/>
      <c r="R277" s="189"/>
      <c r="S277" s="189"/>
      <c r="T277" s="190"/>
      <c r="AT277" s="191" t="s">
        <v>134</v>
      </c>
      <c r="AU277" s="191" t="s">
        <v>74</v>
      </c>
      <c r="AV277" s="11" t="s">
        <v>72</v>
      </c>
      <c r="AW277" s="11" t="s">
        <v>30</v>
      </c>
      <c r="AX277" s="11" t="s">
        <v>67</v>
      </c>
      <c r="AY277" s="191" t="s">
        <v>123</v>
      </c>
    </row>
    <row r="278" spans="2:51" s="12" customFormat="1" x14ac:dyDescent="0.2">
      <c r="B278" s="192"/>
      <c r="C278" s="193"/>
      <c r="D278" s="183" t="s">
        <v>134</v>
      </c>
      <c r="E278" s="194" t="s">
        <v>1</v>
      </c>
      <c r="F278" s="195" t="s">
        <v>388</v>
      </c>
      <c r="G278" s="193"/>
      <c r="H278" s="196">
        <v>42.7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134</v>
      </c>
      <c r="AU278" s="202" t="s">
        <v>74</v>
      </c>
      <c r="AV278" s="12" t="s">
        <v>74</v>
      </c>
      <c r="AW278" s="12" t="s">
        <v>30</v>
      </c>
      <c r="AX278" s="12" t="s">
        <v>67</v>
      </c>
      <c r="AY278" s="202" t="s">
        <v>123</v>
      </c>
    </row>
    <row r="279" spans="2:51" s="11" customFormat="1" x14ac:dyDescent="0.2">
      <c r="B279" s="181"/>
      <c r="C279" s="182"/>
      <c r="D279" s="183" t="s">
        <v>134</v>
      </c>
      <c r="E279" s="184" t="s">
        <v>1</v>
      </c>
      <c r="F279" s="185" t="s">
        <v>358</v>
      </c>
      <c r="G279" s="182"/>
      <c r="H279" s="184" t="s">
        <v>1</v>
      </c>
      <c r="I279" s="186"/>
      <c r="J279" s="182"/>
      <c r="K279" s="182"/>
      <c r="L279" s="187"/>
      <c r="M279" s="188"/>
      <c r="N279" s="189"/>
      <c r="O279" s="189"/>
      <c r="P279" s="189"/>
      <c r="Q279" s="189"/>
      <c r="R279" s="189"/>
      <c r="S279" s="189"/>
      <c r="T279" s="190"/>
      <c r="AT279" s="191" t="s">
        <v>134</v>
      </c>
      <c r="AU279" s="191" t="s">
        <v>74</v>
      </c>
      <c r="AV279" s="11" t="s">
        <v>72</v>
      </c>
      <c r="AW279" s="11" t="s">
        <v>30</v>
      </c>
      <c r="AX279" s="11" t="s">
        <v>67</v>
      </c>
      <c r="AY279" s="191" t="s">
        <v>123</v>
      </c>
    </row>
    <row r="280" spans="2:51" s="12" customFormat="1" x14ac:dyDescent="0.2">
      <c r="B280" s="192"/>
      <c r="C280" s="193"/>
      <c r="D280" s="183" t="s">
        <v>134</v>
      </c>
      <c r="E280" s="194" t="s">
        <v>1</v>
      </c>
      <c r="F280" s="195" t="s">
        <v>389</v>
      </c>
      <c r="G280" s="193"/>
      <c r="H280" s="196">
        <v>3.96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134</v>
      </c>
      <c r="AU280" s="202" t="s">
        <v>74</v>
      </c>
      <c r="AV280" s="12" t="s">
        <v>74</v>
      </c>
      <c r="AW280" s="12" t="s">
        <v>30</v>
      </c>
      <c r="AX280" s="12" t="s">
        <v>67</v>
      </c>
      <c r="AY280" s="202" t="s">
        <v>123</v>
      </c>
    </row>
    <row r="281" spans="2:51" s="12" customFormat="1" x14ac:dyDescent="0.2">
      <c r="B281" s="192"/>
      <c r="C281" s="193"/>
      <c r="D281" s="183" t="s">
        <v>134</v>
      </c>
      <c r="E281" s="194" t="s">
        <v>1</v>
      </c>
      <c r="F281" s="195" t="s">
        <v>390</v>
      </c>
      <c r="G281" s="193"/>
      <c r="H281" s="196">
        <v>2.4750000000000001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134</v>
      </c>
      <c r="AU281" s="202" t="s">
        <v>74</v>
      </c>
      <c r="AV281" s="12" t="s">
        <v>74</v>
      </c>
      <c r="AW281" s="12" t="s">
        <v>30</v>
      </c>
      <c r="AX281" s="12" t="s">
        <v>67</v>
      </c>
      <c r="AY281" s="202" t="s">
        <v>123</v>
      </c>
    </row>
    <row r="282" spans="2:51" s="11" customFormat="1" x14ac:dyDescent="0.2">
      <c r="B282" s="181"/>
      <c r="C282" s="182"/>
      <c r="D282" s="183" t="s">
        <v>134</v>
      </c>
      <c r="E282" s="184" t="s">
        <v>1</v>
      </c>
      <c r="F282" s="185" t="s">
        <v>391</v>
      </c>
      <c r="G282" s="182"/>
      <c r="H282" s="184" t="s">
        <v>1</v>
      </c>
      <c r="I282" s="186"/>
      <c r="J282" s="182"/>
      <c r="K282" s="182"/>
      <c r="L282" s="187"/>
      <c r="M282" s="188"/>
      <c r="N282" s="189"/>
      <c r="O282" s="189"/>
      <c r="P282" s="189"/>
      <c r="Q282" s="189"/>
      <c r="R282" s="189"/>
      <c r="S282" s="189"/>
      <c r="T282" s="190"/>
      <c r="AT282" s="191" t="s">
        <v>134</v>
      </c>
      <c r="AU282" s="191" t="s">
        <v>74</v>
      </c>
      <c r="AV282" s="11" t="s">
        <v>72</v>
      </c>
      <c r="AW282" s="11" t="s">
        <v>30</v>
      </c>
      <c r="AX282" s="11" t="s">
        <v>67</v>
      </c>
      <c r="AY282" s="191" t="s">
        <v>123</v>
      </c>
    </row>
    <row r="283" spans="2:51" s="12" customFormat="1" x14ac:dyDescent="0.2">
      <c r="B283" s="192"/>
      <c r="C283" s="193"/>
      <c r="D283" s="183" t="s">
        <v>134</v>
      </c>
      <c r="E283" s="194" t="s">
        <v>1</v>
      </c>
      <c r="F283" s="195" t="s">
        <v>392</v>
      </c>
      <c r="G283" s="193"/>
      <c r="H283" s="196">
        <v>38.125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134</v>
      </c>
      <c r="AU283" s="202" t="s">
        <v>74</v>
      </c>
      <c r="AV283" s="12" t="s">
        <v>74</v>
      </c>
      <c r="AW283" s="12" t="s">
        <v>30</v>
      </c>
      <c r="AX283" s="12" t="s">
        <v>67</v>
      </c>
      <c r="AY283" s="202" t="s">
        <v>123</v>
      </c>
    </row>
    <row r="284" spans="2:51" s="11" customFormat="1" x14ac:dyDescent="0.2">
      <c r="B284" s="181"/>
      <c r="C284" s="182"/>
      <c r="D284" s="183" t="s">
        <v>134</v>
      </c>
      <c r="E284" s="184" t="s">
        <v>1</v>
      </c>
      <c r="F284" s="185" t="s">
        <v>361</v>
      </c>
      <c r="G284" s="182"/>
      <c r="H284" s="184" t="s">
        <v>1</v>
      </c>
      <c r="I284" s="186"/>
      <c r="J284" s="182"/>
      <c r="K284" s="182"/>
      <c r="L284" s="187"/>
      <c r="M284" s="188"/>
      <c r="N284" s="189"/>
      <c r="O284" s="189"/>
      <c r="P284" s="189"/>
      <c r="Q284" s="189"/>
      <c r="R284" s="189"/>
      <c r="S284" s="189"/>
      <c r="T284" s="190"/>
      <c r="AT284" s="191" t="s">
        <v>134</v>
      </c>
      <c r="AU284" s="191" t="s">
        <v>74</v>
      </c>
      <c r="AV284" s="11" t="s">
        <v>72</v>
      </c>
      <c r="AW284" s="11" t="s">
        <v>30</v>
      </c>
      <c r="AX284" s="11" t="s">
        <v>67</v>
      </c>
      <c r="AY284" s="191" t="s">
        <v>123</v>
      </c>
    </row>
    <row r="285" spans="2:51" s="12" customFormat="1" x14ac:dyDescent="0.2">
      <c r="B285" s="192"/>
      <c r="C285" s="193"/>
      <c r="D285" s="183" t="s">
        <v>134</v>
      </c>
      <c r="E285" s="194" t="s">
        <v>1</v>
      </c>
      <c r="F285" s="195" t="s">
        <v>393</v>
      </c>
      <c r="G285" s="193"/>
      <c r="H285" s="196">
        <v>4.84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134</v>
      </c>
      <c r="AU285" s="202" t="s">
        <v>74</v>
      </c>
      <c r="AV285" s="12" t="s">
        <v>74</v>
      </c>
      <c r="AW285" s="12" t="s">
        <v>30</v>
      </c>
      <c r="AX285" s="12" t="s">
        <v>67</v>
      </c>
      <c r="AY285" s="202" t="s">
        <v>123</v>
      </c>
    </row>
    <row r="286" spans="2:51" s="12" customFormat="1" x14ac:dyDescent="0.2">
      <c r="B286" s="192"/>
      <c r="C286" s="193"/>
      <c r="D286" s="183" t="s">
        <v>134</v>
      </c>
      <c r="E286" s="194" t="s">
        <v>1</v>
      </c>
      <c r="F286" s="195" t="s">
        <v>394</v>
      </c>
      <c r="G286" s="193"/>
      <c r="H286" s="196">
        <v>2.42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134</v>
      </c>
      <c r="AU286" s="202" t="s">
        <v>74</v>
      </c>
      <c r="AV286" s="12" t="s">
        <v>74</v>
      </c>
      <c r="AW286" s="12" t="s">
        <v>30</v>
      </c>
      <c r="AX286" s="12" t="s">
        <v>67</v>
      </c>
      <c r="AY286" s="202" t="s">
        <v>123</v>
      </c>
    </row>
    <row r="287" spans="2:51" s="11" customFormat="1" x14ac:dyDescent="0.2">
      <c r="B287" s="181"/>
      <c r="C287" s="182"/>
      <c r="D287" s="183" t="s">
        <v>134</v>
      </c>
      <c r="E287" s="184" t="s">
        <v>1</v>
      </c>
      <c r="F287" s="185" t="s">
        <v>364</v>
      </c>
      <c r="G287" s="182"/>
      <c r="H287" s="184" t="s">
        <v>1</v>
      </c>
      <c r="I287" s="186"/>
      <c r="J287" s="182"/>
      <c r="K287" s="182"/>
      <c r="L287" s="187"/>
      <c r="M287" s="188"/>
      <c r="N287" s="189"/>
      <c r="O287" s="189"/>
      <c r="P287" s="189"/>
      <c r="Q287" s="189"/>
      <c r="R287" s="189"/>
      <c r="S287" s="189"/>
      <c r="T287" s="190"/>
      <c r="AT287" s="191" t="s">
        <v>134</v>
      </c>
      <c r="AU287" s="191" t="s">
        <v>74</v>
      </c>
      <c r="AV287" s="11" t="s">
        <v>72</v>
      </c>
      <c r="AW287" s="11" t="s">
        <v>30</v>
      </c>
      <c r="AX287" s="11" t="s">
        <v>67</v>
      </c>
      <c r="AY287" s="191" t="s">
        <v>123</v>
      </c>
    </row>
    <row r="288" spans="2:51" s="12" customFormat="1" x14ac:dyDescent="0.2">
      <c r="B288" s="192"/>
      <c r="C288" s="193"/>
      <c r="D288" s="183" t="s">
        <v>134</v>
      </c>
      <c r="E288" s="194" t="s">
        <v>1</v>
      </c>
      <c r="F288" s="195" t="s">
        <v>395</v>
      </c>
      <c r="G288" s="193"/>
      <c r="H288" s="196">
        <v>33.463000000000001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134</v>
      </c>
      <c r="AU288" s="202" t="s">
        <v>74</v>
      </c>
      <c r="AV288" s="12" t="s">
        <v>74</v>
      </c>
      <c r="AW288" s="12" t="s">
        <v>30</v>
      </c>
      <c r="AX288" s="12" t="s">
        <v>67</v>
      </c>
      <c r="AY288" s="202" t="s">
        <v>123</v>
      </c>
    </row>
    <row r="289" spans="2:65" s="11" customFormat="1" x14ac:dyDescent="0.2">
      <c r="B289" s="181"/>
      <c r="C289" s="182"/>
      <c r="D289" s="183" t="s">
        <v>134</v>
      </c>
      <c r="E289" s="184" t="s">
        <v>1</v>
      </c>
      <c r="F289" s="185" t="s">
        <v>366</v>
      </c>
      <c r="G289" s="182"/>
      <c r="H289" s="184" t="s">
        <v>1</v>
      </c>
      <c r="I289" s="186"/>
      <c r="J289" s="182"/>
      <c r="K289" s="182"/>
      <c r="L289" s="187"/>
      <c r="M289" s="188"/>
      <c r="N289" s="189"/>
      <c r="O289" s="189"/>
      <c r="P289" s="189"/>
      <c r="Q289" s="189"/>
      <c r="R289" s="189"/>
      <c r="S289" s="189"/>
      <c r="T289" s="190"/>
      <c r="AT289" s="191" t="s">
        <v>134</v>
      </c>
      <c r="AU289" s="191" t="s">
        <v>74</v>
      </c>
      <c r="AV289" s="11" t="s">
        <v>72</v>
      </c>
      <c r="AW289" s="11" t="s">
        <v>30</v>
      </c>
      <c r="AX289" s="11" t="s">
        <v>67</v>
      </c>
      <c r="AY289" s="191" t="s">
        <v>123</v>
      </c>
    </row>
    <row r="290" spans="2:65" s="12" customFormat="1" x14ac:dyDescent="0.2">
      <c r="B290" s="192"/>
      <c r="C290" s="193"/>
      <c r="D290" s="183" t="s">
        <v>134</v>
      </c>
      <c r="E290" s="194" t="s">
        <v>1</v>
      </c>
      <c r="F290" s="195" t="s">
        <v>396</v>
      </c>
      <c r="G290" s="193"/>
      <c r="H290" s="196">
        <v>5.8860000000000001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134</v>
      </c>
      <c r="AU290" s="202" t="s">
        <v>74</v>
      </c>
      <c r="AV290" s="12" t="s">
        <v>74</v>
      </c>
      <c r="AW290" s="12" t="s">
        <v>30</v>
      </c>
      <c r="AX290" s="12" t="s">
        <v>67</v>
      </c>
      <c r="AY290" s="202" t="s">
        <v>123</v>
      </c>
    </row>
    <row r="291" spans="2:65" s="13" customFormat="1" x14ac:dyDescent="0.2">
      <c r="B291" s="203"/>
      <c r="C291" s="204"/>
      <c r="D291" s="183" t="s">
        <v>134</v>
      </c>
      <c r="E291" s="205" t="s">
        <v>1</v>
      </c>
      <c r="F291" s="206" t="s">
        <v>138</v>
      </c>
      <c r="G291" s="204"/>
      <c r="H291" s="207">
        <v>258.65599999999995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134</v>
      </c>
      <c r="AU291" s="213" t="s">
        <v>74</v>
      </c>
      <c r="AV291" s="13" t="s">
        <v>132</v>
      </c>
      <c r="AW291" s="13" t="s">
        <v>30</v>
      </c>
      <c r="AX291" s="13" t="s">
        <v>72</v>
      </c>
      <c r="AY291" s="213" t="s">
        <v>123</v>
      </c>
    </row>
    <row r="292" spans="2:65" s="1" customFormat="1" ht="16.5" customHeight="1" x14ac:dyDescent="0.2">
      <c r="B292" s="33"/>
      <c r="C292" s="169" t="s">
        <v>397</v>
      </c>
      <c r="D292" s="169" t="s">
        <v>127</v>
      </c>
      <c r="E292" s="170" t="s">
        <v>398</v>
      </c>
      <c r="F292" s="171" t="s">
        <v>399</v>
      </c>
      <c r="G292" s="172" t="s">
        <v>142</v>
      </c>
      <c r="H292" s="173">
        <v>206.21600000000001</v>
      </c>
      <c r="I292" s="174"/>
      <c r="J292" s="175">
        <f>ROUND(I292*H292,2)</f>
        <v>0</v>
      </c>
      <c r="K292" s="171" t="s">
        <v>188</v>
      </c>
      <c r="L292" s="37"/>
      <c r="M292" s="176" t="s">
        <v>1</v>
      </c>
      <c r="N292" s="177" t="s">
        <v>38</v>
      </c>
      <c r="O292" s="59"/>
      <c r="P292" s="178">
        <f>O292*H292</f>
        <v>0</v>
      </c>
      <c r="Q292" s="178">
        <v>3.0000000000000001E-3</v>
      </c>
      <c r="R292" s="178">
        <f>Q292*H292</f>
        <v>0.61864800000000009</v>
      </c>
      <c r="S292" s="178">
        <v>0</v>
      </c>
      <c r="T292" s="179">
        <f>S292*H292</f>
        <v>0</v>
      </c>
      <c r="AR292" s="16" t="s">
        <v>132</v>
      </c>
      <c r="AT292" s="16" t="s">
        <v>127</v>
      </c>
      <c r="AU292" s="16" t="s">
        <v>74</v>
      </c>
      <c r="AY292" s="16" t="s">
        <v>123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6" t="s">
        <v>72</v>
      </c>
      <c r="BK292" s="180">
        <f>ROUND(I292*H292,2)</f>
        <v>0</v>
      </c>
      <c r="BL292" s="16" t="s">
        <v>132</v>
      </c>
      <c r="BM292" s="16" t="s">
        <v>400</v>
      </c>
    </row>
    <row r="293" spans="2:65" s="11" customFormat="1" x14ac:dyDescent="0.2">
      <c r="B293" s="181"/>
      <c r="C293" s="182"/>
      <c r="D293" s="183" t="s">
        <v>134</v>
      </c>
      <c r="E293" s="184" t="s">
        <v>1</v>
      </c>
      <c r="F293" s="185" t="s">
        <v>375</v>
      </c>
      <c r="G293" s="182"/>
      <c r="H293" s="184" t="s">
        <v>1</v>
      </c>
      <c r="I293" s="186"/>
      <c r="J293" s="182"/>
      <c r="K293" s="182"/>
      <c r="L293" s="187"/>
      <c r="M293" s="188"/>
      <c r="N293" s="189"/>
      <c r="O293" s="189"/>
      <c r="P293" s="189"/>
      <c r="Q293" s="189"/>
      <c r="R293" s="189"/>
      <c r="S293" s="189"/>
      <c r="T293" s="190"/>
      <c r="AT293" s="191" t="s">
        <v>134</v>
      </c>
      <c r="AU293" s="191" t="s">
        <v>74</v>
      </c>
      <c r="AV293" s="11" t="s">
        <v>72</v>
      </c>
      <c r="AW293" s="11" t="s">
        <v>30</v>
      </c>
      <c r="AX293" s="11" t="s">
        <v>67</v>
      </c>
      <c r="AY293" s="191" t="s">
        <v>123</v>
      </c>
    </row>
    <row r="294" spans="2:65" s="12" customFormat="1" x14ac:dyDescent="0.2">
      <c r="B294" s="192"/>
      <c r="C294" s="193"/>
      <c r="D294" s="183" t="s">
        <v>134</v>
      </c>
      <c r="E294" s="194" t="s">
        <v>1</v>
      </c>
      <c r="F294" s="195" t="s">
        <v>376</v>
      </c>
      <c r="G294" s="193"/>
      <c r="H294" s="196">
        <v>44.225000000000001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134</v>
      </c>
      <c r="AU294" s="202" t="s">
        <v>74</v>
      </c>
      <c r="AV294" s="12" t="s">
        <v>74</v>
      </c>
      <c r="AW294" s="12" t="s">
        <v>30</v>
      </c>
      <c r="AX294" s="12" t="s">
        <v>67</v>
      </c>
      <c r="AY294" s="202" t="s">
        <v>123</v>
      </c>
    </row>
    <row r="295" spans="2:65" s="11" customFormat="1" x14ac:dyDescent="0.2">
      <c r="B295" s="181"/>
      <c r="C295" s="182"/>
      <c r="D295" s="183" t="s">
        <v>134</v>
      </c>
      <c r="E295" s="184" t="s">
        <v>1</v>
      </c>
      <c r="F295" s="185" t="s">
        <v>354</v>
      </c>
      <c r="G295" s="182"/>
      <c r="H295" s="184" t="s">
        <v>1</v>
      </c>
      <c r="I295" s="186"/>
      <c r="J295" s="182"/>
      <c r="K295" s="182"/>
      <c r="L295" s="187"/>
      <c r="M295" s="188"/>
      <c r="N295" s="189"/>
      <c r="O295" s="189"/>
      <c r="P295" s="189"/>
      <c r="Q295" s="189"/>
      <c r="R295" s="189"/>
      <c r="S295" s="189"/>
      <c r="T295" s="190"/>
      <c r="AT295" s="191" t="s">
        <v>134</v>
      </c>
      <c r="AU295" s="191" t="s">
        <v>74</v>
      </c>
      <c r="AV295" s="11" t="s">
        <v>72</v>
      </c>
      <c r="AW295" s="11" t="s">
        <v>30</v>
      </c>
      <c r="AX295" s="11" t="s">
        <v>67</v>
      </c>
      <c r="AY295" s="191" t="s">
        <v>123</v>
      </c>
    </row>
    <row r="296" spans="2:65" s="12" customFormat="1" x14ac:dyDescent="0.2">
      <c r="B296" s="192"/>
      <c r="C296" s="193"/>
      <c r="D296" s="183" t="s">
        <v>134</v>
      </c>
      <c r="E296" s="194" t="s">
        <v>1</v>
      </c>
      <c r="F296" s="195" t="s">
        <v>385</v>
      </c>
      <c r="G296" s="193"/>
      <c r="H296" s="196">
        <v>16.677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134</v>
      </c>
      <c r="AU296" s="202" t="s">
        <v>74</v>
      </c>
      <c r="AV296" s="12" t="s">
        <v>74</v>
      </c>
      <c r="AW296" s="12" t="s">
        <v>30</v>
      </c>
      <c r="AX296" s="12" t="s">
        <v>67</v>
      </c>
      <c r="AY296" s="202" t="s">
        <v>123</v>
      </c>
    </row>
    <row r="297" spans="2:65" s="11" customFormat="1" x14ac:dyDescent="0.2">
      <c r="B297" s="181"/>
      <c r="C297" s="182"/>
      <c r="D297" s="183" t="s">
        <v>134</v>
      </c>
      <c r="E297" s="184" t="s">
        <v>1</v>
      </c>
      <c r="F297" s="185" t="s">
        <v>356</v>
      </c>
      <c r="G297" s="182"/>
      <c r="H297" s="184" t="s">
        <v>1</v>
      </c>
      <c r="I297" s="186"/>
      <c r="J297" s="182"/>
      <c r="K297" s="182"/>
      <c r="L297" s="187"/>
      <c r="M297" s="188"/>
      <c r="N297" s="189"/>
      <c r="O297" s="189"/>
      <c r="P297" s="189"/>
      <c r="Q297" s="189"/>
      <c r="R297" s="189"/>
      <c r="S297" s="189"/>
      <c r="T297" s="190"/>
      <c r="AT297" s="191" t="s">
        <v>134</v>
      </c>
      <c r="AU297" s="191" t="s">
        <v>74</v>
      </c>
      <c r="AV297" s="11" t="s">
        <v>72</v>
      </c>
      <c r="AW297" s="11" t="s">
        <v>30</v>
      </c>
      <c r="AX297" s="11" t="s">
        <v>67</v>
      </c>
      <c r="AY297" s="191" t="s">
        <v>123</v>
      </c>
    </row>
    <row r="298" spans="2:65" s="12" customFormat="1" x14ac:dyDescent="0.2">
      <c r="B298" s="192"/>
      <c r="C298" s="193"/>
      <c r="D298" s="183" t="s">
        <v>134</v>
      </c>
      <c r="E298" s="194" t="s">
        <v>1</v>
      </c>
      <c r="F298" s="195" t="s">
        <v>386</v>
      </c>
      <c r="G298" s="193"/>
      <c r="H298" s="196">
        <v>11.445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134</v>
      </c>
      <c r="AU298" s="202" t="s">
        <v>74</v>
      </c>
      <c r="AV298" s="12" t="s">
        <v>74</v>
      </c>
      <c r="AW298" s="12" t="s">
        <v>30</v>
      </c>
      <c r="AX298" s="12" t="s">
        <v>67</v>
      </c>
      <c r="AY298" s="202" t="s">
        <v>123</v>
      </c>
    </row>
    <row r="299" spans="2:65" s="11" customFormat="1" x14ac:dyDescent="0.2">
      <c r="B299" s="181"/>
      <c r="C299" s="182"/>
      <c r="D299" s="183" t="s">
        <v>134</v>
      </c>
      <c r="E299" s="184" t="s">
        <v>1</v>
      </c>
      <c r="F299" s="185" t="s">
        <v>387</v>
      </c>
      <c r="G299" s="182"/>
      <c r="H299" s="184" t="s">
        <v>1</v>
      </c>
      <c r="I299" s="186"/>
      <c r="J299" s="182"/>
      <c r="K299" s="182"/>
      <c r="L299" s="187"/>
      <c r="M299" s="188"/>
      <c r="N299" s="189"/>
      <c r="O299" s="189"/>
      <c r="P299" s="189"/>
      <c r="Q299" s="189"/>
      <c r="R299" s="189"/>
      <c r="S299" s="189"/>
      <c r="T299" s="190"/>
      <c r="AT299" s="191" t="s">
        <v>134</v>
      </c>
      <c r="AU299" s="191" t="s">
        <v>74</v>
      </c>
      <c r="AV299" s="11" t="s">
        <v>72</v>
      </c>
      <c r="AW299" s="11" t="s">
        <v>30</v>
      </c>
      <c r="AX299" s="11" t="s">
        <v>67</v>
      </c>
      <c r="AY299" s="191" t="s">
        <v>123</v>
      </c>
    </row>
    <row r="300" spans="2:65" s="12" customFormat="1" x14ac:dyDescent="0.2">
      <c r="B300" s="192"/>
      <c r="C300" s="193"/>
      <c r="D300" s="183" t="s">
        <v>134</v>
      </c>
      <c r="E300" s="194" t="s">
        <v>1</v>
      </c>
      <c r="F300" s="195" t="s">
        <v>388</v>
      </c>
      <c r="G300" s="193"/>
      <c r="H300" s="196">
        <v>42.7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134</v>
      </c>
      <c r="AU300" s="202" t="s">
        <v>74</v>
      </c>
      <c r="AV300" s="12" t="s">
        <v>74</v>
      </c>
      <c r="AW300" s="12" t="s">
        <v>30</v>
      </c>
      <c r="AX300" s="12" t="s">
        <v>67</v>
      </c>
      <c r="AY300" s="202" t="s">
        <v>123</v>
      </c>
    </row>
    <row r="301" spans="2:65" s="11" customFormat="1" x14ac:dyDescent="0.2">
      <c r="B301" s="181"/>
      <c r="C301" s="182"/>
      <c r="D301" s="183" t="s">
        <v>134</v>
      </c>
      <c r="E301" s="184" t="s">
        <v>1</v>
      </c>
      <c r="F301" s="185" t="s">
        <v>358</v>
      </c>
      <c r="G301" s="182"/>
      <c r="H301" s="184" t="s">
        <v>1</v>
      </c>
      <c r="I301" s="186"/>
      <c r="J301" s="182"/>
      <c r="K301" s="182"/>
      <c r="L301" s="187"/>
      <c r="M301" s="188"/>
      <c r="N301" s="189"/>
      <c r="O301" s="189"/>
      <c r="P301" s="189"/>
      <c r="Q301" s="189"/>
      <c r="R301" s="189"/>
      <c r="S301" s="189"/>
      <c r="T301" s="190"/>
      <c r="AT301" s="191" t="s">
        <v>134</v>
      </c>
      <c r="AU301" s="191" t="s">
        <v>74</v>
      </c>
      <c r="AV301" s="11" t="s">
        <v>72</v>
      </c>
      <c r="AW301" s="11" t="s">
        <v>30</v>
      </c>
      <c r="AX301" s="11" t="s">
        <v>67</v>
      </c>
      <c r="AY301" s="191" t="s">
        <v>123</v>
      </c>
    </row>
    <row r="302" spans="2:65" s="12" customFormat="1" x14ac:dyDescent="0.2">
      <c r="B302" s="192"/>
      <c r="C302" s="193"/>
      <c r="D302" s="183" t="s">
        <v>134</v>
      </c>
      <c r="E302" s="194" t="s">
        <v>1</v>
      </c>
      <c r="F302" s="195" t="s">
        <v>389</v>
      </c>
      <c r="G302" s="193"/>
      <c r="H302" s="196">
        <v>3.96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134</v>
      </c>
      <c r="AU302" s="202" t="s">
        <v>74</v>
      </c>
      <c r="AV302" s="12" t="s">
        <v>74</v>
      </c>
      <c r="AW302" s="12" t="s">
        <v>30</v>
      </c>
      <c r="AX302" s="12" t="s">
        <v>67</v>
      </c>
      <c r="AY302" s="202" t="s">
        <v>123</v>
      </c>
    </row>
    <row r="303" spans="2:65" s="12" customFormat="1" x14ac:dyDescent="0.2">
      <c r="B303" s="192"/>
      <c r="C303" s="193"/>
      <c r="D303" s="183" t="s">
        <v>134</v>
      </c>
      <c r="E303" s="194" t="s">
        <v>1</v>
      </c>
      <c r="F303" s="195" t="s">
        <v>390</v>
      </c>
      <c r="G303" s="193"/>
      <c r="H303" s="196">
        <v>2.4750000000000001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134</v>
      </c>
      <c r="AU303" s="202" t="s">
        <v>74</v>
      </c>
      <c r="AV303" s="12" t="s">
        <v>74</v>
      </c>
      <c r="AW303" s="12" t="s">
        <v>30</v>
      </c>
      <c r="AX303" s="12" t="s">
        <v>67</v>
      </c>
      <c r="AY303" s="202" t="s">
        <v>123</v>
      </c>
    </row>
    <row r="304" spans="2:65" s="11" customFormat="1" x14ac:dyDescent="0.2">
      <c r="B304" s="181"/>
      <c r="C304" s="182"/>
      <c r="D304" s="183" t="s">
        <v>134</v>
      </c>
      <c r="E304" s="184" t="s">
        <v>1</v>
      </c>
      <c r="F304" s="185" t="s">
        <v>391</v>
      </c>
      <c r="G304" s="182"/>
      <c r="H304" s="184" t="s">
        <v>1</v>
      </c>
      <c r="I304" s="186"/>
      <c r="J304" s="182"/>
      <c r="K304" s="182"/>
      <c r="L304" s="187"/>
      <c r="M304" s="188"/>
      <c r="N304" s="189"/>
      <c r="O304" s="189"/>
      <c r="P304" s="189"/>
      <c r="Q304" s="189"/>
      <c r="R304" s="189"/>
      <c r="S304" s="189"/>
      <c r="T304" s="190"/>
      <c r="AT304" s="191" t="s">
        <v>134</v>
      </c>
      <c r="AU304" s="191" t="s">
        <v>74</v>
      </c>
      <c r="AV304" s="11" t="s">
        <v>72</v>
      </c>
      <c r="AW304" s="11" t="s">
        <v>30</v>
      </c>
      <c r="AX304" s="11" t="s">
        <v>67</v>
      </c>
      <c r="AY304" s="191" t="s">
        <v>123</v>
      </c>
    </row>
    <row r="305" spans="2:65" s="12" customFormat="1" x14ac:dyDescent="0.2">
      <c r="B305" s="192"/>
      <c r="C305" s="193"/>
      <c r="D305" s="183" t="s">
        <v>134</v>
      </c>
      <c r="E305" s="194" t="s">
        <v>1</v>
      </c>
      <c r="F305" s="195" t="s">
        <v>392</v>
      </c>
      <c r="G305" s="193"/>
      <c r="H305" s="196">
        <v>38.125</v>
      </c>
      <c r="I305" s="197"/>
      <c r="J305" s="193"/>
      <c r="K305" s="193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134</v>
      </c>
      <c r="AU305" s="202" t="s">
        <v>74</v>
      </c>
      <c r="AV305" s="12" t="s">
        <v>74</v>
      </c>
      <c r="AW305" s="12" t="s">
        <v>30</v>
      </c>
      <c r="AX305" s="12" t="s">
        <v>67</v>
      </c>
      <c r="AY305" s="202" t="s">
        <v>123</v>
      </c>
    </row>
    <row r="306" spans="2:65" s="11" customFormat="1" x14ac:dyDescent="0.2">
      <c r="B306" s="181"/>
      <c r="C306" s="182"/>
      <c r="D306" s="183" t="s">
        <v>134</v>
      </c>
      <c r="E306" s="184" t="s">
        <v>1</v>
      </c>
      <c r="F306" s="185" t="s">
        <v>361</v>
      </c>
      <c r="G306" s="182"/>
      <c r="H306" s="184" t="s">
        <v>1</v>
      </c>
      <c r="I306" s="186"/>
      <c r="J306" s="182"/>
      <c r="K306" s="182"/>
      <c r="L306" s="187"/>
      <c r="M306" s="188"/>
      <c r="N306" s="189"/>
      <c r="O306" s="189"/>
      <c r="P306" s="189"/>
      <c r="Q306" s="189"/>
      <c r="R306" s="189"/>
      <c r="S306" s="189"/>
      <c r="T306" s="190"/>
      <c r="AT306" s="191" t="s">
        <v>134</v>
      </c>
      <c r="AU306" s="191" t="s">
        <v>74</v>
      </c>
      <c r="AV306" s="11" t="s">
        <v>72</v>
      </c>
      <c r="AW306" s="11" t="s">
        <v>30</v>
      </c>
      <c r="AX306" s="11" t="s">
        <v>67</v>
      </c>
      <c r="AY306" s="191" t="s">
        <v>123</v>
      </c>
    </row>
    <row r="307" spans="2:65" s="12" customFormat="1" x14ac:dyDescent="0.2">
      <c r="B307" s="192"/>
      <c r="C307" s="193"/>
      <c r="D307" s="183" t="s">
        <v>134</v>
      </c>
      <c r="E307" s="194" t="s">
        <v>1</v>
      </c>
      <c r="F307" s="195" t="s">
        <v>393</v>
      </c>
      <c r="G307" s="193"/>
      <c r="H307" s="196">
        <v>4.84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134</v>
      </c>
      <c r="AU307" s="202" t="s">
        <v>74</v>
      </c>
      <c r="AV307" s="12" t="s">
        <v>74</v>
      </c>
      <c r="AW307" s="12" t="s">
        <v>30</v>
      </c>
      <c r="AX307" s="12" t="s">
        <v>67</v>
      </c>
      <c r="AY307" s="202" t="s">
        <v>123</v>
      </c>
    </row>
    <row r="308" spans="2:65" s="12" customFormat="1" x14ac:dyDescent="0.2">
      <c r="B308" s="192"/>
      <c r="C308" s="193"/>
      <c r="D308" s="183" t="s">
        <v>134</v>
      </c>
      <c r="E308" s="194" t="s">
        <v>1</v>
      </c>
      <c r="F308" s="195" t="s">
        <v>394</v>
      </c>
      <c r="G308" s="193"/>
      <c r="H308" s="196">
        <v>2.42</v>
      </c>
      <c r="I308" s="197"/>
      <c r="J308" s="193"/>
      <c r="K308" s="193"/>
      <c r="L308" s="198"/>
      <c r="M308" s="199"/>
      <c r="N308" s="200"/>
      <c r="O308" s="200"/>
      <c r="P308" s="200"/>
      <c r="Q308" s="200"/>
      <c r="R308" s="200"/>
      <c r="S308" s="200"/>
      <c r="T308" s="201"/>
      <c r="AT308" s="202" t="s">
        <v>134</v>
      </c>
      <c r="AU308" s="202" t="s">
        <v>74</v>
      </c>
      <c r="AV308" s="12" t="s">
        <v>74</v>
      </c>
      <c r="AW308" s="12" t="s">
        <v>30</v>
      </c>
      <c r="AX308" s="12" t="s">
        <v>67</v>
      </c>
      <c r="AY308" s="202" t="s">
        <v>123</v>
      </c>
    </row>
    <row r="309" spans="2:65" s="11" customFormat="1" x14ac:dyDescent="0.2">
      <c r="B309" s="181"/>
      <c r="C309" s="182"/>
      <c r="D309" s="183" t="s">
        <v>134</v>
      </c>
      <c r="E309" s="184" t="s">
        <v>1</v>
      </c>
      <c r="F309" s="185" t="s">
        <v>364</v>
      </c>
      <c r="G309" s="182"/>
      <c r="H309" s="184" t="s">
        <v>1</v>
      </c>
      <c r="I309" s="186"/>
      <c r="J309" s="182"/>
      <c r="K309" s="182"/>
      <c r="L309" s="187"/>
      <c r="M309" s="188"/>
      <c r="N309" s="189"/>
      <c r="O309" s="189"/>
      <c r="P309" s="189"/>
      <c r="Q309" s="189"/>
      <c r="R309" s="189"/>
      <c r="S309" s="189"/>
      <c r="T309" s="190"/>
      <c r="AT309" s="191" t="s">
        <v>134</v>
      </c>
      <c r="AU309" s="191" t="s">
        <v>74</v>
      </c>
      <c r="AV309" s="11" t="s">
        <v>72</v>
      </c>
      <c r="AW309" s="11" t="s">
        <v>30</v>
      </c>
      <c r="AX309" s="11" t="s">
        <v>67</v>
      </c>
      <c r="AY309" s="191" t="s">
        <v>123</v>
      </c>
    </row>
    <row r="310" spans="2:65" s="12" customFormat="1" x14ac:dyDescent="0.2">
      <c r="B310" s="192"/>
      <c r="C310" s="193"/>
      <c r="D310" s="183" t="s">
        <v>134</v>
      </c>
      <c r="E310" s="194" t="s">
        <v>1</v>
      </c>
      <c r="F310" s="195" t="s">
        <v>395</v>
      </c>
      <c r="G310" s="193"/>
      <c r="H310" s="196">
        <v>33.463000000000001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134</v>
      </c>
      <c r="AU310" s="202" t="s">
        <v>74</v>
      </c>
      <c r="AV310" s="12" t="s">
        <v>74</v>
      </c>
      <c r="AW310" s="12" t="s">
        <v>30</v>
      </c>
      <c r="AX310" s="12" t="s">
        <v>67</v>
      </c>
      <c r="AY310" s="202" t="s">
        <v>123</v>
      </c>
    </row>
    <row r="311" spans="2:65" s="11" customFormat="1" x14ac:dyDescent="0.2">
      <c r="B311" s="181"/>
      <c r="C311" s="182"/>
      <c r="D311" s="183" t="s">
        <v>134</v>
      </c>
      <c r="E311" s="184" t="s">
        <v>1</v>
      </c>
      <c r="F311" s="185" t="s">
        <v>366</v>
      </c>
      <c r="G311" s="182"/>
      <c r="H311" s="184" t="s">
        <v>1</v>
      </c>
      <c r="I311" s="186"/>
      <c r="J311" s="182"/>
      <c r="K311" s="182"/>
      <c r="L311" s="187"/>
      <c r="M311" s="188"/>
      <c r="N311" s="189"/>
      <c r="O311" s="189"/>
      <c r="P311" s="189"/>
      <c r="Q311" s="189"/>
      <c r="R311" s="189"/>
      <c r="S311" s="189"/>
      <c r="T311" s="190"/>
      <c r="AT311" s="191" t="s">
        <v>134</v>
      </c>
      <c r="AU311" s="191" t="s">
        <v>74</v>
      </c>
      <c r="AV311" s="11" t="s">
        <v>72</v>
      </c>
      <c r="AW311" s="11" t="s">
        <v>30</v>
      </c>
      <c r="AX311" s="11" t="s">
        <v>67</v>
      </c>
      <c r="AY311" s="191" t="s">
        <v>123</v>
      </c>
    </row>
    <row r="312" spans="2:65" s="12" customFormat="1" x14ac:dyDescent="0.2">
      <c r="B312" s="192"/>
      <c r="C312" s="193"/>
      <c r="D312" s="183" t="s">
        <v>134</v>
      </c>
      <c r="E312" s="194" t="s">
        <v>1</v>
      </c>
      <c r="F312" s="195" t="s">
        <v>396</v>
      </c>
      <c r="G312" s="193"/>
      <c r="H312" s="196">
        <v>5.8860000000000001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134</v>
      </c>
      <c r="AU312" s="202" t="s">
        <v>74</v>
      </c>
      <c r="AV312" s="12" t="s">
        <v>74</v>
      </c>
      <c r="AW312" s="12" t="s">
        <v>30</v>
      </c>
      <c r="AX312" s="12" t="s">
        <v>67</v>
      </c>
      <c r="AY312" s="202" t="s">
        <v>123</v>
      </c>
    </row>
    <row r="313" spans="2:65" s="13" customFormat="1" x14ac:dyDescent="0.2">
      <c r="B313" s="203"/>
      <c r="C313" s="204"/>
      <c r="D313" s="183" t="s">
        <v>134</v>
      </c>
      <c r="E313" s="205" t="s">
        <v>1</v>
      </c>
      <c r="F313" s="206" t="s">
        <v>138</v>
      </c>
      <c r="G313" s="204"/>
      <c r="H313" s="207">
        <v>206.21599999999998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134</v>
      </c>
      <c r="AU313" s="213" t="s">
        <v>74</v>
      </c>
      <c r="AV313" s="13" t="s">
        <v>132</v>
      </c>
      <c r="AW313" s="13" t="s">
        <v>30</v>
      </c>
      <c r="AX313" s="13" t="s">
        <v>72</v>
      </c>
      <c r="AY313" s="213" t="s">
        <v>123</v>
      </c>
    </row>
    <row r="314" spans="2:65" s="1" customFormat="1" ht="16.5" customHeight="1" x14ac:dyDescent="0.2">
      <c r="B314" s="33"/>
      <c r="C314" s="169" t="s">
        <v>401</v>
      </c>
      <c r="D314" s="169" t="s">
        <v>127</v>
      </c>
      <c r="E314" s="170" t="s">
        <v>402</v>
      </c>
      <c r="F314" s="171" t="s">
        <v>403</v>
      </c>
      <c r="G314" s="172" t="s">
        <v>142</v>
      </c>
      <c r="H314" s="173">
        <v>204.93</v>
      </c>
      <c r="I314" s="174"/>
      <c r="J314" s="175">
        <f>ROUND(I314*H314,2)</f>
        <v>0</v>
      </c>
      <c r="K314" s="171" t="s">
        <v>131</v>
      </c>
      <c r="L314" s="37"/>
      <c r="M314" s="176" t="s">
        <v>1</v>
      </c>
      <c r="N314" s="177" t="s">
        <v>38</v>
      </c>
      <c r="O314" s="59"/>
      <c r="P314" s="178">
        <f>O314*H314</f>
        <v>0</v>
      </c>
      <c r="Q314" s="178">
        <v>1.7000000000000001E-2</v>
      </c>
      <c r="R314" s="178">
        <f>Q314*H314</f>
        <v>3.4838100000000005</v>
      </c>
      <c r="S314" s="178">
        <v>0</v>
      </c>
      <c r="T314" s="179">
        <f>S314*H314</f>
        <v>0</v>
      </c>
      <c r="AR314" s="16" t="s">
        <v>132</v>
      </c>
      <c r="AT314" s="16" t="s">
        <v>127</v>
      </c>
      <c r="AU314" s="16" t="s">
        <v>74</v>
      </c>
      <c r="AY314" s="16" t="s">
        <v>123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6" t="s">
        <v>72</v>
      </c>
      <c r="BK314" s="180">
        <f>ROUND(I314*H314,2)</f>
        <v>0</v>
      </c>
      <c r="BL314" s="16" t="s">
        <v>132</v>
      </c>
      <c r="BM314" s="16" t="s">
        <v>404</v>
      </c>
    </row>
    <row r="315" spans="2:65" s="11" customFormat="1" x14ac:dyDescent="0.2">
      <c r="B315" s="181"/>
      <c r="C315" s="182"/>
      <c r="D315" s="183" t="s">
        <v>134</v>
      </c>
      <c r="E315" s="184" t="s">
        <v>1</v>
      </c>
      <c r="F315" s="185" t="s">
        <v>348</v>
      </c>
      <c r="G315" s="182"/>
      <c r="H315" s="184" t="s">
        <v>1</v>
      </c>
      <c r="I315" s="186"/>
      <c r="J315" s="182"/>
      <c r="K315" s="182"/>
      <c r="L315" s="187"/>
      <c r="M315" s="188"/>
      <c r="N315" s="189"/>
      <c r="O315" s="189"/>
      <c r="P315" s="189"/>
      <c r="Q315" s="189"/>
      <c r="R315" s="189"/>
      <c r="S315" s="189"/>
      <c r="T315" s="190"/>
      <c r="AT315" s="191" t="s">
        <v>134</v>
      </c>
      <c r="AU315" s="191" t="s">
        <v>74</v>
      </c>
      <c r="AV315" s="11" t="s">
        <v>72</v>
      </c>
      <c r="AW315" s="11" t="s">
        <v>30</v>
      </c>
      <c r="AX315" s="11" t="s">
        <v>67</v>
      </c>
      <c r="AY315" s="191" t="s">
        <v>123</v>
      </c>
    </row>
    <row r="316" spans="2:65" s="12" customFormat="1" x14ac:dyDescent="0.2">
      <c r="B316" s="192"/>
      <c r="C316" s="193"/>
      <c r="D316" s="183" t="s">
        <v>134</v>
      </c>
      <c r="E316" s="194" t="s">
        <v>1</v>
      </c>
      <c r="F316" s="195" t="s">
        <v>405</v>
      </c>
      <c r="G316" s="193"/>
      <c r="H316" s="196">
        <v>25.69</v>
      </c>
      <c r="I316" s="197"/>
      <c r="J316" s="193"/>
      <c r="K316" s="193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134</v>
      </c>
      <c r="AU316" s="202" t="s">
        <v>74</v>
      </c>
      <c r="AV316" s="12" t="s">
        <v>74</v>
      </c>
      <c r="AW316" s="12" t="s">
        <v>30</v>
      </c>
      <c r="AX316" s="12" t="s">
        <v>67</v>
      </c>
      <c r="AY316" s="202" t="s">
        <v>123</v>
      </c>
    </row>
    <row r="317" spans="2:65" s="11" customFormat="1" x14ac:dyDescent="0.2">
      <c r="B317" s="181"/>
      <c r="C317" s="182"/>
      <c r="D317" s="183" t="s">
        <v>134</v>
      </c>
      <c r="E317" s="184" t="s">
        <v>1</v>
      </c>
      <c r="F317" s="185" t="s">
        <v>350</v>
      </c>
      <c r="G317" s="182"/>
      <c r="H317" s="184" t="s">
        <v>1</v>
      </c>
      <c r="I317" s="186"/>
      <c r="J317" s="182"/>
      <c r="K317" s="182"/>
      <c r="L317" s="187"/>
      <c r="M317" s="188"/>
      <c r="N317" s="189"/>
      <c r="O317" s="189"/>
      <c r="P317" s="189"/>
      <c r="Q317" s="189"/>
      <c r="R317" s="189"/>
      <c r="S317" s="189"/>
      <c r="T317" s="190"/>
      <c r="AT317" s="191" t="s">
        <v>134</v>
      </c>
      <c r="AU317" s="191" t="s">
        <v>74</v>
      </c>
      <c r="AV317" s="11" t="s">
        <v>72</v>
      </c>
      <c r="AW317" s="11" t="s">
        <v>30</v>
      </c>
      <c r="AX317" s="11" t="s">
        <v>67</v>
      </c>
      <c r="AY317" s="191" t="s">
        <v>123</v>
      </c>
    </row>
    <row r="318" spans="2:65" s="12" customFormat="1" x14ac:dyDescent="0.2">
      <c r="B318" s="192"/>
      <c r="C318" s="193"/>
      <c r="D318" s="183" t="s">
        <v>134</v>
      </c>
      <c r="E318" s="194" t="s">
        <v>1</v>
      </c>
      <c r="F318" s="195" t="s">
        <v>406</v>
      </c>
      <c r="G318" s="193"/>
      <c r="H318" s="196">
        <v>74.819999999999993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134</v>
      </c>
      <c r="AU318" s="202" t="s">
        <v>74</v>
      </c>
      <c r="AV318" s="12" t="s">
        <v>74</v>
      </c>
      <c r="AW318" s="12" t="s">
        <v>30</v>
      </c>
      <c r="AX318" s="12" t="s">
        <v>67</v>
      </c>
      <c r="AY318" s="202" t="s">
        <v>123</v>
      </c>
    </row>
    <row r="319" spans="2:65" s="11" customFormat="1" x14ac:dyDescent="0.2">
      <c r="B319" s="181"/>
      <c r="C319" s="182"/>
      <c r="D319" s="183" t="s">
        <v>134</v>
      </c>
      <c r="E319" s="184" t="s">
        <v>1</v>
      </c>
      <c r="F319" s="185" t="s">
        <v>352</v>
      </c>
      <c r="G319" s="182"/>
      <c r="H319" s="184" t="s">
        <v>1</v>
      </c>
      <c r="I319" s="186"/>
      <c r="J319" s="182"/>
      <c r="K319" s="182"/>
      <c r="L319" s="187"/>
      <c r="M319" s="188"/>
      <c r="N319" s="189"/>
      <c r="O319" s="189"/>
      <c r="P319" s="189"/>
      <c r="Q319" s="189"/>
      <c r="R319" s="189"/>
      <c r="S319" s="189"/>
      <c r="T319" s="190"/>
      <c r="AT319" s="191" t="s">
        <v>134</v>
      </c>
      <c r="AU319" s="191" t="s">
        <v>74</v>
      </c>
      <c r="AV319" s="11" t="s">
        <v>72</v>
      </c>
      <c r="AW319" s="11" t="s">
        <v>30</v>
      </c>
      <c r="AX319" s="11" t="s">
        <v>67</v>
      </c>
      <c r="AY319" s="191" t="s">
        <v>123</v>
      </c>
    </row>
    <row r="320" spans="2:65" s="12" customFormat="1" x14ac:dyDescent="0.2">
      <c r="B320" s="192"/>
      <c r="C320" s="193"/>
      <c r="D320" s="183" t="s">
        <v>134</v>
      </c>
      <c r="E320" s="194" t="s">
        <v>1</v>
      </c>
      <c r="F320" s="195" t="s">
        <v>407</v>
      </c>
      <c r="G320" s="193"/>
      <c r="H320" s="196">
        <v>16.39</v>
      </c>
      <c r="I320" s="197"/>
      <c r="J320" s="193"/>
      <c r="K320" s="193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134</v>
      </c>
      <c r="AU320" s="202" t="s">
        <v>74</v>
      </c>
      <c r="AV320" s="12" t="s">
        <v>74</v>
      </c>
      <c r="AW320" s="12" t="s">
        <v>30</v>
      </c>
      <c r="AX320" s="12" t="s">
        <v>67</v>
      </c>
      <c r="AY320" s="202" t="s">
        <v>123</v>
      </c>
    </row>
    <row r="321" spans="2:51" s="11" customFormat="1" x14ac:dyDescent="0.2">
      <c r="B321" s="181"/>
      <c r="C321" s="182"/>
      <c r="D321" s="183" t="s">
        <v>134</v>
      </c>
      <c r="E321" s="184" t="s">
        <v>1</v>
      </c>
      <c r="F321" s="185" t="s">
        <v>354</v>
      </c>
      <c r="G321" s="182"/>
      <c r="H321" s="184" t="s">
        <v>1</v>
      </c>
      <c r="I321" s="186"/>
      <c r="J321" s="182"/>
      <c r="K321" s="182"/>
      <c r="L321" s="187"/>
      <c r="M321" s="188"/>
      <c r="N321" s="189"/>
      <c r="O321" s="189"/>
      <c r="P321" s="189"/>
      <c r="Q321" s="189"/>
      <c r="R321" s="189"/>
      <c r="S321" s="189"/>
      <c r="T321" s="190"/>
      <c r="AT321" s="191" t="s">
        <v>134</v>
      </c>
      <c r="AU321" s="191" t="s">
        <v>74</v>
      </c>
      <c r="AV321" s="11" t="s">
        <v>72</v>
      </c>
      <c r="AW321" s="11" t="s">
        <v>30</v>
      </c>
      <c r="AX321" s="11" t="s">
        <v>67</v>
      </c>
      <c r="AY321" s="191" t="s">
        <v>123</v>
      </c>
    </row>
    <row r="322" spans="2:51" s="12" customFormat="1" x14ac:dyDescent="0.2">
      <c r="B322" s="192"/>
      <c r="C322" s="193"/>
      <c r="D322" s="183" t="s">
        <v>134</v>
      </c>
      <c r="E322" s="194" t="s">
        <v>1</v>
      </c>
      <c r="F322" s="195" t="s">
        <v>408</v>
      </c>
      <c r="G322" s="193"/>
      <c r="H322" s="196">
        <v>11.54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134</v>
      </c>
      <c r="AU322" s="202" t="s">
        <v>74</v>
      </c>
      <c r="AV322" s="12" t="s">
        <v>74</v>
      </c>
      <c r="AW322" s="12" t="s">
        <v>30</v>
      </c>
      <c r="AX322" s="12" t="s">
        <v>67</v>
      </c>
      <c r="AY322" s="202" t="s">
        <v>123</v>
      </c>
    </row>
    <row r="323" spans="2:51" s="11" customFormat="1" x14ac:dyDescent="0.2">
      <c r="B323" s="181"/>
      <c r="C323" s="182"/>
      <c r="D323" s="183" t="s">
        <v>134</v>
      </c>
      <c r="E323" s="184" t="s">
        <v>1</v>
      </c>
      <c r="F323" s="185" t="s">
        <v>356</v>
      </c>
      <c r="G323" s="182"/>
      <c r="H323" s="184" t="s">
        <v>1</v>
      </c>
      <c r="I323" s="186"/>
      <c r="J323" s="182"/>
      <c r="K323" s="182"/>
      <c r="L323" s="187"/>
      <c r="M323" s="188"/>
      <c r="N323" s="189"/>
      <c r="O323" s="189"/>
      <c r="P323" s="189"/>
      <c r="Q323" s="189"/>
      <c r="R323" s="189"/>
      <c r="S323" s="189"/>
      <c r="T323" s="190"/>
      <c r="AT323" s="191" t="s">
        <v>134</v>
      </c>
      <c r="AU323" s="191" t="s">
        <v>74</v>
      </c>
      <c r="AV323" s="11" t="s">
        <v>72</v>
      </c>
      <c r="AW323" s="11" t="s">
        <v>30</v>
      </c>
      <c r="AX323" s="11" t="s">
        <v>67</v>
      </c>
      <c r="AY323" s="191" t="s">
        <v>123</v>
      </c>
    </row>
    <row r="324" spans="2:51" s="12" customFormat="1" x14ac:dyDescent="0.2">
      <c r="B324" s="192"/>
      <c r="C324" s="193"/>
      <c r="D324" s="183" t="s">
        <v>134</v>
      </c>
      <c r="E324" s="194" t="s">
        <v>1</v>
      </c>
      <c r="F324" s="195" t="s">
        <v>409</v>
      </c>
      <c r="G324" s="193"/>
      <c r="H324" s="196">
        <v>6.34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134</v>
      </c>
      <c r="AU324" s="202" t="s">
        <v>74</v>
      </c>
      <c r="AV324" s="12" t="s">
        <v>74</v>
      </c>
      <c r="AW324" s="12" t="s">
        <v>30</v>
      </c>
      <c r="AX324" s="12" t="s">
        <v>67</v>
      </c>
      <c r="AY324" s="202" t="s">
        <v>123</v>
      </c>
    </row>
    <row r="325" spans="2:51" s="11" customFormat="1" x14ac:dyDescent="0.2">
      <c r="B325" s="181"/>
      <c r="C325" s="182"/>
      <c r="D325" s="183" t="s">
        <v>134</v>
      </c>
      <c r="E325" s="184" t="s">
        <v>1</v>
      </c>
      <c r="F325" s="185" t="s">
        <v>387</v>
      </c>
      <c r="G325" s="182"/>
      <c r="H325" s="184" t="s">
        <v>1</v>
      </c>
      <c r="I325" s="186"/>
      <c r="J325" s="182"/>
      <c r="K325" s="182"/>
      <c r="L325" s="187"/>
      <c r="M325" s="188"/>
      <c r="N325" s="189"/>
      <c r="O325" s="189"/>
      <c r="P325" s="189"/>
      <c r="Q325" s="189"/>
      <c r="R325" s="189"/>
      <c r="S325" s="189"/>
      <c r="T325" s="190"/>
      <c r="AT325" s="191" t="s">
        <v>134</v>
      </c>
      <c r="AU325" s="191" t="s">
        <v>74</v>
      </c>
      <c r="AV325" s="11" t="s">
        <v>72</v>
      </c>
      <c r="AW325" s="11" t="s">
        <v>30</v>
      </c>
      <c r="AX325" s="11" t="s">
        <v>67</v>
      </c>
      <c r="AY325" s="191" t="s">
        <v>123</v>
      </c>
    </row>
    <row r="326" spans="2:51" s="12" customFormat="1" x14ac:dyDescent="0.2">
      <c r="B326" s="192"/>
      <c r="C326" s="193"/>
      <c r="D326" s="183" t="s">
        <v>134</v>
      </c>
      <c r="E326" s="194" t="s">
        <v>1</v>
      </c>
      <c r="F326" s="195" t="s">
        <v>410</v>
      </c>
      <c r="G326" s="193"/>
      <c r="H326" s="196">
        <v>11.6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134</v>
      </c>
      <c r="AU326" s="202" t="s">
        <v>74</v>
      </c>
      <c r="AV326" s="12" t="s">
        <v>74</v>
      </c>
      <c r="AW326" s="12" t="s">
        <v>30</v>
      </c>
      <c r="AX326" s="12" t="s">
        <v>67</v>
      </c>
      <c r="AY326" s="202" t="s">
        <v>123</v>
      </c>
    </row>
    <row r="327" spans="2:51" s="11" customFormat="1" x14ac:dyDescent="0.2">
      <c r="B327" s="181"/>
      <c r="C327" s="182"/>
      <c r="D327" s="183" t="s">
        <v>134</v>
      </c>
      <c r="E327" s="184" t="s">
        <v>1</v>
      </c>
      <c r="F327" s="185" t="s">
        <v>358</v>
      </c>
      <c r="G327" s="182"/>
      <c r="H327" s="184" t="s">
        <v>1</v>
      </c>
      <c r="I327" s="186"/>
      <c r="J327" s="182"/>
      <c r="K327" s="182"/>
      <c r="L327" s="187"/>
      <c r="M327" s="188"/>
      <c r="N327" s="189"/>
      <c r="O327" s="189"/>
      <c r="P327" s="189"/>
      <c r="Q327" s="189"/>
      <c r="R327" s="189"/>
      <c r="S327" s="189"/>
      <c r="T327" s="190"/>
      <c r="AT327" s="191" t="s">
        <v>134</v>
      </c>
      <c r="AU327" s="191" t="s">
        <v>74</v>
      </c>
      <c r="AV327" s="11" t="s">
        <v>72</v>
      </c>
      <c r="AW327" s="11" t="s">
        <v>30</v>
      </c>
      <c r="AX327" s="11" t="s">
        <v>67</v>
      </c>
      <c r="AY327" s="191" t="s">
        <v>123</v>
      </c>
    </row>
    <row r="328" spans="2:51" s="12" customFormat="1" x14ac:dyDescent="0.2">
      <c r="B328" s="192"/>
      <c r="C328" s="193"/>
      <c r="D328" s="183" t="s">
        <v>134</v>
      </c>
      <c r="E328" s="194" t="s">
        <v>1</v>
      </c>
      <c r="F328" s="195" t="s">
        <v>411</v>
      </c>
      <c r="G328" s="193"/>
      <c r="H328" s="196">
        <v>2.85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134</v>
      </c>
      <c r="AU328" s="202" t="s">
        <v>74</v>
      </c>
      <c r="AV328" s="12" t="s">
        <v>74</v>
      </c>
      <c r="AW328" s="12" t="s">
        <v>30</v>
      </c>
      <c r="AX328" s="12" t="s">
        <v>67</v>
      </c>
      <c r="AY328" s="202" t="s">
        <v>123</v>
      </c>
    </row>
    <row r="329" spans="2:51" s="12" customFormat="1" x14ac:dyDescent="0.2">
      <c r="B329" s="192"/>
      <c r="C329" s="193"/>
      <c r="D329" s="183" t="s">
        <v>134</v>
      </c>
      <c r="E329" s="194" t="s">
        <v>1</v>
      </c>
      <c r="F329" s="195" t="s">
        <v>412</v>
      </c>
      <c r="G329" s="193"/>
      <c r="H329" s="196">
        <v>1.2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134</v>
      </c>
      <c r="AU329" s="202" t="s">
        <v>74</v>
      </c>
      <c r="AV329" s="12" t="s">
        <v>74</v>
      </c>
      <c r="AW329" s="12" t="s">
        <v>30</v>
      </c>
      <c r="AX329" s="12" t="s">
        <v>67</v>
      </c>
      <c r="AY329" s="202" t="s">
        <v>123</v>
      </c>
    </row>
    <row r="330" spans="2:51" s="11" customFormat="1" x14ac:dyDescent="0.2">
      <c r="B330" s="181"/>
      <c r="C330" s="182"/>
      <c r="D330" s="183" t="s">
        <v>134</v>
      </c>
      <c r="E330" s="184" t="s">
        <v>1</v>
      </c>
      <c r="F330" s="185" t="s">
        <v>391</v>
      </c>
      <c r="G330" s="182"/>
      <c r="H330" s="184" t="s">
        <v>1</v>
      </c>
      <c r="I330" s="186"/>
      <c r="J330" s="182"/>
      <c r="K330" s="182"/>
      <c r="L330" s="187"/>
      <c r="M330" s="188"/>
      <c r="N330" s="189"/>
      <c r="O330" s="189"/>
      <c r="P330" s="189"/>
      <c r="Q330" s="189"/>
      <c r="R330" s="189"/>
      <c r="S330" s="189"/>
      <c r="T330" s="190"/>
      <c r="AT330" s="191" t="s">
        <v>134</v>
      </c>
      <c r="AU330" s="191" t="s">
        <v>74</v>
      </c>
      <c r="AV330" s="11" t="s">
        <v>72</v>
      </c>
      <c r="AW330" s="11" t="s">
        <v>30</v>
      </c>
      <c r="AX330" s="11" t="s">
        <v>67</v>
      </c>
      <c r="AY330" s="191" t="s">
        <v>123</v>
      </c>
    </row>
    <row r="331" spans="2:51" s="12" customFormat="1" x14ac:dyDescent="0.2">
      <c r="B331" s="192"/>
      <c r="C331" s="193"/>
      <c r="D331" s="183" t="s">
        <v>134</v>
      </c>
      <c r="E331" s="194" t="s">
        <v>1</v>
      </c>
      <c r="F331" s="195" t="s">
        <v>413</v>
      </c>
      <c r="G331" s="193"/>
      <c r="H331" s="196">
        <v>8.3699999999999992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134</v>
      </c>
      <c r="AU331" s="202" t="s">
        <v>74</v>
      </c>
      <c r="AV331" s="12" t="s">
        <v>74</v>
      </c>
      <c r="AW331" s="12" t="s">
        <v>30</v>
      </c>
      <c r="AX331" s="12" t="s">
        <v>67</v>
      </c>
      <c r="AY331" s="202" t="s">
        <v>123</v>
      </c>
    </row>
    <row r="332" spans="2:51" s="11" customFormat="1" x14ac:dyDescent="0.2">
      <c r="B332" s="181"/>
      <c r="C332" s="182"/>
      <c r="D332" s="183" t="s">
        <v>134</v>
      </c>
      <c r="E332" s="184" t="s">
        <v>1</v>
      </c>
      <c r="F332" s="185" t="s">
        <v>361</v>
      </c>
      <c r="G332" s="182"/>
      <c r="H332" s="184" t="s">
        <v>1</v>
      </c>
      <c r="I332" s="186"/>
      <c r="J332" s="182"/>
      <c r="K332" s="182"/>
      <c r="L332" s="187"/>
      <c r="M332" s="188"/>
      <c r="N332" s="189"/>
      <c r="O332" s="189"/>
      <c r="P332" s="189"/>
      <c r="Q332" s="189"/>
      <c r="R332" s="189"/>
      <c r="S332" s="189"/>
      <c r="T332" s="190"/>
      <c r="AT332" s="191" t="s">
        <v>134</v>
      </c>
      <c r="AU332" s="191" t="s">
        <v>74</v>
      </c>
      <c r="AV332" s="11" t="s">
        <v>72</v>
      </c>
      <c r="AW332" s="11" t="s">
        <v>30</v>
      </c>
      <c r="AX332" s="11" t="s">
        <v>67</v>
      </c>
      <c r="AY332" s="191" t="s">
        <v>123</v>
      </c>
    </row>
    <row r="333" spans="2:51" s="12" customFormat="1" x14ac:dyDescent="0.2">
      <c r="B333" s="192"/>
      <c r="C333" s="193"/>
      <c r="D333" s="183" t="s">
        <v>134</v>
      </c>
      <c r="E333" s="194" t="s">
        <v>1</v>
      </c>
      <c r="F333" s="195" t="s">
        <v>414</v>
      </c>
      <c r="G333" s="193"/>
      <c r="H333" s="196">
        <v>3.95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134</v>
      </c>
      <c r="AU333" s="202" t="s">
        <v>74</v>
      </c>
      <c r="AV333" s="12" t="s">
        <v>74</v>
      </c>
      <c r="AW333" s="12" t="s">
        <v>30</v>
      </c>
      <c r="AX333" s="12" t="s">
        <v>67</v>
      </c>
      <c r="AY333" s="202" t="s">
        <v>123</v>
      </c>
    </row>
    <row r="334" spans="2:51" s="12" customFormat="1" x14ac:dyDescent="0.2">
      <c r="B334" s="192"/>
      <c r="C334" s="193"/>
      <c r="D334" s="183" t="s">
        <v>134</v>
      </c>
      <c r="E334" s="194" t="s">
        <v>1</v>
      </c>
      <c r="F334" s="195" t="s">
        <v>415</v>
      </c>
      <c r="G334" s="193"/>
      <c r="H334" s="196">
        <v>1.1299999999999999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134</v>
      </c>
      <c r="AU334" s="202" t="s">
        <v>74</v>
      </c>
      <c r="AV334" s="12" t="s">
        <v>74</v>
      </c>
      <c r="AW334" s="12" t="s">
        <v>30</v>
      </c>
      <c r="AX334" s="12" t="s">
        <v>67</v>
      </c>
      <c r="AY334" s="202" t="s">
        <v>123</v>
      </c>
    </row>
    <row r="335" spans="2:51" s="11" customFormat="1" x14ac:dyDescent="0.2">
      <c r="B335" s="181"/>
      <c r="C335" s="182"/>
      <c r="D335" s="183" t="s">
        <v>134</v>
      </c>
      <c r="E335" s="184" t="s">
        <v>1</v>
      </c>
      <c r="F335" s="185" t="s">
        <v>364</v>
      </c>
      <c r="G335" s="182"/>
      <c r="H335" s="184" t="s">
        <v>1</v>
      </c>
      <c r="I335" s="186"/>
      <c r="J335" s="182"/>
      <c r="K335" s="182"/>
      <c r="L335" s="187"/>
      <c r="M335" s="188"/>
      <c r="N335" s="189"/>
      <c r="O335" s="189"/>
      <c r="P335" s="189"/>
      <c r="Q335" s="189"/>
      <c r="R335" s="189"/>
      <c r="S335" s="189"/>
      <c r="T335" s="190"/>
      <c r="AT335" s="191" t="s">
        <v>134</v>
      </c>
      <c r="AU335" s="191" t="s">
        <v>74</v>
      </c>
      <c r="AV335" s="11" t="s">
        <v>72</v>
      </c>
      <c r="AW335" s="11" t="s">
        <v>30</v>
      </c>
      <c r="AX335" s="11" t="s">
        <v>67</v>
      </c>
      <c r="AY335" s="191" t="s">
        <v>123</v>
      </c>
    </row>
    <row r="336" spans="2:51" s="12" customFormat="1" x14ac:dyDescent="0.2">
      <c r="B336" s="192"/>
      <c r="C336" s="193"/>
      <c r="D336" s="183" t="s">
        <v>134</v>
      </c>
      <c r="E336" s="194" t="s">
        <v>1</v>
      </c>
      <c r="F336" s="195" t="s">
        <v>416</v>
      </c>
      <c r="G336" s="193"/>
      <c r="H336" s="196">
        <v>39.46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134</v>
      </c>
      <c r="AU336" s="202" t="s">
        <v>74</v>
      </c>
      <c r="AV336" s="12" t="s">
        <v>74</v>
      </c>
      <c r="AW336" s="12" t="s">
        <v>30</v>
      </c>
      <c r="AX336" s="12" t="s">
        <v>67</v>
      </c>
      <c r="AY336" s="202" t="s">
        <v>123</v>
      </c>
    </row>
    <row r="337" spans="2:65" s="11" customFormat="1" x14ac:dyDescent="0.2">
      <c r="B337" s="181"/>
      <c r="C337" s="182"/>
      <c r="D337" s="183" t="s">
        <v>134</v>
      </c>
      <c r="E337" s="184" t="s">
        <v>1</v>
      </c>
      <c r="F337" s="185" t="s">
        <v>366</v>
      </c>
      <c r="G337" s="182"/>
      <c r="H337" s="184" t="s">
        <v>1</v>
      </c>
      <c r="I337" s="186"/>
      <c r="J337" s="182"/>
      <c r="K337" s="182"/>
      <c r="L337" s="187"/>
      <c r="M337" s="188"/>
      <c r="N337" s="189"/>
      <c r="O337" s="189"/>
      <c r="P337" s="189"/>
      <c r="Q337" s="189"/>
      <c r="R337" s="189"/>
      <c r="S337" s="189"/>
      <c r="T337" s="190"/>
      <c r="AT337" s="191" t="s">
        <v>134</v>
      </c>
      <c r="AU337" s="191" t="s">
        <v>74</v>
      </c>
      <c r="AV337" s="11" t="s">
        <v>72</v>
      </c>
      <c r="AW337" s="11" t="s">
        <v>30</v>
      </c>
      <c r="AX337" s="11" t="s">
        <v>67</v>
      </c>
      <c r="AY337" s="191" t="s">
        <v>123</v>
      </c>
    </row>
    <row r="338" spans="2:65" s="12" customFormat="1" x14ac:dyDescent="0.2">
      <c r="B338" s="192"/>
      <c r="C338" s="193"/>
      <c r="D338" s="183" t="s">
        <v>134</v>
      </c>
      <c r="E338" s="194" t="s">
        <v>1</v>
      </c>
      <c r="F338" s="195" t="s">
        <v>417</v>
      </c>
      <c r="G338" s="193"/>
      <c r="H338" s="196">
        <v>1.59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134</v>
      </c>
      <c r="AU338" s="202" t="s">
        <v>74</v>
      </c>
      <c r="AV338" s="12" t="s">
        <v>74</v>
      </c>
      <c r="AW338" s="12" t="s">
        <v>30</v>
      </c>
      <c r="AX338" s="12" t="s">
        <v>67</v>
      </c>
      <c r="AY338" s="202" t="s">
        <v>123</v>
      </c>
    </row>
    <row r="339" spans="2:65" s="13" customFormat="1" x14ac:dyDescent="0.2">
      <c r="B339" s="203"/>
      <c r="C339" s="204"/>
      <c r="D339" s="183" t="s">
        <v>134</v>
      </c>
      <c r="E339" s="205" t="s">
        <v>1</v>
      </c>
      <c r="F339" s="206" t="s">
        <v>138</v>
      </c>
      <c r="G339" s="204"/>
      <c r="H339" s="207">
        <v>204.92999999999998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134</v>
      </c>
      <c r="AU339" s="213" t="s">
        <v>74</v>
      </c>
      <c r="AV339" s="13" t="s">
        <v>132</v>
      </c>
      <c r="AW339" s="13" t="s">
        <v>30</v>
      </c>
      <c r="AX339" s="13" t="s">
        <v>72</v>
      </c>
      <c r="AY339" s="213" t="s">
        <v>123</v>
      </c>
    </row>
    <row r="340" spans="2:65" s="1" customFormat="1" ht="16.5" customHeight="1" x14ac:dyDescent="0.2">
      <c r="B340" s="33"/>
      <c r="C340" s="169" t="s">
        <v>418</v>
      </c>
      <c r="D340" s="169" t="s">
        <v>127</v>
      </c>
      <c r="E340" s="170" t="s">
        <v>419</v>
      </c>
      <c r="F340" s="171" t="s">
        <v>420</v>
      </c>
      <c r="G340" s="172" t="s">
        <v>226</v>
      </c>
      <c r="H340" s="173">
        <v>191.68</v>
      </c>
      <c r="I340" s="174"/>
      <c r="J340" s="175">
        <f>ROUND(I340*H340,2)</f>
        <v>0</v>
      </c>
      <c r="K340" s="171" t="s">
        <v>1</v>
      </c>
      <c r="L340" s="37"/>
      <c r="M340" s="176" t="s">
        <v>1</v>
      </c>
      <c r="N340" s="177" t="s">
        <v>38</v>
      </c>
      <c r="O340" s="59"/>
      <c r="P340" s="178">
        <f>O340*H340</f>
        <v>0</v>
      </c>
      <c r="Q340" s="178">
        <v>0</v>
      </c>
      <c r="R340" s="178">
        <f>Q340*H340</f>
        <v>0</v>
      </c>
      <c r="S340" s="178">
        <v>0</v>
      </c>
      <c r="T340" s="179">
        <f>S340*H340</f>
        <v>0</v>
      </c>
      <c r="AR340" s="16" t="s">
        <v>132</v>
      </c>
      <c r="AT340" s="16" t="s">
        <v>127</v>
      </c>
      <c r="AU340" s="16" t="s">
        <v>74</v>
      </c>
      <c r="AY340" s="16" t="s">
        <v>123</v>
      </c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16" t="s">
        <v>72</v>
      </c>
      <c r="BK340" s="180">
        <f>ROUND(I340*H340,2)</f>
        <v>0</v>
      </c>
      <c r="BL340" s="16" t="s">
        <v>132</v>
      </c>
      <c r="BM340" s="16" t="s">
        <v>421</v>
      </c>
    </row>
    <row r="341" spans="2:65" s="12" customFormat="1" x14ac:dyDescent="0.2">
      <c r="B341" s="192"/>
      <c r="C341" s="193"/>
      <c r="D341" s="183" t="s">
        <v>134</v>
      </c>
      <c r="E341" s="194" t="s">
        <v>1</v>
      </c>
      <c r="F341" s="195" t="s">
        <v>422</v>
      </c>
      <c r="G341" s="193"/>
      <c r="H341" s="196">
        <v>191.68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134</v>
      </c>
      <c r="AU341" s="202" t="s">
        <v>74</v>
      </c>
      <c r="AV341" s="12" t="s">
        <v>74</v>
      </c>
      <c r="AW341" s="12" t="s">
        <v>30</v>
      </c>
      <c r="AX341" s="12" t="s">
        <v>67</v>
      </c>
      <c r="AY341" s="202" t="s">
        <v>123</v>
      </c>
    </row>
    <row r="342" spans="2:65" s="13" customFormat="1" x14ac:dyDescent="0.2">
      <c r="B342" s="203"/>
      <c r="C342" s="204"/>
      <c r="D342" s="183" t="s">
        <v>134</v>
      </c>
      <c r="E342" s="205" t="s">
        <v>1</v>
      </c>
      <c r="F342" s="206" t="s">
        <v>138</v>
      </c>
      <c r="G342" s="204"/>
      <c r="H342" s="207">
        <v>191.68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134</v>
      </c>
      <c r="AU342" s="213" t="s">
        <v>74</v>
      </c>
      <c r="AV342" s="13" t="s">
        <v>132</v>
      </c>
      <c r="AW342" s="13" t="s">
        <v>30</v>
      </c>
      <c r="AX342" s="13" t="s">
        <v>72</v>
      </c>
      <c r="AY342" s="213" t="s">
        <v>123</v>
      </c>
    </row>
    <row r="343" spans="2:65" s="1" customFormat="1" ht="16.5" customHeight="1" x14ac:dyDescent="0.2">
      <c r="B343" s="33"/>
      <c r="C343" s="169" t="s">
        <v>423</v>
      </c>
      <c r="D343" s="169" t="s">
        <v>127</v>
      </c>
      <c r="E343" s="170" t="s">
        <v>424</v>
      </c>
      <c r="F343" s="171" t="s">
        <v>425</v>
      </c>
      <c r="G343" s="172" t="s">
        <v>142</v>
      </c>
      <c r="H343" s="173">
        <v>12</v>
      </c>
      <c r="I343" s="174"/>
      <c r="J343" s="175">
        <f>ROUND(I343*H343,2)</f>
        <v>0</v>
      </c>
      <c r="K343" s="171" t="s">
        <v>188</v>
      </c>
      <c r="L343" s="37"/>
      <c r="M343" s="176" t="s">
        <v>1</v>
      </c>
      <c r="N343" s="177" t="s">
        <v>38</v>
      </c>
      <c r="O343" s="59"/>
      <c r="P343" s="178">
        <f>O343*H343</f>
        <v>0</v>
      </c>
      <c r="Q343" s="178">
        <v>0.04</v>
      </c>
      <c r="R343" s="178">
        <f>Q343*H343</f>
        <v>0.48</v>
      </c>
      <c r="S343" s="178">
        <v>0</v>
      </c>
      <c r="T343" s="179">
        <f>S343*H343</f>
        <v>0</v>
      </c>
      <c r="AR343" s="16" t="s">
        <v>132</v>
      </c>
      <c r="AT343" s="16" t="s">
        <v>127</v>
      </c>
      <c r="AU343" s="16" t="s">
        <v>74</v>
      </c>
      <c r="AY343" s="16" t="s">
        <v>123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6" t="s">
        <v>72</v>
      </c>
      <c r="BK343" s="180">
        <f>ROUND(I343*H343,2)</f>
        <v>0</v>
      </c>
      <c r="BL343" s="16" t="s">
        <v>132</v>
      </c>
      <c r="BM343" s="16" t="s">
        <v>426</v>
      </c>
    </row>
    <row r="344" spans="2:65" s="12" customFormat="1" x14ac:dyDescent="0.2">
      <c r="B344" s="192"/>
      <c r="C344" s="193"/>
      <c r="D344" s="183" t="s">
        <v>134</v>
      </c>
      <c r="E344" s="194" t="s">
        <v>1</v>
      </c>
      <c r="F344" s="195" t="s">
        <v>427</v>
      </c>
      <c r="G344" s="193"/>
      <c r="H344" s="196">
        <v>12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134</v>
      </c>
      <c r="AU344" s="202" t="s">
        <v>74</v>
      </c>
      <c r="AV344" s="12" t="s">
        <v>74</v>
      </c>
      <c r="AW344" s="12" t="s">
        <v>30</v>
      </c>
      <c r="AX344" s="12" t="s">
        <v>67</v>
      </c>
      <c r="AY344" s="202" t="s">
        <v>123</v>
      </c>
    </row>
    <row r="345" spans="2:65" s="13" customFormat="1" x14ac:dyDescent="0.2">
      <c r="B345" s="203"/>
      <c r="C345" s="204"/>
      <c r="D345" s="183" t="s">
        <v>134</v>
      </c>
      <c r="E345" s="205" t="s">
        <v>1</v>
      </c>
      <c r="F345" s="206" t="s">
        <v>138</v>
      </c>
      <c r="G345" s="204"/>
      <c r="H345" s="207">
        <v>12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134</v>
      </c>
      <c r="AU345" s="213" t="s">
        <v>74</v>
      </c>
      <c r="AV345" s="13" t="s">
        <v>132</v>
      </c>
      <c r="AW345" s="13" t="s">
        <v>30</v>
      </c>
      <c r="AX345" s="13" t="s">
        <v>72</v>
      </c>
      <c r="AY345" s="213" t="s">
        <v>123</v>
      </c>
    </row>
    <row r="346" spans="2:65" s="1" customFormat="1" ht="16.5" customHeight="1" x14ac:dyDescent="0.2">
      <c r="B346" s="33"/>
      <c r="C346" s="169" t="s">
        <v>428</v>
      </c>
      <c r="D346" s="169" t="s">
        <v>127</v>
      </c>
      <c r="E346" s="170" t="s">
        <v>429</v>
      </c>
      <c r="F346" s="171" t="s">
        <v>430</v>
      </c>
      <c r="G346" s="172" t="s">
        <v>148</v>
      </c>
      <c r="H346" s="173">
        <v>2</v>
      </c>
      <c r="I346" s="174"/>
      <c r="J346" s="175">
        <f>ROUND(I346*H346,2)</f>
        <v>0</v>
      </c>
      <c r="K346" s="171" t="s">
        <v>131</v>
      </c>
      <c r="L346" s="37"/>
      <c r="M346" s="176" t="s">
        <v>1</v>
      </c>
      <c r="N346" s="177" t="s">
        <v>38</v>
      </c>
      <c r="O346" s="59"/>
      <c r="P346" s="178">
        <f>O346*H346</f>
        <v>0</v>
      </c>
      <c r="Q346" s="178">
        <v>0.1575</v>
      </c>
      <c r="R346" s="178">
        <f>Q346*H346</f>
        <v>0.315</v>
      </c>
      <c r="S346" s="178">
        <v>0</v>
      </c>
      <c r="T346" s="179">
        <f>S346*H346</f>
        <v>0</v>
      </c>
      <c r="AR346" s="16" t="s">
        <v>132</v>
      </c>
      <c r="AT346" s="16" t="s">
        <v>127</v>
      </c>
      <c r="AU346" s="16" t="s">
        <v>74</v>
      </c>
      <c r="AY346" s="16" t="s">
        <v>123</v>
      </c>
      <c r="BE346" s="180">
        <f>IF(N346="základní",J346,0)</f>
        <v>0</v>
      </c>
      <c r="BF346" s="180">
        <f>IF(N346="snížená",J346,0)</f>
        <v>0</v>
      </c>
      <c r="BG346" s="180">
        <f>IF(N346="zákl. přenesená",J346,0)</f>
        <v>0</v>
      </c>
      <c r="BH346" s="180">
        <f>IF(N346="sníž. přenesená",J346,0)</f>
        <v>0</v>
      </c>
      <c r="BI346" s="180">
        <f>IF(N346="nulová",J346,0)</f>
        <v>0</v>
      </c>
      <c r="BJ346" s="16" t="s">
        <v>72</v>
      </c>
      <c r="BK346" s="180">
        <f>ROUND(I346*H346,2)</f>
        <v>0</v>
      </c>
      <c r="BL346" s="16" t="s">
        <v>132</v>
      </c>
      <c r="BM346" s="16" t="s">
        <v>431</v>
      </c>
    </row>
    <row r="347" spans="2:65" s="1" customFormat="1" ht="16.5" customHeight="1" x14ac:dyDescent="0.2">
      <c r="B347" s="33"/>
      <c r="C347" s="169" t="s">
        <v>432</v>
      </c>
      <c r="D347" s="169" t="s">
        <v>127</v>
      </c>
      <c r="E347" s="170" t="s">
        <v>433</v>
      </c>
      <c r="F347" s="171" t="s">
        <v>434</v>
      </c>
      <c r="G347" s="172" t="s">
        <v>148</v>
      </c>
      <c r="H347" s="173">
        <v>2</v>
      </c>
      <c r="I347" s="174"/>
      <c r="J347" s="175">
        <f>ROUND(I347*H347,2)</f>
        <v>0</v>
      </c>
      <c r="K347" s="171" t="s">
        <v>131</v>
      </c>
      <c r="L347" s="37"/>
      <c r="M347" s="176" t="s">
        <v>1</v>
      </c>
      <c r="N347" s="177" t="s">
        <v>38</v>
      </c>
      <c r="O347" s="59"/>
      <c r="P347" s="178">
        <f>O347*H347</f>
        <v>0</v>
      </c>
      <c r="Q347" s="178">
        <v>0.1575</v>
      </c>
      <c r="R347" s="178">
        <f>Q347*H347</f>
        <v>0.315</v>
      </c>
      <c r="S347" s="178">
        <v>0</v>
      </c>
      <c r="T347" s="179">
        <f>S347*H347</f>
        <v>0</v>
      </c>
      <c r="AR347" s="16" t="s">
        <v>132</v>
      </c>
      <c r="AT347" s="16" t="s">
        <v>127</v>
      </c>
      <c r="AU347" s="16" t="s">
        <v>74</v>
      </c>
      <c r="AY347" s="16" t="s">
        <v>123</v>
      </c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6" t="s">
        <v>72</v>
      </c>
      <c r="BK347" s="180">
        <f>ROUND(I347*H347,2)</f>
        <v>0</v>
      </c>
      <c r="BL347" s="16" t="s">
        <v>132</v>
      </c>
      <c r="BM347" s="16" t="s">
        <v>435</v>
      </c>
    </row>
    <row r="348" spans="2:65" s="1" customFormat="1" ht="16.5" customHeight="1" x14ac:dyDescent="0.2">
      <c r="B348" s="33"/>
      <c r="C348" s="169" t="s">
        <v>436</v>
      </c>
      <c r="D348" s="169" t="s">
        <v>127</v>
      </c>
      <c r="E348" s="170" t="s">
        <v>437</v>
      </c>
      <c r="F348" s="171" t="s">
        <v>438</v>
      </c>
      <c r="G348" s="172" t="s">
        <v>148</v>
      </c>
      <c r="H348" s="173">
        <v>1</v>
      </c>
      <c r="I348" s="174"/>
      <c r="J348" s="175">
        <f>ROUND(I348*H348,2)</f>
        <v>0</v>
      </c>
      <c r="K348" s="171" t="s">
        <v>1</v>
      </c>
      <c r="L348" s="37"/>
      <c r="M348" s="176" t="s">
        <v>1</v>
      </c>
      <c r="N348" s="177" t="s">
        <v>38</v>
      </c>
      <c r="O348" s="59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AR348" s="16" t="s">
        <v>132</v>
      </c>
      <c r="AT348" s="16" t="s">
        <v>127</v>
      </c>
      <c r="AU348" s="16" t="s">
        <v>74</v>
      </c>
      <c r="AY348" s="16" t="s">
        <v>123</v>
      </c>
      <c r="BE348" s="180">
        <f>IF(N348="základní",J348,0)</f>
        <v>0</v>
      </c>
      <c r="BF348" s="180">
        <f>IF(N348="snížená",J348,0)</f>
        <v>0</v>
      </c>
      <c r="BG348" s="180">
        <f>IF(N348="zákl. přenesená",J348,0)</f>
        <v>0</v>
      </c>
      <c r="BH348" s="180">
        <f>IF(N348="sníž. přenesená",J348,0)</f>
        <v>0</v>
      </c>
      <c r="BI348" s="180">
        <f>IF(N348="nulová",J348,0)</f>
        <v>0</v>
      </c>
      <c r="BJ348" s="16" t="s">
        <v>72</v>
      </c>
      <c r="BK348" s="180">
        <f>ROUND(I348*H348,2)</f>
        <v>0</v>
      </c>
      <c r="BL348" s="16" t="s">
        <v>132</v>
      </c>
      <c r="BM348" s="16" t="s">
        <v>439</v>
      </c>
    </row>
    <row r="349" spans="2:65" s="12" customFormat="1" x14ac:dyDescent="0.2">
      <c r="B349" s="192"/>
      <c r="C349" s="193"/>
      <c r="D349" s="183" t="s">
        <v>134</v>
      </c>
      <c r="E349" s="194" t="s">
        <v>1</v>
      </c>
      <c r="F349" s="195" t="s">
        <v>72</v>
      </c>
      <c r="G349" s="193"/>
      <c r="H349" s="196">
        <v>1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134</v>
      </c>
      <c r="AU349" s="202" t="s">
        <v>74</v>
      </c>
      <c r="AV349" s="12" t="s">
        <v>74</v>
      </c>
      <c r="AW349" s="12" t="s">
        <v>30</v>
      </c>
      <c r="AX349" s="12" t="s">
        <v>67</v>
      </c>
      <c r="AY349" s="202" t="s">
        <v>123</v>
      </c>
    </row>
    <row r="350" spans="2:65" s="13" customFormat="1" x14ac:dyDescent="0.2">
      <c r="B350" s="203"/>
      <c r="C350" s="204"/>
      <c r="D350" s="183" t="s">
        <v>134</v>
      </c>
      <c r="E350" s="205" t="s">
        <v>1</v>
      </c>
      <c r="F350" s="206" t="s">
        <v>138</v>
      </c>
      <c r="G350" s="204"/>
      <c r="H350" s="207">
        <v>1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134</v>
      </c>
      <c r="AU350" s="213" t="s">
        <v>74</v>
      </c>
      <c r="AV350" s="13" t="s">
        <v>132</v>
      </c>
      <c r="AW350" s="13" t="s">
        <v>30</v>
      </c>
      <c r="AX350" s="13" t="s">
        <v>72</v>
      </c>
      <c r="AY350" s="213" t="s">
        <v>123</v>
      </c>
    </row>
    <row r="351" spans="2:65" s="1" customFormat="1" ht="16.5" customHeight="1" x14ac:dyDescent="0.2">
      <c r="B351" s="33"/>
      <c r="C351" s="214" t="s">
        <v>440</v>
      </c>
      <c r="D351" s="214" t="s">
        <v>162</v>
      </c>
      <c r="E351" s="215" t="s">
        <v>441</v>
      </c>
      <c r="F351" s="216" t="s">
        <v>442</v>
      </c>
      <c r="G351" s="217" t="s">
        <v>226</v>
      </c>
      <c r="H351" s="218">
        <v>0.2</v>
      </c>
      <c r="I351" s="219"/>
      <c r="J351" s="220">
        <f>ROUND(I351*H351,2)</f>
        <v>0</v>
      </c>
      <c r="K351" s="216" t="s">
        <v>131</v>
      </c>
      <c r="L351" s="221"/>
      <c r="M351" s="222" t="s">
        <v>1</v>
      </c>
      <c r="N351" s="223" t="s">
        <v>38</v>
      </c>
      <c r="O351" s="59"/>
      <c r="P351" s="178">
        <f>O351*H351</f>
        <v>0</v>
      </c>
      <c r="Q351" s="178">
        <v>2.0999999999999999E-3</v>
      </c>
      <c r="R351" s="178">
        <f>Q351*H351</f>
        <v>4.2000000000000002E-4</v>
      </c>
      <c r="S351" s="178">
        <v>0</v>
      </c>
      <c r="T351" s="179">
        <f>S351*H351</f>
        <v>0</v>
      </c>
      <c r="AR351" s="16" t="s">
        <v>165</v>
      </c>
      <c r="AT351" s="16" t="s">
        <v>162</v>
      </c>
      <c r="AU351" s="16" t="s">
        <v>74</v>
      </c>
      <c r="AY351" s="16" t="s">
        <v>123</v>
      </c>
      <c r="BE351" s="180">
        <f>IF(N351="základní",J351,0)</f>
        <v>0</v>
      </c>
      <c r="BF351" s="180">
        <f>IF(N351="snížená",J351,0)</f>
        <v>0</v>
      </c>
      <c r="BG351" s="180">
        <f>IF(N351="zákl. přenesená",J351,0)</f>
        <v>0</v>
      </c>
      <c r="BH351" s="180">
        <f>IF(N351="sníž. přenesená",J351,0)</f>
        <v>0</v>
      </c>
      <c r="BI351" s="180">
        <f>IF(N351="nulová",J351,0)</f>
        <v>0</v>
      </c>
      <c r="BJ351" s="16" t="s">
        <v>72</v>
      </c>
      <c r="BK351" s="180">
        <f>ROUND(I351*H351,2)</f>
        <v>0</v>
      </c>
      <c r="BL351" s="16" t="s">
        <v>132</v>
      </c>
      <c r="BM351" s="16" t="s">
        <v>443</v>
      </c>
    </row>
    <row r="352" spans="2:65" s="12" customFormat="1" x14ac:dyDescent="0.2">
      <c r="B352" s="192"/>
      <c r="C352" s="193"/>
      <c r="D352" s="183" t="s">
        <v>134</v>
      </c>
      <c r="E352" s="194" t="s">
        <v>1</v>
      </c>
      <c r="F352" s="195" t="s">
        <v>444</v>
      </c>
      <c r="G352" s="193"/>
      <c r="H352" s="196">
        <v>0.2</v>
      </c>
      <c r="I352" s="197"/>
      <c r="J352" s="193"/>
      <c r="K352" s="193"/>
      <c r="L352" s="198"/>
      <c r="M352" s="199"/>
      <c r="N352" s="200"/>
      <c r="O352" s="200"/>
      <c r="P352" s="200"/>
      <c r="Q352" s="200"/>
      <c r="R352" s="200"/>
      <c r="S352" s="200"/>
      <c r="T352" s="201"/>
      <c r="AT352" s="202" t="s">
        <v>134</v>
      </c>
      <c r="AU352" s="202" t="s">
        <v>74</v>
      </c>
      <c r="AV352" s="12" t="s">
        <v>74</v>
      </c>
      <c r="AW352" s="12" t="s">
        <v>30</v>
      </c>
      <c r="AX352" s="12" t="s">
        <v>67</v>
      </c>
      <c r="AY352" s="202" t="s">
        <v>123</v>
      </c>
    </row>
    <row r="353" spans="2:65" s="13" customFormat="1" x14ac:dyDescent="0.2">
      <c r="B353" s="203"/>
      <c r="C353" s="204"/>
      <c r="D353" s="183" t="s">
        <v>134</v>
      </c>
      <c r="E353" s="205" t="s">
        <v>1</v>
      </c>
      <c r="F353" s="206" t="s">
        <v>138</v>
      </c>
      <c r="G353" s="204"/>
      <c r="H353" s="207">
        <v>0.2</v>
      </c>
      <c r="I353" s="208"/>
      <c r="J353" s="204"/>
      <c r="K353" s="204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134</v>
      </c>
      <c r="AU353" s="213" t="s">
        <v>74</v>
      </c>
      <c r="AV353" s="13" t="s">
        <v>132</v>
      </c>
      <c r="AW353" s="13" t="s">
        <v>30</v>
      </c>
      <c r="AX353" s="13" t="s">
        <v>72</v>
      </c>
      <c r="AY353" s="213" t="s">
        <v>123</v>
      </c>
    </row>
    <row r="354" spans="2:65" s="10" customFormat="1" ht="22.9" customHeight="1" x14ac:dyDescent="0.2">
      <c r="B354" s="153"/>
      <c r="C354" s="154"/>
      <c r="D354" s="155" t="s">
        <v>66</v>
      </c>
      <c r="E354" s="167" t="s">
        <v>445</v>
      </c>
      <c r="F354" s="167" t="s">
        <v>446</v>
      </c>
      <c r="G354" s="154"/>
      <c r="H354" s="154"/>
      <c r="I354" s="157"/>
      <c r="J354" s="168">
        <f>BK354</f>
        <v>0</v>
      </c>
      <c r="K354" s="154"/>
      <c r="L354" s="159"/>
      <c r="M354" s="160"/>
      <c r="N354" s="161"/>
      <c r="O354" s="161"/>
      <c r="P354" s="162">
        <f>SUM(P355:P370)</f>
        <v>0</v>
      </c>
      <c r="Q354" s="161"/>
      <c r="R354" s="162">
        <f>SUM(R355:R370)</f>
        <v>0.20606000000000002</v>
      </c>
      <c r="S354" s="161"/>
      <c r="T354" s="163">
        <f>SUM(T355:T370)</f>
        <v>0</v>
      </c>
      <c r="AR354" s="164" t="s">
        <v>72</v>
      </c>
      <c r="AT354" s="165" t="s">
        <v>66</v>
      </c>
      <c r="AU354" s="165" t="s">
        <v>72</v>
      </c>
      <c r="AY354" s="164" t="s">
        <v>123</v>
      </c>
      <c r="BK354" s="166">
        <f>SUM(BK355:BK370)</f>
        <v>0</v>
      </c>
    </row>
    <row r="355" spans="2:65" s="1" customFormat="1" ht="16.5" customHeight="1" x14ac:dyDescent="0.2">
      <c r="B355" s="33"/>
      <c r="C355" s="169" t="s">
        <v>447</v>
      </c>
      <c r="D355" s="169" t="s">
        <v>127</v>
      </c>
      <c r="E355" s="170" t="s">
        <v>448</v>
      </c>
      <c r="F355" s="171" t="s">
        <v>449</v>
      </c>
      <c r="G355" s="172" t="s">
        <v>148</v>
      </c>
      <c r="H355" s="173">
        <v>1</v>
      </c>
      <c r="I355" s="174"/>
      <c r="J355" s="175">
        <f>ROUND(I355*H355,2)</f>
        <v>0</v>
      </c>
      <c r="K355" s="171" t="s">
        <v>131</v>
      </c>
      <c r="L355" s="37"/>
      <c r="M355" s="176" t="s">
        <v>1</v>
      </c>
      <c r="N355" s="177" t="s">
        <v>38</v>
      </c>
      <c r="O355" s="59"/>
      <c r="P355" s="178">
        <f>O355*H355</f>
        <v>0</v>
      </c>
      <c r="Q355" s="178">
        <v>1.6979999999999999E-2</v>
      </c>
      <c r="R355" s="178">
        <f>Q355*H355</f>
        <v>1.6979999999999999E-2</v>
      </c>
      <c r="S355" s="178">
        <v>0</v>
      </c>
      <c r="T355" s="179">
        <f>S355*H355</f>
        <v>0</v>
      </c>
      <c r="AR355" s="16" t="s">
        <v>132</v>
      </c>
      <c r="AT355" s="16" t="s">
        <v>127</v>
      </c>
      <c r="AU355" s="16" t="s">
        <v>74</v>
      </c>
      <c r="AY355" s="16" t="s">
        <v>123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6" t="s">
        <v>72</v>
      </c>
      <c r="BK355" s="180">
        <f>ROUND(I355*H355,2)</f>
        <v>0</v>
      </c>
      <c r="BL355" s="16" t="s">
        <v>132</v>
      </c>
      <c r="BM355" s="16" t="s">
        <v>450</v>
      </c>
    </row>
    <row r="356" spans="2:65" s="1" customFormat="1" ht="22.5" customHeight="1" x14ac:dyDescent="0.2">
      <c r="B356" s="33"/>
      <c r="C356" s="214" t="s">
        <v>451</v>
      </c>
      <c r="D356" s="214" t="s">
        <v>162</v>
      </c>
      <c r="E356" s="215" t="s">
        <v>452</v>
      </c>
      <c r="F356" s="216" t="s">
        <v>453</v>
      </c>
      <c r="G356" s="217" t="s">
        <v>148</v>
      </c>
      <c r="H356" s="218">
        <v>1</v>
      </c>
      <c r="I356" s="219"/>
      <c r="J356" s="220">
        <f>ROUND(I356*H356,2)</f>
        <v>0</v>
      </c>
      <c r="K356" s="216" t="s">
        <v>1</v>
      </c>
      <c r="L356" s="221"/>
      <c r="M356" s="222" t="s">
        <v>1</v>
      </c>
      <c r="N356" s="223" t="s">
        <v>38</v>
      </c>
      <c r="O356" s="59"/>
      <c r="P356" s="178">
        <f>O356*H356</f>
        <v>0</v>
      </c>
      <c r="Q356" s="178">
        <v>5.0000000000000001E-3</v>
      </c>
      <c r="R356" s="178">
        <f>Q356*H356</f>
        <v>5.0000000000000001E-3</v>
      </c>
      <c r="S356" s="178">
        <v>0</v>
      </c>
      <c r="T356" s="179">
        <f>S356*H356</f>
        <v>0</v>
      </c>
      <c r="AR356" s="16" t="s">
        <v>165</v>
      </c>
      <c r="AT356" s="16" t="s">
        <v>162</v>
      </c>
      <c r="AU356" s="16" t="s">
        <v>74</v>
      </c>
      <c r="AY356" s="16" t="s">
        <v>123</v>
      </c>
      <c r="BE356" s="180">
        <f>IF(N356="základní",J356,0)</f>
        <v>0</v>
      </c>
      <c r="BF356" s="180">
        <f>IF(N356="snížená",J356,0)</f>
        <v>0</v>
      </c>
      <c r="BG356" s="180">
        <f>IF(N356="zákl. přenesená",J356,0)</f>
        <v>0</v>
      </c>
      <c r="BH356" s="180">
        <f>IF(N356="sníž. přenesená",J356,0)</f>
        <v>0</v>
      </c>
      <c r="BI356" s="180">
        <f>IF(N356="nulová",J356,0)</f>
        <v>0</v>
      </c>
      <c r="BJ356" s="16" t="s">
        <v>72</v>
      </c>
      <c r="BK356" s="180">
        <f>ROUND(I356*H356,2)</f>
        <v>0</v>
      </c>
      <c r="BL356" s="16" t="s">
        <v>132</v>
      </c>
      <c r="BM356" s="16" t="s">
        <v>454</v>
      </c>
    </row>
    <row r="357" spans="2:65" s="12" customFormat="1" x14ac:dyDescent="0.2">
      <c r="B357" s="192"/>
      <c r="C357" s="193"/>
      <c r="D357" s="183" t="s">
        <v>134</v>
      </c>
      <c r="E357" s="194" t="s">
        <v>1</v>
      </c>
      <c r="F357" s="195" t="s">
        <v>72</v>
      </c>
      <c r="G357" s="193"/>
      <c r="H357" s="196">
        <v>1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134</v>
      </c>
      <c r="AU357" s="202" t="s">
        <v>74</v>
      </c>
      <c r="AV357" s="12" t="s">
        <v>74</v>
      </c>
      <c r="AW357" s="12" t="s">
        <v>30</v>
      </c>
      <c r="AX357" s="12" t="s">
        <v>67</v>
      </c>
      <c r="AY357" s="202" t="s">
        <v>123</v>
      </c>
    </row>
    <row r="358" spans="2:65" s="13" customFormat="1" x14ac:dyDescent="0.2">
      <c r="B358" s="203"/>
      <c r="C358" s="204"/>
      <c r="D358" s="183" t="s">
        <v>134</v>
      </c>
      <c r="E358" s="205" t="s">
        <v>1</v>
      </c>
      <c r="F358" s="206" t="s">
        <v>138</v>
      </c>
      <c r="G358" s="204"/>
      <c r="H358" s="207">
        <v>1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134</v>
      </c>
      <c r="AU358" s="213" t="s">
        <v>74</v>
      </c>
      <c r="AV358" s="13" t="s">
        <v>132</v>
      </c>
      <c r="AW358" s="13" t="s">
        <v>30</v>
      </c>
      <c r="AX358" s="13" t="s">
        <v>72</v>
      </c>
      <c r="AY358" s="213" t="s">
        <v>123</v>
      </c>
    </row>
    <row r="359" spans="2:65" s="1" customFormat="1" ht="16.5" customHeight="1" x14ac:dyDescent="0.2">
      <c r="B359" s="33"/>
      <c r="C359" s="214" t="s">
        <v>455</v>
      </c>
      <c r="D359" s="214" t="s">
        <v>162</v>
      </c>
      <c r="E359" s="215" t="s">
        <v>456</v>
      </c>
      <c r="F359" s="216" t="s">
        <v>457</v>
      </c>
      <c r="G359" s="217" t="s">
        <v>148</v>
      </c>
      <c r="H359" s="218">
        <v>2</v>
      </c>
      <c r="I359" s="219"/>
      <c r="J359" s="220">
        <f>ROUND(I359*H359,2)</f>
        <v>0</v>
      </c>
      <c r="K359" s="216" t="s">
        <v>1</v>
      </c>
      <c r="L359" s="221"/>
      <c r="M359" s="222" t="s">
        <v>1</v>
      </c>
      <c r="N359" s="223" t="s">
        <v>38</v>
      </c>
      <c r="O359" s="59"/>
      <c r="P359" s="178">
        <f>O359*H359</f>
        <v>0</v>
      </c>
      <c r="Q359" s="178">
        <v>1.6000000000000001E-3</v>
      </c>
      <c r="R359" s="178">
        <f>Q359*H359</f>
        <v>3.2000000000000002E-3</v>
      </c>
      <c r="S359" s="178">
        <v>0</v>
      </c>
      <c r="T359" s="179">
        <f>S359*H359</f>
        <v>0</v>
      </c>
      <c r="AR359" s="16" t="s">
        <v>458</v>
      </c>
      <c r="AT359" s="16" t="s">
        <v>162</v>
      </c>
      <c r="AU359" s="16" t="s">
        <v>74</v>
      </c>
      <c r="AY359" s="16" t="s">
        <v>123</v>
      </c>
      <c r="BE359" s="180">
        <f>IF(N359="základní",J359,0)</f>
        <v>0</v>
      </c>
      <c r="BF359" s="180">
        <f>IF(N359="snížená",J359,0)</f>
        <v>0</v>
      </c>
      <c r="BG359" s="180">
        <f>IF(N359="zákl. přenesená",J359,0)</f>
        <v>0</v>
      </c>
      <c r="BH359" s="180">
        <f>IF(N359="sníž. přenesená",J359,0)</f>
        <v>0</v>
      </c>
      <c r="BI359" s="180">
        <f>IF(N359="nulová",J359,0)</f>
        <v>0</v>
      </c>
      <c r="BJ359" s="16" t="s">
        <v>72</v>
      </c>
      <c r="BK359" s="180">
        <f>ROUND(I359*H359,2)</f>
        <v>0</v>
      </c>
      <c r="BL359" s="16" t="s">
        <v>190</v>
      </c>
      <c r="BM359" s="16" t="s">
        <v>459</v>
      </c>
    </row>
    <row r="360" spans="2:65" s="12" customFormat="1" x14ac:dyDescent="0.2">
      <c r="B360" s="192"/>
      <c r="C360" s="193"/>
      <c r="D360" s="183" t="s">
        <v>134</v>
      </c>
      <c r="E360" s="194" t="s">
        <v>1</v>
      </c>
      <c r="F360" s="195" t="s">
        <v>74</v>
      </c>
      <c r="G360" s="193"/>
      <c r="H360" s="196">
        <v>2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134</v>
      </c>
      <c r="AU360" s="202" t="s">
        <v>74</v>
      </c>
      <c r="AV360" s="12" t="s">
        <v>74</v>
      </c>
      <c r="AW360" s="12" t="s">
        <v>30</v>
      </c>
      <c r="AX360" s="12" t="s">
        <v>67</v>
      </c>
      <c r="AY360" s="202" t="s">
        <v>123</v>
      </c>
    </row>
    <row r="361" spans="2:65" s="13" customFormat="1" x14ac:dyDescent="0.2">
      <c r="B361" s="203"/>
      <c r="C361" s="204"/>
      <c r="D361" s="183" t="s">
        <v>134</v>
      </c>
      <c r="E361" s="205" t="s">
        <v>1</v>
      </c>
      <c r="F361" s="206" t="s">
        <v>138</v>
      </c>
      <c r="G361" s="204"/>
      <c r="H361" s="207">
        <v>2</v>
      </c>
      <c r="I361" s="208"/>
      <c r="J361" s="204"/>
      <c r="K361" s="204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134</v>
      </c>
      <c r="AU361" s="213" t="s">
        <v>74</v>
      </c>
      <c r="AV361" s="13" t="s">
        <v>132</v>
      </c>
      <c r="AW361" s="13" t="s">
        <v>30</v>
      </c>
      <c r="AX361" s="13" t="s">
        <v>72</v>
      </c>
      <c r="AY361" s="213" t="s">
        <v>123</v>
      </c>
    </row>
    <row r="362" spans="2:65" s="1" customFormat="1" ht="22.5" customHeight="1" x14ac:dyDescent="0.2">
      <c r="B362" s="33"/>
      <c r="C362" s="214" t="s">
        <v>460</v>
      </c>
      <c r="D362" s="214" t="s">
        <v>162</v>
      </c>
      <c r="E362" s="215" t="s">
        <v>461</v>
      </c>
      <c r="F362" s="216" t="s">
        <v>462</v>
      </c>
      <c r="G362" s="217" t="s">
        <v>148</v>
      </c>
      <c r="H362" s="218">
        <v>2</v>
      </c>
      <c r="I362" s="219"/>
      <c r="J362" s="220">
        <f>ROUND(I362*H362,2)</f>
        <v>0</v>
      </c>
      <c r="K362" s="216" t="s">
        <v>1</v>
      </c>
      <c r="L362" s="221"/>
      <c r="M362" s="222" t="s">
        <v>1</v>
      </c>
      <c r="N362" s="223" t="s">
        <v>38</v>
      </c>
      <c r="O362" s="59"/>
      <c r="P362" s="178">
        <f>O362*H362</f>
        <v>0</v>
      </c>
      <c r="Q362" s="178">
        <v>3.2000000000000002E-3</v>
      </c>
      <c r="R362" s="178">
        <f>Q362*H362</f>
        <v>6.4000000000000003E-3</v>
      </c>
      <c r="S362" s="178">
        <v>0</v>
      </c>
      <c r="T362" s="179">
        <f>S362*H362</f>
        <v>0</v>
      </c>
      <c r="AR362" s="16" t="s">
        <v>458</v>
      </c>
      <c r="AT362" s="16" t="s">
        <v>162</v>
      </c>
      <c r="AU362" s="16" t="s">
        <v>74</v>
      </c>
      <c r="AY362" s="16" t="s">
        <v>123</v>
      </c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6" t="s">
        <v>72</v>
      </c>
      <c r="BK362" s="180">
        <f>ROUND(I362*H362,2)</f>
        <v>0</v>
      </c>
      <c r="BL362" s="16" t="s">
        <v>190</v>
      </c>
      <c r="BM362" s="16" t="s">
        <v>463</v>
      </c>
    </row>
    <row r="363" spans="2:65" s="12" customFormat="1" x14ac:dyDescent="0.2">
      <c r="B363" s="192"/>
      <c r="C363" s="193"/>
      <c r="D363" s="183" t="s">
        <v>134</v>
      </c>
      <c r="E363" s="194" t="s">
        <v>1</v>
      </c>
      <c r="F363" s="195" t="s">
        <v>74</v>
      </c>
      <c r="G363" s="193"/>
      <c r="H363" s="196">
        <v>2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134</v>
      </c>
      <c r="AU363" s="202" t="s">
        <v>74</v>
      </c>
      <c r="AV363" s="12" t="s">
        <v>74</v>
      </c>
      <c r="AW363" s="12" t="s">
        <v>30</v>
      </c>
      <c r="AX363" s="12" t="s">
        <v>67</v>
      </c>
      <c r="AY363" s="202" t="s">
        <v>123</v>
      </c>
    </row>
    <row r="364" spans="2:65" s="13" customFormat="1" x14ac:dyDescent="0.2">
      <c r="B364" s="203"/>
      <c r="C364" s="204"/>
      <c r="D364" s="183" t="s">
        <v>134</v>
      </c>
      <c r="E364" s="205" t="s">
        <v>1</v>
      </c>
      <c r="F364" s="206" t="s">
        <v>138</v>
      </c>
      <c r="G364" s="204"/>
      <c r="H364" s="207">
        <v>2</v>
      </c>
      <c r="I364" s="208"/>
      <c r="J364" s="204"/>
      <c r="K364" s="204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134</v>
      </c>
      <c r="AU364" s="213" t="s">
        <v>74</v>
      </c>
      <c r="AV364" s="13" t="s">
        <v>132</v>
      </c>
      <c r="AW364" s="13" t="s">
        <v>30</v>
      </c>
      <c r="AX364" s="13" t="s">
        <v>72</v>
      </c>
      <c r="AY364" s="213" t="s">
        <v>123</v>
      </c>
    </row>
    <row r="365" spans="2:65" s="1" customFormat="1" ht="16.5" customHeight="1" x14ac:dyDescent="0.2">
      <c r="B365" s="33"/>
      <c r="C365" s="214" t="s">
        <v>464</v>
      </c>
      <c r="D365" s="214" t="s">
        <v>162</v>
      </c>
      <c r="E365" s="215" t="s">
        <v>465</v>
      </c>
      <c r="F365" s="216" t="s">
        <v>466</v>
      </c>
      <c r="G365" s="217" t="s">
        <v>148</v>
      </c>
      <c r="H365" s="218">
        <v>1</v>
      </c>
      <c r="I365" s="219"/>
      <c r="J365" s="220">
        <f>ROUND(I365*H365,2)</f>
        <v>0</v>
      </c>
      <c r="K365" s="216" t="s">
        <v>1</v>
      </c>
      <c r="L365" s="221"/>
      <c r="M365" s="222" t="s">
        <v>1</v>
      </c>
      <c r="N365" s="223" t="s">
        <v>38</v>
      </c>
      <c r="O365" s="59"/>
      <c r="P365" s="178">
        <f>O365*H365</f>
        <v>0</v>
      </c>
      <c r="Q365" s="178">
        <v>6.0000000000000001E-3</v>
      </c>
      <c r="R365" s="178">
        <f>Q365*H365</f>
        <v>6.0000000000000001E-3</v>
      </c>
      <c r="S365" s="178">
        <v>0</v>
      </c>
      <c r="T365" s="179">
        <f>S365*H365</f>
        <v>0</v>
      </c>
      <c r="AR365" s="16" t="s">
        <v>458</v>
      </c>
      <c r="AT365" s="16" t="s">
        <v>162</v>
      </c>
      <c r="AU365" s="16" t="s">
        <v>74</v>
      </c>
      <c r="AY365" s="16" t="s">
        <v>123</v>
      </c>
      <c r="BE365" s="180">
        <f>IF(N365="základní",J365,0)</f>
        <v>0</v>
      </c>
      <c r="BF365" s="180">
        <f>IF(N365="snížená",J365,0)</f>
        <v>0</v>
      </c>
      <c r="BG365" s="180">
        <f>IF(N365="zákl. přenesená",J365,0)</f>
        <v>0</v>
      </c>
      <c r="BH365" s="180">
        <f>IF(N365="sníž. přenesená",J365,0)</f>
        <v>0</v>
      </c>
      <c r="BI365" s="180">
        <f>IF(N365="nulová",J365,0)</f>
        <v>0</v>
      </c>
      <c r="BJ365" s="16" t="s">
        <v>72</v>
      </c>
      <c r="BK365" s="180">
        <f>ROUND(I365*H365,2)</f>
        <v>0</v>
      </c>
      <c r="BL365" s="16" t="s">
        <v>190</v>
      </c>
      <c r="BM365" s="16" t="s">
        <v>467</v>
      </c>
    </row>
    <row r="366" spans="2:65" s="12" customFormat="1" x14ac:dyDescent="0.2">
      <c r="B366" s="192"/>
      <c r="C366" s="193"/>
      <c r="D366" s="183" t="s">
        <v>134</v>
      </c>
      <c r="E366" s="194" t="s">
        <v>1</v>
      </c>
      <c r="F366" s="195" t="s">
        <v>72</v>
      </c>
      <c r="G366" s="193"/>
      <c r="H366" s="196">
        <v>1</v>
      </c>
      <c r="I366" s="197"/>
      <c r="J366" s="193"/>
      <c r="K366" s="193"/>
      <c r="L366" s="198"/>
      <c r="M366" s="199"/>
      <c r="N366" s="200"/>
      <c r="O366" s="200"/>
      <c r="P366" s="200"/>
      <c r="Q366" s="200"/>
      <c r="R366" s="200"/>
      <c r="S366" s="200"/>
      <c r="T366" s="201"/>
      <c r="AT366" s="202" t="s">
        <v>134</v>
      </c>
      <c r="AU366" s="202" t="s">
        <v>74</v>
      </c>
      <c r="AV366" s="12" t="s">
        <v>74</v>
      </c>
      <c r="AW366" s="12" t="s">
        <v>30</v>
      </c>
      <c r="AX366" s="12" t="s">
        <v>67</v>
      </c>
      <c r="AY366" s="202" t="s">
        <v>123</v>
      </c>
    </row>
    <row r="367" spans="2:65" s="13" customFormat="1" x14ac:dyDescent="0.2">
      <c r="B367" s="203"/>
      <c r="C367" s="204"/>
      <c r="D367" s="183" t="s">
        <v>134</v>
      </c>
      <c r="E367" s="205" t="s">
        <v>1</v>
      </c>
      <c r="F367" s="206" t="s">
        <v>138</v>
      </c>
      <c r="G367" s="204"/>
      <c r="H367" s="207">
        <v>1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134</v>
      </c>
      <c r="AU367" s="213" t="s">
        <v>74</v>
      </c>
      <c r="AV367" s="13" t="s">
        <v>132</v>
      </c>
      <c r="AW367" s="13" t="s">
        <v>30</v>
      </c>
      <c r="AX367" s="13" t="s">
        <v>72</v>
      </c>
      <c r="AY367" s="213" t="s">
        <v>123</v>
      </c>
    </row>
    <row r="368" spans="2:65" s="1" customFormat="1" ht="16.5" customHeight="1" x14ac:dyDescent="0.2">
      <c r="B368" s="33"/>
      <c r="C368" s="169" t="s">
        <v>468</v>
      </c>
      <c r="D368" s="169" t="s">
        <v>127</v>
      </c>
      <c r="E368" s="170" t="s">
        <v>469</v>
      </c>
      <c r="F368" s="171" t="s">
        <v>470</v>
      </c>
      <c r="G368" s="172" t="s">
        <v>148</v>
      </c>
      <c r="H368" s="173">
        <v>36</v>
      </c>
      <c r="I368" s="174"/>
      <c r="J368" s="175">
        <f>ROUND(I368*H368,2)</f>
        <v>0</v>
      </c>
      <c r="K368" s="171" t="s">
        <v>131</v>
      </c>
      <c r="L368" s="37"/>
      <c r="M368" s="176" t="s">
        <v>1</v>
      </c>
      <c r="N368" s="177" t="s">
        <v>38</v>
      </c>
      <c r="O368" s="59"/>
      <c r="P368" s="178">
        <f>O368*H368</f>
        <v>0</v>
      </c>
      <c r="Q368" s="178">
        <v>4.6800000000000001E-3</v>
      </c>
      <c r="R368" s="178">
        <f>Q368*H368</f>
        <v>0.16848000000000002</v>
      </c>
      <c r="S368" s="178">
        <v>0</v>
      </c>
      <c r="T368" s="179">
        <f>S368*H368</f>
        <v>0</v>
      </c>
      <c r="AR368" s="16" t="s">
        <v>190</v>
      </c>
      <c r="AT368" s="16" t="s">
        <v>127</v>
      </c>
      <c r="AU368" s="16" t="s">
        <v>74</v>
      </c>
      <c r="AY368" s="16" t="s">
        <v>123</v>
      </c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6" t="s">
        <v>72</v>
      </c>
      <c r="BK368" s="180">
        <f>ROUND(I368*H368,2)</f>
        <v>0</v>
      </c>
      <c r="BL368" s="16" t="s">
        <v>190</v>
      </c>
      <c r="BM368" s="16" t="s">
        <v>471</v>
      </c>
    </row>
    <row r="369" spans="2:65" s="12" customFormat="1" x14ac:dyDescent="0.2">
      <c r="B369" s="192"/>
      <c r="C369" s="193"/>
      <c r="D369" s="183" t="s">
        <v>134</v>
      </c>
      <c r="E369" s="194" t="s">
        <v>1</v>
      </c>
      <c r="F369" s="195" t="s">
        <v>472</v>
      </c>
      <c r="G369" s="193"/>
      <c r="H369" s="196">
        <v>36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134</v>
      </c>
      <c r="AU369" s="202" t="s">
        <v>74</v>
      </c>
      <c r="AV369" s="12" t="s">
        <v>74</v>
      </c>
      <c r="AW369" s="12" t="s">
        <v>30</v>
      </c>
      <c r="AX369" s="12" t="s">
        <v>67</v>
      </c>
      <c r="AY369" s="202" t="s">
        <v>123</v>
      </c>
    </row>
    <row r="370" spans="2:65" s="13" customFormat="1" x14ac:dyDescent="0.2">
      <c r="B370" s="203"/>
      <c r="C370" s="204"/>
      <c r="D370" s="183" t="s">
        <v>134</v>
      </c>
      <c r="E370" s="205" t="s">
        <v>1</v>
      </c>
      <c r="F370" s="206" t="s">
        <v>138</v>
      </c>
      <c r="G370" s="204"/>
      <c r="H370" s="207">
        <v>36</v>
      </c>
      <c r="I370" s="208"/>
      <c r="J370" s="204"/>
      <c r="K370" s="204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134</v>
      </c>
      <c r="AU370" s="213" t="s">
        <v>74</v>
      </c>
      <c r="AV370" s="13" t="s">
        <v>132</v>
      </c>
      <c r="AW370" s="13" t="s">
        <v>30</v>
      </c>
      <c r="AX370" s="13" t="s">
        <v>72</v>
      </c>
      <c r="AY370" s="213" t="s">
        <v>123</v>
      </c>
    </row>
    <row r="371" spans="2:65" s="10" customFormat="1" ht="22.9" customHeight="1" x14ac:dyDescent="0.2">
      <c r="B371" s="153"/>
      <c r="C371" s="154"/>
      <c r="D371" s="155" t="s">
        <v>66</v>
      </c>
      <c r="E371" s="167" t="s">
        <v>473</v>
      </c>
      <c r="F371" s="167" t="s">
        <v>474</v>
      </c>
      <c r="G371" s="154"/>
      <c r="H371" s="154"/>
      <c r="I371" s="157"/>
      <c r="J371" s="168">
        <f>BK371</f>
        <v>0</v>
      </c>
      <c r="K371" s="154"/>
      <c r="L371" s="159"/>
      <c r="M371" s="160"/>
      <c r="N371" s="161"/>
      <c r="O371" s="161"/>
      <c r="P371" s="162">
        <f>SUM(P372:P466)</f>
        <v>0</v>
      </c>
      <c r="Q371" s="161"/>
      <c r="R371" s="162">
        <f>SUM(R372:R466)</f>
        <v>1.5398100000000001</v>
      </c>
      <c r="S371" s="161"/>
      <c r="T371" s="163">
        <f>SUM(T372:T466)</f>
        <v>85.829939999999993</v>
      </c>
      <c r="AR371" s="164" t="s">
        <v>72</v>
      </c>
      <c r="AT371" s="165" t="s">
        <v>66</v>
      </c>
      <c r="AU371" s="165" t="s">
        <v>72</v>
      </c>
      <c r="AY371" s="164" t="s">
        <v>123</v>
      </c>
      <c r="BK371" s="166">
        <f>SUM(BK372:BK466)</f>
        <v>0</v>
      </c>
    </row>
    <row r="372" spans="2:65" s="1" customFormat="1" ht="16.5" customHeight="1" x14ac:dyDescent="0.2">
      <c r="B372" s="33"/>
      <c r="C372" s="169" t="s">
        <v>475</v>
      </c>
      <c r="D372" s="169" t="s">
        <v>127</v>
      </c>
      <c r="E372" s="170" t="s">
        <v>476</v>
      </c>
      <c r="F372" s="171" t="s">
        <v>477</v>
      </c>
      <c r="G372" s="172" t="s">
        <v>142</v>
      </c>
      <c r="H372" s="173">
        <v>8.2149999999999999</v>
      </c>
      <c r="I372" s="174"/>
      <c r="J372" s="175">
        <f>ROUND(I372*H372,2)</f>
        <v>0</v>
      </c>
      <c r="K372" s="171" t="s">
        <v>188</v>
      </c>
      <c r="L372" s="37"/>
      <c r="M372" s="176" t="s">
        <v>1</v>
      </c>
      <c r="N372" s="177" t="s">
        <v>38</v>
      </c>
      <c r="O372" s="59"/>
      <c r="P372" s="178">
        <f>O372*H372</f>
        <v>0</v>
      </c>
      <c r="Q372" s="178">
        <v>0</v>
      </c>
      <c r="R372" s="178">
        <f>Q372*H372</f>
        <v>0</v>
      </c>
      <c r="S372" s="178">
        <v>0.13100000000000001</v>
      </c>
      <c r="T372" s="179">
        <f>S372*H372</f>
        <v>1.076165</v>
      </c>
      <c r="AR372" s="16" t="s">
        <v>132</v>
      </c>
      <c r="AT372" s="16" t="s">
        <v>127</v>
      </c>
      <c r="AU372" s="16" t="s">
        <v>74</v>
      </c>
      <c r="AY372" s="16" t="s">
        <v>123</v>
      </c>
      <c r="BE372" s="180">
        <f>IF(N372="základní",J372,0)</f>
        <v>0</v>
      </c>
      <c r="BF372" s="180">
        <f>IF(N372="snížená",J372,0)</f>
        <v>0</v>
      </c>
      <c r="BG372" s="180">
        <f>IF(N372="zákl. přenesená",J372,0)</f>
        <v>0</v>
      </c>
      <c r="BH372" s="180">
        <f>IF(N372="sníž. přenesená",J372,0)</f>
        <v>0</v>
      </c>
      <c r="BI372" s="180">
        <f>IF(N372="nulová",J372,0)</f>
        <v>0</v>
      </c>
      <c r="BJ372" s="16" t="s">
        <v>72</v>
      </c>
      <c r="BK372" s="180">
        <f>ROUND(I372*H372,2)</f>
        <v>0</v>
      </c>
      <c r="BL372" s="16" t="s">
        <v>132</v>
      </c>
      <c r="BM372" s="16" t="s">
        <v>478</v>
      </c>
    </row>
    <row r="373" spans="2:65" s="12" customFormat="1" x14ac:dyDescent="0.2">
      <c r="B373" s="192"/>
      <c r="C373" s="193"/>
      <c r="D373" s="183" t="s">
        <v>134</v>
      </c>
      <c r="E373" s="194" t="s">
        <v>1</v>
      </c>
      <c r="F373" s="195" t="s">
        <v>479</v>
      </c>
      <c r="G373" s="193"/>
      <c r="H373" s="196">
        <v>8.2149999999999999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134</v>
      </c>
      <c r="AU373" s="202" t="s">
        <v>74</v>
      </c>
      <c r="AV373" s="12" t="s">
        <v>74</v>
      </c>
      <c r="AW373" s="12" t="s">
        <v>30</v>
      </c>
      <c r="AX373" s="12" t="s">
        <v>67</v>
      </c>
      <c r="AY373" s="202" t="s">
        <v>123</v>
      </c>
    </row>
    <row r="374" spans="2:65" s="13" customFormat="1" x14ac:dyDescent="0.2">
      <c r="B374" s="203"/>
      <c r="C374" s="204"/>
      <c r="D374" s="183" t="s">
        <v>134</v>
      </c>
      <c r="E374" s="205" t="s">
        <v>1</v>
      </c>
      <c r="F374" s="206" t="s">
        <v>138</v>
      </c>
      <c r="G374" s="204"/>
      <c r="H374" s="207">
        <v>8.2149999999999999</v>
      </c>
      <c r="I374" s="208"/>
      <c r="J374" s="204"/>
      <c r="K374" s="204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134</v>
      </c>
      <c r="AU374" s="213" t="s">
        <v>74</v>
      </c>
      <c r="AV374" s="13" t="s">
        <v>132</v>
      </c>
      <c r="AW374" s="13" t="s">
        <v>30</v>
      </c>
      <c r="AX374" s="13" t="s">
        <v>72</v>
      </c>
      <c r="AY374" s="213" t="s">
        <v>123</v>
      </c>
    </row>
    <row r="375" spans="2:65" s="1" customFormat="1" ht="16.5" customHeight="1" x14ac:dyDescent="0.2">
      <c r="B375" s="33"/>
      <c r="C375" s="169" t="s">
        <v>473</v>
      </c>
      <c r="D375" s="169" t="s">
        <v>127</v>
      </c>
      <c r="E375" s="170" t="s">
        <v>480</v>
      </c>
      <c r="F375" s="171" t="s">
        <v>481</v>
      </c>
      <c r="G375" s="172" t="s">
        <v>142</v>
      </c>
      <c r="H375" s="173">
        <v>66.296999999999997</v>
      </c>
      <c r="I375" s="174"/>
      <c r="J375" s="175">
        <f>ROUND(I375*H375,2)</f>
        <v>0</v>
      </c>
      <c r="K375" s="171" t="s">
        <v>188</v>
      </c>
      <c r="L375" s="37"/>
      <c r="M375" s="176" t="s">
        <v>1</v>
      </c>
      <c r="N375" s="177" t="s">
        <v>38</v>
      </c>
      <c r="O375" s="59"/>
      <c r="P375" s="178">
        <f>O375*H375</f>
        <v>0</v>
      </c>
      <c r="Q375" s="178">
        <v>0</v>
      </c>
      <c r="R375" s="178">
        <f>Q375*H375</f>
        <v>0</v>
      </c>
      <c r="S375" s="178">
        <v>0.26100000000000001</v>
      </c>
      <c r="T375" s="179">
        <f>S375*H375</f>
        <v>17.303516999999999</v>
      </c>
      <c r="AR375" s="16" t="s">
        <v>132</v>
      </c>
      <c r="AT375" s="16" t="s">
        <v>127</v>
      </c>
      <c r="AU375" s="16" t="s">
        <v>74</v>
      </c>
      <c r="AY375" s="16" t="s">
        <v>123</v>
      </c>
      <c r="BE375" s="180">
        <f>IF(N375="základní",J375,0)</f>
        <v>0</v>
      </c>
      <c r="BF375" s="180">
        <f>IF(N375="snížená",J375,0)</f>
        <v>0</v>
      </c>
      <c r="BG375" s="180">
        <f>IF(N375="zákl. přenesená",J375,0)</f>
        <v>0</v>
      </c>
      <c r="BH375" s="180">
        <f>IF(N375="sníž. přenesená",J375,0)</f>
        <v>0</v>
      </c>
      <c r="BI375" s="180">
        <f>IF(N375="nulová",J375,0)</f>
        <v>0</v>
      </c>
      <c r="BJ375" s="16" t="s">
        <v>72</v>
      </c>
      <c r="BK375" s="180">
        <f>ROUND(I375*H375,2)</f>
        <v>0</v>
      </c>
      <c r="BL375" s="16" t="s">
        <v>132</v>
      </c>
      <c r="BM375" s="16" t="s">
        <v>482</v>
      </c>
    </row>
    <row r="376" spans="2:65" s="12" customFormat="1" x14ac:dyDescent="0.2">
      <c r="B376" s="192"/>
      <c r="C376" s="193"/>
      <c r="D376" s="183" t="s">
        <v>134</v>
      </c>
      <c r="E376" s="194" t="s">
        <v>1</v>
      </c>
      <c r="F376" s="195" t="s">
        <v>483</v>
      </c>
      <c r="G376" s="193"/>
      <c r="H376" s="196">
        <v>64.697000000000003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134</v>
      </c>
      <c r="AU376" s="202" t="s">
        <v>74</v>
      </c>
      <c r="AV376" s="12" t="s">
        <v>74</v>
      </c>
      <c r="AW376" s="12" t="s">
        <v>30</v>
      </c>
      <c r="AX376" s="12" t="s">
        <v>67</v>
      </c>
      <c r="AY376" s="202" t="s">
        <v>123</v>
      </c>
    </row>
    <row r="377" spans="2:65" s="11" customFormat="1" x14ac:dyDescent="0.2">
      <c r="B377" s="181"/>
      <c r="C377" s="182"/>
      <c r="D377" s="183" t="s">
        <v>134</v>
      </c>
      <c r="E377" s="184" t="s">
        <v>1</v>
      </c>
      <c r="F377" s="185" t="s">
        <v>484</v>
      </c>
      <c r="G377" s="182"/>
      <c r="H377" s="184" t="s">
        <v>1</v>
      </c>
      <c r="I377" s="186"/>
      <c r="J377" s="182"/>
      <c r="K377" s="182"/>
      <c r="L377" s="187"/>
      <c r="M377" s="188"/>
      <c r="N377" s="189"/>
      <c r="O377" s="189"/>
      <c r="P377" s="189"/>
      <c r="Q377" s="189"/>
      <c r="R377" s="189"/>
      <c r="S377" s="189"/>
      <c r="T377" s="190"/>
      <c r="AT377" s="191" t="s">
        <v>134</v>
      </c>
      <c r="AU377" s="191" t="s">
        <v>74</v>
      </c>
      <c r="AV377" s="11" t="s">
        <v>72</v>
      </c>
      <c r="AW377" s="11" t="s">
        <v>30</v>
      </c>
      <c r="AX377" s="11" t="s">
        <v>67</v>
      </c>
      <c r="AY377" s="191" t="s">
        <v>123</v>
      </c>
    </row>
    <row r="378" spans="2:65" s="12" customFormat="1" x14ac:dyDescent="0.2">
      <c r="B378" s="192"/>
      <c r="C378" s="193"/>
      <c r="D378" s="183" t="s">
        <v>134</v>
      </c>
      <c r="E378" s="194" t="s">
        <v>1</v>
      </c>
      <c r="F378" s="195" t="s">
        <v>485</v>
      </c>
      <c r="G378" s="193"/>
      <c r="H378" s="196">
        <v>1.6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134</v>
      </c>
      <c r="AU378" s="202" t="s">
        <v>74</v>
      </c>
      <c r="AV378" s="12" t="s">
        <v>74</v>
      </c>
      <c r="AW378" s="12" t="s">
        <v>30</v>
      </c>
      <c r="AX378" s="12" t="s">
        <v>67</v>
      </c>
      <c r="AY378" s="202" t="s">
        <v>123</v>
      </c>
    </row>
    <row r="379" spans="2:65" s="13" customFormat="1" x14ac:dyDescent="0.2">
      <c r="B379" s="203"/>
      <c r="C379" s="204"/>
      <c r="D379" s="183" t="s">
        <v>134</v>
      </c>
      <c r="E379" s="205" t="s">
        <v>1</v>
      </c>
      <c r="F379" s="206" t="s">
        <v>138</v>
      </c>
      <c r="G379" s="204"/>
      <c r="H379" s="207">
        <v>66.296999999999997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134</v>
      </c>
      <c r="AU379" s="213" t="s">
        <v>74</v>
      </c>
      <c r="AV379" s="13" t="s">
        <v>132</v>
      </c>
      <c r="AW379" s="13" t="s">
        <v>30</v>
      </c>
      <c r="AX379" s="13" t="s">
        <v>72</v>
      </c>
      <c r="AY379" s="213" t="s">
        <v>123</v>
      </c>
    </row>
    <row r="380" spans="2:65" s="1" customFormat="1" ht="16.5" customHeight="1" x14ac:dyDescent="0.2">
      <c r="B380" s="33"/>
      <c r="C380" s="169" t="s">
        <v>124</v>
      </c>
      <c r="D380" s="169" t="s">
        <v>127</v>
      </c>
      <c r="E380" s="170" t="s">
        <v>486</v>
      </c>
      <c r="F380" s="171" t="s">
        <v>487</v>
      </c>
      <c r="G380" s="172" t="s">
        <v>142</v>
      </c>
      <c r="H380" s="173">
        <v>204.93</v>
      </c>
      <c r="I380" s="174"/>
      <c r="J380" s="175">
        <f>ROUND(I380*H380,2)</f>
        <v>0</v>
      </c>
      <c r="K380" s="171" t="s">
        <v>188</v>
      </c>
      <c r="L380" s="37"/>
      <c r="M380" s="176" t="s">
        <v>1</v>
      </c>
      <c r="N380" s="177" t="s">
        <v>38</v>
      </c>
      <c r="O380" s="59"/>
      <c r="P380" s="178">
        <f>O380*H380</f>
        <v>0</v>
      </c>
      <c r="Q380" s="178">
        <v>0</v>
      </c>
      <c r="R380" s="178">
        <f>Q380*H380</f>
        <v>0</v>
      </c>
      <c r="S380" s="178">
        <v>3.5000000000000003E-2</v>
      </c>
      <c r="T380" s="179">
        <f>S380*H380</f>
        <v>7.1725500000000011</v>
      </c>
      <c r="AR380" s="16" t="s">
        <v>132</v>
      </c>
      <c r="AT380" s="16" t="s">
        <v>127</v>
      </c>
      <c r="AU380" s="16" t="s">
        <v>74</v>
      </c>
      <c r="AY380" s="16" t="s">
        <v>123</v>
      </c>
      <c r="BE380" s="180">
        <f>IF(N380="základní",J380,0)</f>
        <v>0</v>
      </c>
      <c r="BF380" s="180">
        <f>IF(N380="snížená",J380,0)</f>
        <v>0</v>
      </c>
      <c r="BG380" s="180">
        <f>IF(N380="zákl. přenesená",J380,0)</f>
        <v>0</v>
      </c>
      <c r="BH380" s="180">
        <f>IF(N380="sníž. přenesená",J380,0)</f>
        <v>0</v>
      </c>
      <c r="BI380" s="180">
        <f>IF(N380="nulová",J380,0)</f>
        <v>0</v>
      </c>
      <c r="BJ380" s="16" t="s">
        <v>72</v>
      </c>
      <c r="BK380" s="180">
        <f>ROUND(I380*H380,2)</f>
        <v>0</v>
      </c>
      <c r="BL380" s="16" t="s">
        <v>132</v>
      </c>
      <c r="BM380" s="16" t="s">
        <v>488</v>
      </c>
    </row>
    <row r="381" spans="2:65" s="11" customFormat="1" x14ac:dyDescent="0.2">
      <c r="B381" s="181"/>
      <c r="C381" s="182"/>
      <c r="D381" s="183" t="s">
        <v>134</v>
      </c>
      <c r="E381" s="184" t="s">
        <v>1</v>
      </c>
      <c r="F381" s="185" t="s">
        <v>489</v>
      </c>
      <c r="G381" s="182"/>
      <c r="H381" s="184" t="s">
        <v>1</v>
      </c>
      <c r="I381" s="186"/>
      <c r="J381" s="182"/>
      <c r="K381" s="182"/>
      <c r="L381" s="187"/>
      <c r="M381" s="188"/>
      <c r="N381" s="189"/>
      <c r="O381" s="189"/>
      <c r="P381" s="189"/>
      <c r="Q381" s="189"/>
      <c r="R381" s="189"/>
      <c r="S381" s="189"/>
      <c r="T381" s="190"/>
      <c r="AT381" s="191" t="s">
        <v>134</v>
      </c>
      <c r="AU381" s="191" t="s">
        <v>74</v>
      </c>
      <c r="AV381" s="11" t="s">
        <v>72</v>
      </c>
      <c r="AW381" s="11" t="s">
        <v>30</v>
      </c>
      <c r="AX381" s="11" t="s">
        <v>67</v>
      </c>
      <c r="AY381" s="191" t="s">
        <v>123</v>
      </c>
    </row>
    <row r="382" spans="2:65" s="12" customFormat="1" x14ac:dyDescent="0.2">
      <c r="B382" s="192"/>
      <c r="C382" s="193"/>
      <c r="D382" s="183" t="s">
        <v>134</v>
      </c>
      <c r="E382" s="194" t="s">
        <v>1</v>
      </c>
      <c r="F382" s="195" t="s">
        <v>490</v>
      </c>
      <c r="G382" s="193"/>
      <c r="H382" s="196">
        <v>204.93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134</v>
      </c>
      <c r="AU382" s="202" t="s">
        <v>74</v>
      </c>
      <c r="AV382" s="12" t="s">
        <v>74</v>
      </c>
      <c r="AW382" s="12" t="s">
        <v>30</v>
      </c>
      <c r="AX382" s="12" t="s">
        <v>67</v>
      </c>
      <c r="AY382" s="202" t="s">
        <v>123</v>
      </c>
    </row>
    <row r="383" spans="2:65" s="13" customFormat="1" x14ac:dyDescent="0.2">
      <c r="B383" s="203"/>
      <c r="C383" s="204"/>
      <c r="D383" s="183" t="s">
        <v>134</v>
      </c>
      <c r="E383" s="205" t="s">
        <v>1</v>
      </c>
      <c r="F383" s="206" t="s">
        <v>138</v>
      </c>
      <c r="G383" s="204"/>
      <c r="H383" s="207">
        <v>204.93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134</v>
      </c>
      <c r="AU383" s="213" t="s">
        <v>74</v>
      </c>
      <c r="AV383" s="13" t="s">
        <v>132</v>
      </c>
      <c r="AW383" s="13" t="s">
        <v>30</v>
      </c>
      <c r="AX383" s="13" t="s">
        <v>72</v>
      </c>
      <c r="AY383" s="213" t="s">
        <v>123</v>
      </c>
    </row>
    <row r="384" spans="2:65" s="1" customFormat="1" ht="16.5" customHeight="1" x14ac:dyDescent="0.2">
      <c r="B384" s="33"/>
      <c r="C384" s="169" t="s">
        <v>491</v>
      </c>
      <c r="D384" s="169" t="s">
        <v>127</v>
      </c>
      <c r="E384" s="170" t="s">
        <v>492</v>
      </c>
      <c r="F384" s="171" t="s">
        <v>493</v>
      </c>
      <c r="G384" s="172" t="s">
        <v>142</v>
      </c>
      <c r="H384" s="173">
        <v>17.75</v>
      </c>
      <c r="I384" s="174"/>
      <c r="J384" s="175">
        <f>ROUND(I384*H384,2)</f>
        <v>0</v>
      </c>
      <c r="K384" s="171" t="s">
        <v>131</v>
      </c>
      <c r="L384" s="37"/>
      <c r="M384" s="176" t="s">
        <v>1</v>
      </c>
      <c r="N384" s="177" t="s">
        <v>38</v>
      </c>
      <c r="O384" s="59"/>
      <c r="P384" s="178">
        <f>O384*H384</f>
        <v>0</v>
      </c>
      <c r="Q384" s="178">
        <v>0</v>
      </c>
      <c r="R384" s="178">
        <f>Q384*H384</f>
        <v>0</v>
      </c>
      <c r="S384" s="178">
        <v>1.4999999999999999E-2</v>
      </c>
      <c r="T384" s="179">
        <f>S384*H384</f>
        <v>0.26624999999999999</v>
      </c>
      <c r="AR384" s="16" t="s">
        <v>132</v>
      </c>
      <c r="AT384" s="16" t="s">
        <v>127</v>
      </c>
      <c r="AU384" s="16" t="s">
        <v>74</v>
      </c>
      <c r="AY384" s="16" t="s">
        <v>123</v>
      </c>
      <c r="BE384" s="180">
        <f>IF(N384="základní",J384,0)</f>
        <v>0</v>
      </c>
      <c r="BF384" s="180">
        <f>IF(N384="snížená",J384,0)</f>
        <v>0</v>
      </c>
      <c r="BG384" s="180">
        <f>IF(N384="zákl. přenesená",J384,0)</f>
        <v>0</v>
      </c>
      <c r="BH384" s="180">
        <f>IF(N384="sníž. přenesená",J384,0)</f>
        <v>0</v>
      </c>
      <c r="BI384" s="180">
        <f>IF(N384="nulová",J384,0)</f>
        <v>0</v>
      </c>
      <c r="BJ384" s="16" t="s">
        <v>72</v>
      </c>
      <c r="BK384" s="180">
        <f>ROUND(I384*H384,2)</f>
        <v>0</v>
      </c>
      <c r="BL384" s="16" t="s">
        <v>132</v>
      </c>
      <c r="BM384" s="16" t="s">
        <v>494</v>
      </c>
    </row>
    <row r="385" spans="2:65" s="12" customFormat="1" x14ac:dyDescent="0.2">
      <c r="B385" s="192"/>
      <c r="C385" s="193"/>
      <c r="D385" s="183" t="s">
        <v>134</v>
      </c>
      <c r="E385" s="194" t="s">
        <v>1</v>
      </c>
      <c r="F385" s="195" t="s">
        <v>495</v>
      </c>
      <c r="G385" s="193"/>
      <c r="H385" s="196">
        <v>17.75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134</v>
      </c>
      <c r="AU385" s="202" t="s">
        <v>74</v>
      </c>
      <c r="AV385" s="12" t="s">
        <v>74</v>
      </c>
      <c r="AW385" s="12" t="s">
        <v>30</v>
      </c>
      <c r="AX385" s="12" t="s">
        <v>67</v>
      </c>
      <c r="AY385" s="202" t="s">
        <v>123</v>
      </c>
    </row>
    <row r="386" spans="2:65" s="13" customFormat="1" x14ac:dyDescent="0.2">
      <c r="B386" s="203"/>
      <c r="C386" s="204"/>
      <c r="D386" s="183" t="s">
        <v>134</v>
      </c>
      <c r="E386" s="205" t="s">
        <v>1</v>
      </c>
      <c r="F386" s="206" t="s">
        <v>138</v>
      </c>
      <c r="G386" s="204"/>
      <c r="H386" s="207">
        <v>17.75</v>
      </c>
      <c r="I386" s="208"/>
      <c r="J386" s="204"/>
      <c r="K386" s="204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134</v>
      </c>
      <c r="AU386" s="213" t="s">
        <v>74</v>
      </c>
      <c r="AV386" s="13" t="s">
        <v>132</v>
      </c>
      <c r="AW386" s="13" t="s">
        <v>30</v>
      </c>
      <c r="AX386" s="13" t="s">
        <v>72</v>
      </c>
      <c r="AY386" s="213" t="s">
        <v>123</v>
      </c>
    </row>
    <row r="387" spans="2:65" s="1" customFormat="1" ht="16.5" customHeight="1" x14ac:dyDescent="0.2">
      <c r="B387" s="33"/>
      <c r="C387" s="169" t="s">
        <v>132</v>
      </c>
      <c r="D387" s="169" t="s">
        <v>127</v>
      </c>
      <c r="E387" s="170" t="s">
        <v>496</v>
      </c>
      <c r="F387" s="171" t="s">
        <v>497</v>
      </c>
      <c r="G387" s="172" t="s">
        <v>130</v>
      </c>
      <c r="H387" s="173">
        <v>9.3209999999999997</v>
      </c>
      <c r="I387" s="174"/>
      <c r="J387" s="175">
        <f>ROUND(I387*H387,2)</f>
        <v>0</v>
      </c>
      <c r="K387" s="171" t="s">
        <v>188</v>
      </c>
      <c r="L387" s="37"/>
      <c r="M387" s="176" t="s">
        <v>1</v>
      </c>
      <c r="N387" s="177" t="s">
        <v>38</v>
      </c>
      <c r="O387" s="59"/>
      <c r="P387" s="178">
        <f>O387*H387</f>
        <v>0</v>
      </c>
      <c r="Q387" s="178">
        <v>0</v>
      </c>
      <c r="R387" s="178">
        <f>Q387*H387</f>
        <v>0</v>
      </c>
      <c r="S387" s="178">
        <v>2.2000000000000002</v>
      </c>
      <c r="T387" s="179">
        <f>S387*H387</f>
        <v>20.5062</v>
      </c>
      <c r="AR387" s="16" t="s">
        <v>132</v>
      </c>
      <c r="AT387" s="16" t="s">
        <v>127</v>
      </c>
      <c r="AU387" s="16" t="s">
        <v>74</v>
      </c>
      <c r="AY387" s="16" t="s">
        <v>123</v>
      </c>
      <c r="BE387" s="180">
        <f>IF(N387="základní",J387,0)</f>
        <v>0</v>
      </c>
      <c r="BF387" s="180">
        <f>IF(N387="snížená",J387,0)</f>
        <v>0</v>
      </c>
      <c r="BG387" s="180">
        <f>IF(N387="zákl. přenesená",J387,0)</f>
        <v>0</v>
      </c>
      <c r="BH387" s="180">
        <f>IF(N387="sníž. přenesená",J387,0)</f>
        <v>0</v>
      </c>
      <c r="BI387" s="180">
        <f>IF(N387="nulová",J387,0)</f>
        <v>0</v>
      </c>
      <c r="BJ387" s="16" t="s">
        <v>72</v>
      </c>
      <c r="BK387" s="180">
        <f>ROUND(I387*H387,2)</f>
        <v>0</v>
      </c>
      <c r="BL387" s="16" t="s">
        <v>132</v>
      </c>
      <c r="BM387" s="16" t="s">
        <v>498</v>
      </c>
    </row>
    <row r="388" spans="2:65" s="11" customFormat="1" x14ac:dyDescent="0.2">
      <c r="B388" s="181"/>
      <c r="C388" s="182"/>
      <c r="D388" s="183" t="s">
        <v>134</v>
      </c>
      <c r="E388" s="184" t="s">
        <v>1</v>
      </c>
      <c r="F388" s="185" t="s">
        <v>274</v>
      </c>
      <c r="G388" s="182"/>
      <c r="H388" s="184" t="s">
        <v>1</v>
      </c>
      <c r="I388" s="186"/>
      <c r="J388" s="182"/>
      <c r="K388" s="182"/>
      <c r="L388" s="187"/>
      <c r="M388" s="188"/>
      <c r="N388" s="189"/>
      <c r="O388" s="189"/>
      <c r="P388" s="189"/>
      <c r="Q388" s="189"/>
      <c r="R388" s="189"/>
      <c r="S388" s="189"/>
      <c r="T388" s="190"/>
      <c r="AT388" s="191" t="s">
        <v>134</v>
      </c>
      <c r="AU388" s="191" t="s">
        <v>74</v>
      </c>
      <c r="AV388" s="11" t="s">
        <v>72</v>
      </c>
      <c r="AW388" s="11" t="s">
        <v>30</v>
      </c>
      <c r="AX388" s="11" t="s">
        <v>67</v>
      </c>
      <c r="AY388" s="191" t="s">
        <v>123</v>
      </c>
    </row>
    <row r="389" spans="2:65" s="11" customFormat="1" x14ac:dyDescent="0.2">
      <c r="B389" s="181"/>
      <c r="C389" s="182"/>
      <c r="D389" s="183" t="s">
        <v>134</v>
      </c>
      <c r="E389" s="184" t="s">
        <v>1</v>
      </c>
      <c r="F389" s="185" t="s">
        <v>275</v>
      </c>
      <c r="G389" s="182"/>
      <c r="H389" s="184" t="s">
        <v>1</v>
      </c>
      <c r="I389" s="186"/>
      <c r="J389" s="182"/>
      <c r="K389" s="182"/>
      <c r="L389" s="187"/>
      <c r="M389" s="188"/>
      <c r="N389" s="189"/>
      <c r="O389" s="189"/>
      <c r="P389" s="189"/>
      <c r="Q389" s="189"/>
      <c r="R389" s="189"/>
      <c r="S389" s="189"/>
      <c r="T389" s="190"/>
      <c r="AT389" s="191" t="s">
        <v>134</v>
      </c>
      <c r="AU389" s="191" t="s">
        <v>74</v>
      </c>
      <c r="AV389" s="11" t="s">
        <v>72</v>
      </c>
      <c r="AW389" s="11" t="s">
        <v>30</v>
      </c>
      <c r="AX389" s="11" t="s">
        <v>67</v>
      </c>
      <c r="AY389" s="191" t="s">
        <v>123</v>
      </c>
    </row>
    <row r="390" spans="2:65" s="12" customFormat="1" x14ac:dyDescent="0.2">
      <c r="B390" s="192"/>
      <c r="C390" s="193"/>
      <c r="D390" s="183" t="s">
        <v>134</v>
      </c>
      <c r="E390" s="194" t="s">
        <v>1</v>
      </c>
      <c r="F390" s="195" t="s">
        <v>499</v>
      </c>
      <c r="G390" s="193"/>
      <c r="H390" s="196">
        <v>9.1210000000000004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134</v>
      </c>
      <c r="AU390" s="202" t="s">
        <v>74</v>
      </c>
      <c r="AV390" s="12" t="s">
        <v>74</v>
      </c>
      <c r="AW390" s="12" t="s">
        <v>30</v>
      </c>
      <c r="AX390" s="12" t="s">
        <v>67</v>
      </c>
      <c r="AY390" s="202" t="s">
        <v>123</v>
      </c>
    </row>
    <row r="391" spans="2:65" s="11" customFormat="1" x14ac:dyDescent="0.2">
      <c r="B391" s="181"/>
      <c r="C391" s="182"/>
      <c r="D391" s="183" t="s">
        <v>134</v>
      </c>
      <c r="E391" s="184" t="s">
        <v>1</v>
      </c>
      <c r="F391" s="185" t="s">
        <v>500</v>
      </c>
      <c r="G391" s="182"/>
      <c r="H391" s="184" t="s">
        <v>1</v>
      </c>
      <c r="I391" s="186"/>
      <c r="J391" s="182"/>
      <c r="K391" s="182"/>
      <c r="L391" s="187"/>
      <c r="M391" s="188"/>
      <c r="N391" s="189"/>
      <c r="O391" s="189"/>
      <c r="P391" s="189"/>
      <c r="Q391" s="189"/>
      <c r="R391" s="189"/>
      <c r="S391" s="189"/>
      <c r="T391" s="190"/>
      <c r="AT391" s="191" t="s">
        <v>134</v>
      </c>
      <c r="AU391" s="191" t="s">
        <v>74</v>
      </c>
      <c r="AV391" s="11" t="s">
        <v>72</v>
      </c>
      <c r="AW391" s="11" t="s">
        <v>30</v>
      </c>
      <c r="AX391" s="11" t="s">
        <v>67</v>
      </c>
      <c r="AY391" s="191" t="s">
        <v>123</v>
      </c>
    </row>
    <row r="392" spans="2:65" s="12" customFormat="1" x14ac:dyDescent="0.2">
      <c r="B392" s="192"/>
      <c r="C392" s="193"/>
      <c r="D392" s="183" t="s">
        <v>134</v>
      </c>
      <c r="E392" s="194" t="s">
        <v>1</v>
      </c>
      <c r="F392" s="195" t="s">
        <v>501</v>
      </c>
      <c r="G392" s="193"/>
      <c r="H392" s="196">
        <v>0.2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134</v>
      </c>
      <c r="AU392" s="202" t="s">
        <v>74</v>
      </c>
      <c r="AV392" s="12" t="s">
        <v>74</v>
      </c>
      <c r="AW392" s="12" t="s">
        <v>30</v>
      </c>
      <c r="AX392" s="12" t="s">
        <v>67</v>
      </c>
      <c r="AY392" s="202" t="s">
        <v>123</v>
      </c>
    </row>
    <row r="393" spans="2:65" s="13" customFormat="1" x14ac:dyDescent="0.2">
      <c r="B393" s="203"/>
      <c r="C393" s="204"/>
      <c r="D393" s="183" t="s">
        <v>134</v>
      </c>
      <c r="E393" s="205" t="s">
        <v>1</v>
      </c>
      <c r="F393" s="206" t="s">
        <v>138</v>
      </c>
      <c r="G393" s="204"/>
      <c r="H393" s="207">
        <v>9.3209999999999997</v>
      </c>
      <c r="I393" s="208"/>
      <c r="J393" s="204"/>
      <c r="K393" s="204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134</v>
      </c>
      <c r="AU393" s="213" t="s">
        <v>74</v>
      </c>
      <c r="AV393" s="13" t="s">
        <v>132</v>
      </c>
      <c r="AW393" s="13" t="s">
        <v>30</v>
      </c>
      <c r="AX393" s="13" t="s">
        <v>72</v>
      </c>
      <c r="AY393" s="213" t="s">
        <v>123</v>
      </c>
    </row>
    <row r="394" spans="2:65" s="1" customFormat="1" ht="16.5" customHeight="1" x14ac:dyDescent="0.2">
      <c r="B394" s="33"/>
      <c r="C394" s="169" t="s">
        <v>502</v>
      </c>
      <c r="D394" s="169" t="s">
        <v>127</v>
      </c>
      <c r="E394" s="170" t="s">
        <v>503</v>
      </c>
      <c r="F394" s="171" t="s">
        <v>504</v>
      </c>
      <c r="G394" s="172" t="s">
        <v>142</v>
      </c>
      <c r="H394" s="173">
        <v>18</v>
      </c>
      <c r="I394" s="174"/>
      <c r="J394" s="175">
        <f>ROUND(I394*H394,2)</f>
        <v>0</v>
      </c>
      <c r="K394" s="171" t="s">
        <v>188</v>
      </c>
      <c r="L394" s="37"/>
      <c r="M394" s="176" t="s">
        <v>1</v>
      </c>
      <c r="N394" s="177" t="s">
        <v>38</v>
      </c>
      <c r="O394" s="59"/>
      <c r="P394" s="178">
        <f>O394*H394</f>
        <v>0</v>
      </c>
      <c r="Q394" s="178">
        <v>0</v>
      </c>
      <c r="R394" s="178">
        <f>Q394*H394</f>
        <v>0</v>
      </c>
      <c r="S394" s="178">
        <v>5.8999999999999997E-2</v>
      </c>
      <c r="T394" s="179">
        <f>S394*H394</f>
        <v>1.0619999999999998</v>
      </c>
      <c r="AR394" s="16" t="s">
        <v>132</v>
      </c>
      <c r="AT394" s="16" t="s">
        <v>127</v>
      </c>
      <c r="AU394" s="16" t="s">
        <v>74</v>
      </c>
      <c r="AY394" s="16" t="s">
        <v>123</v>
      </c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6" t="s">
        <v>72</v>
      </c>
      <c r="BK394" s="180">
        <f>ROUND(I394*H394,2)</f>
        <v>0</v>
      </c>
      <c r="BL394" s="16" t="s">
        <v>132</v>
      </c>
      <c r="BM394" s="16" t="s">
        <v>505</v>
      </c>
    </row>
    <row r="395" spans="2:65" s="12" customFormat="1" x14ac:dyDescent="0.2">
      <c r="B395" s="192"/>
      <c r="C395" s="193"/>
      <c r="D395" s="183" t="s">
        <v>134</v>
      </c>
      <c r="E395" s="194" t="s">
        <v>1</v>
      </c>
      <c r="F395" s="195" t="s">
        <v>506</v>
      </c>
      <c r="G395" s="193"/>
      <c r="H395" s="196">
        <v>18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134</v>
      </c>
      <c r="AU395" s="202" t="s">
        <v>74</v>
      </c>
      <c r="AV395" s="12" t="s">
        <v>74</v>
      </c>
      <c r="AW395" s="12" t="s">
        <v>30</v>
      </c>
      <c r="AX395" s="12" t="s">
        <v>67</v>
      </c>
      <c r="AY395" s="202" t="s">
        <v>123</v>
      </c>
    </row>
    <row r="396" spans="2:65" s="13" customFormat="1" x14ac:dyDescent="0.2">
      <c r="B396" s="203"/>
      <c r="C396" s="204"/>
      <c r="D396" s="183" t="s">
        <v>134</v>
      </c>
      <c r="E396" s="205" t="s">
        <v>1</v>
      </c>
      <c r="F396" s="206" t="s">
        <v>138</v>
      </c>
      <c r="G396" s="204"/>
      <c r="H396" s="207">
        <v>18</v>
      </c>
      <c r="I396" s="208"/>
      <c r="J396" s="204"/>
      <c r="K396" s="204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134</v>
      </c>
      <c r="AU396" s="213" t="s">
        <v>74</v>
      </c>
      <c r="AV396" s="13" t="s">
        <v>132</v>
      </c>
      <c r="AW396" s="13" t="s">
        <v>30</v>
      </c>
      <c r="AX396" s="13" t="s">
        <v>72</v>
      </c>
      <c r="AY396" s="213" t="s">
        <v>123</v>
      </c>
    </row>
    <row r="397" spans="2:65" s="1" customFormat="1" ht="16.5" customHeight="1" x14ac:dyDescent="0.2">
      <c r="B397" s="33"/>
      <c r="C397" s="169" t="s">
        <v>507</v>
      </c>
      <c r="D397" s="169" t="s">
        <v>127</v>
      </c>
      <c r="E397" s="170" t="s">
        <v>508</v>
      </c>
      <c r="F397" s="171" t="s">
        <v>509</v>
      </c>
      <c r="G397" s="172" t="s">
        <v>142</v>
      </c>
      <c r="H397" s="173">
        <v>8</v>
      </c>
      <c r="I397" s="174"/>
      <c r="J397" s="175">
        <f>ROUND(I397*H397,2)</f>
        <v>0</v>
      </c>
      <c r="K397" s="171" t="s">
        <v>188</v>
      </c>
      <c r="L397" s="37"/>
      <c r="M397" s="176" t="s">
        <v>1</v>
      </c>
      <c r="N397" s="177" t="s">
        <v>38</v>
      </c>
      <c r="O397" s="59"/>
      <c r="P397" s="178">
        <f>O397*H397</f>
        <v>0</v>
      </c>
      <c r="Q397" s="178">
        <v>0</v>
      </c>
      <c r="R397" s="178">
        <f>Q397*H397</f>
        <v>0</v>
      </c>
      <c r="S397" s="178">
        <v>7.5999999999999998E-2</v>
      </c>
      <c r="T397" s="179">
        <f>S397*H397</f>
        <v>0.60799999999999998</v>
      </c>
      <c r="AR397" s="16" t="s">
        <v>132</v>
      </c>
      <c r="AT397" s="16" t="s">
        <v>127</v>
      </c>
      <c r="AU397" s="16" t="s">
        <v>74</v>
      </c>
      <c r="AY397" s="16" t="s">
        <v>123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6" t="s">
        <v>72</v>
      </c>
      <c r="BK397" s="180">
        <f>ROUND(I397*H397,2)</f>
        <v>0</v>
      </c>
      <c r="BL397" s="16" t="s">
        <v>132</v>
      </c>
      <c r="BM397" s="16" t="s">
        <v>510</v>
      </c>
    </row>
    <row r="398" spans="2:65" s="12" customFormat="1" x14ac:dyDescent="0.2">
      <c r="B398" s="192"/>
      <c r="C398" s="193"/>
      <c r="D398" s="183" t="s">
        <v>134</v>
      </c>
      <c r="E398" s="194" t="s">
        <v>1</v>
      </c>
      <c r="F398" s="195" t="s">
        <v>511</v>
      </c>
      <c r="G398" s="193"/>
      <c r="H398" s="196">
        <v>6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134</v>
      </c>
      <c r="AU398" s="202" t="s">
        <v>74</v>
      </c>
      <c r="AV398" s="12" t="s">
        <v>74</v>
      </c>
      <c r="AW398" s="12" t="s">
        <v>30</v>
      </c>
      <c r="AX398" s="12" t="s">
        <v>67</v>
      </c>
      <c r="AY398" s="202" t="s">
        <v>123</v>
      </c>
    </row>
    <row r="399" spans="2:65" s="11" customFormat="1" x14ac:dyDescent="0.2">
      <c r="B399" s="181"/>
      <c r="C399" s="182"/>
      <c r="D399" s="183" t="s">
        <v>134</v>
      </c>
      <c r="E399" s="184" t="s">
        <v>1</v>
      </c>
      <c r="F399" s="185" t="s">
        <v>208</v>
      </c>
      <c r="G399" s="182"/>
      <c r="H399" s="184" t="s">
        <v>1</v>
      </c>
      <c r="I399" s="186"/>
      <c r="J399" s="182"/>
      <c r="K399" s="182"/>
      <c r="L399" s="187"/>
      <c r="M399" s="188"/>
      <c r="N399" s="189"/>
      <c r="O399" s="189"/>
      <c r="P399" s="189"/>
      <c r="Q399" s="189"/>
      <c r="R399" s="189"/>
      <c r="S399" s="189"/>
      <c r="T399" s="190"/>
      <c r="AT399" s="191" t="s">
        <v>134</v>
      </c>
      <c r="AU399" s="191" t="s">
        <v>74</v>
      </c>
      <c r="AV399" s="11" t="s">
        <v>72</v>
      </c>
      <c r="AW399" s="11" t="s">
        <v>30</v>
      </c>
      <c r="AX399" s="11" t="s">
        <v>67</v>
      </c>
      <c r="AY399" s="191" t="s">
        <v>123</v>
      </c>
    </row>
    <row r="400" spans="2:65" s="12" customFormat="1" x14ac:dyDescent="0.2">
      <c r="B400" s="192"/>
      <c r="C400" s="193"/>
      <c r="D400" s="183" t="s">
        <v>134</v>
      </c>
      <c r="E400" s="194" t="s">
        <v>1</v>
      </c>
      <c r="F400" s="195" t="s">
        <v>512</v>
      </c>
      <c r="G400" s="193"/>
      <c r="H400" s="196">
        <v>2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134</v>
      </c>
      <c r="AU400" s="202" t="s">
        <v>74</v>
      </c>
      <c r="AV400" s="12" t="s">
        <v>74</v>
      </c>
      <c r="AW400" s="12" t="s">
        <v>30</v>
      </c>
      <c r="AX400" s="12" t="s">
        <v>67</v>
      </c>
      <c r="AY400" s="202" t="s">
        <v>123</v>
      </c>
    </row>
    <row r="401" spans="2:65" s="13" customFormat="1" x14ac:dyDescent="0.2">
      <c r="B401" s="203"/>
      <c r="C401" s="204"/>
      <c r="D401" s="183" t="s">
        <v>134</v>
      </c>
      <c r="E401" s="205" t="s">
        <v>1</v>
      </c>
      <c r="F401" s="206" t="s">
        <v>138</v>
      </c>
      <c r="G401" s="204"/>
      <c r="H401" s="207">
        <v>8</v>
      </c>
      <c r="I401" s="208"/>
      <c r="J401" s="204"/>
      <c r="K401" s="204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134</v>
      </c>
      <c r="AU401" s="213" t="s">
        <v>74</v>
      </c>
      <c r="AV401" s="13" t="s">
        <v>132</v>
      </c>
      <c r="AW401" s="13" t="s">
        <v>30</v>
      </c>
      <c r="AX401" s="13" t="s">
        <v>72</v>
      </c>
      <c r="AY401" s="213" t="s">
        <v>123</v>
      </c>
    </row>
    <row r="402" spans="2:65" s="1" customFormat="1" ht="16.5" customHeight="1" x14ac:dyDescent="0.2">
      <c r="B402" s="33"/>
      <c r="C402" s="169" t="s">
        <v>513</v>
      </c>
      <c r="D402" s="169" t="s">
        <v>127</v>
      </c>
      <c r="E402" s="170" t="s">
        <v>514</v>
      </c>
      <c r="F402" s="171" t="s">
        <v>515</v>
      </c>
      <c r="G402" s="172" t="s">
        <v>142</v>
      </c>
      <c r="H402" s="173">
        <v>2.4</v>
      </c>
      <c r="I402" s="174"/>
      <c r="J402" s="175">
        <f>ROUND(I402*H402,2)</f>
        <v>0</v>
      </c>
      <c r="K402" s="171" t="s">
        <v>188</v>
      </c>
      <c r="L402" s="37"/>
      <c r="M402" s="176" t="s">
        <v>1</v>
      </c>
      <c r="N402" s="177" t="s">
        <v>38</v>
      </c>
      <c r="O402" s="59"/>
      <c r="P402" s="178">
        <f>O402*H402</f>
        <v>0</v>
      </c>
      <c r="Q402" s="178">
        <v>0</v>
      </c>
      <c r="R402" s="178">
        <f>Q402*H402</f>
        <v>0</v>
      </c>
      <c r="S402" s="178">
        <v>6.3E-2</v>
      </c>
      <c r="T402" s="179">
        <f>S402*H402</f>
        <v>0.1512</v>
      </c>
      <c r="AR402" s="16" t="s">
        <v>132</v>
      </c>
      <c r="AT402" s="16" t="s">
        <v>127</v>
      </c>
      <c r="AU402" s="16" t="s">
        <v>74</v>
      </c>
      <c r="AY402" s="16" t="s">
        <v>123</v>
      </c>
      <c r="BE402" s="180">
        <f>IF(N402="základní",J402,0)</f>
        <v>0</v>
      </c>
      <c r="BF402" s="180">
        <f>IF(N402="snížená",J402,0)</f>
        <v>0</v>
      </c>
      <c r="BG402" s="180">
        <f>IF(N402="zákl. přenesená",J402,0)</f>
        <v>0</v>
      </c>
      <c r="BH402" s="180">
        <f>IF(N402="sníž. přenesená",J402,0)</f>
        <v>0</v>
      </c>
      <c r="BI402" s="180">
        <f>IF(N402="nulová",J402,0)</f>
        <v>0</v>
      </c>
      <c r="BJ402" s="16" t="s">
        <v>72</v>
      </c>
      <c r="BK402" s="180">
        <f>ROUND(I402*H402,2)</f>
        <v>0</v>
      </c>
      <c r="BL402" s="16" t="s">
        <v>132</v>
      </c>
      <c r="BM402" s="16" t="s">
        <v>516</v>
      </c>
    </row>
    <row r="403" spans="2:65" s="1" customFormat="1" ht="16.5" customHeight="1" x14ac:dyDescent="0.2">
      <c r="B403" s="33"/>
      <c r="C403" s="169" t="s">
        <v>517</v>
      </c>
      <c r="D403" s="169" t="s">
        <v>127</v>
      </c>
      <c r="E403" s="170" t="s">
        <v>518</v>
      </c>
      <c r="F403" s="171" t="s">
        <v>519</v>
      </c>
      <c r="G403" s="172" t="s">
        <v>148</v>
      </c>
      <c r="H403" s="173">
        <v>18</v>
      </c>
      <c r="I403" s="174"/>
      <c r="J403" s="175">
        <f>ROUND(I403*H403,2)</f>
        <v>0</v>
      </c>
      <c r="K403" s="171" t="s">
        <v>188</v>
      </c>
      <c r="L403" s="37"/>
      <c r="M403" s="176" t="s">
        <v>1</v>
      </c>
      <c r="N403" s="177" t="s">
        <v>38</v>
      </c>
      <c r="O403" s="59"/>
      <c r="P403" s="178">
        <f>O403*H403</f>
        <v>0</v>
      </c>
      <c r="Q403" s="178">
        <v>0</v>
      </c>
      <c r="R403" s="178">
        <f>Q403*H403</f>
        <v>0</v>
      </c>
      <c r="S403" s="178">
        <v>2.4E-2</v>
      </c>
      <c r="T403" s="179">
        <f>S403*H403</f>
        <v>0.432</v>
      </c>
      <c r="AR403" s="16" t="s">
        <v>190</v>
      </c>
      <c r="AT403" s="16" t="s">
        <v>127</v>
      </c>
      <c r="AU403" s="16" t="s">
        <v>74</v>
      </c>
      <c r="AY403" s="16" t="s">
        <v>123</v>
      </c>
      <c r="BE403" s="180">
        <f>IF(N403="základní",J403,0)</f>
        <v>0</v>
      </c>
      <c r="BF403" s="180">
        <f>IF(N403="snížená",J403,0)</f>
        <v>0</v>
      </c>
      <c r="BG403" s="180">
        <f>IF(N403="zákl. přenesená",J403,0)</f>
        <v>0</v>
      </c>
      <c r="BH403" s="180">
        <f>IF(N403="sníž. přenesená",J403,0)</f>
        <v>0</v>
      </c>
      <c r="BI403" s="180">
        <f>IF(N403="nulová",J403,0)</f>
        <v>0</v>
      </c>
      <c r="BJ403" s="16" t="s">
        <v>72</v>
      </c>
      <c r="BK403" s="180">
        <f>ROUND(I403*H403,2)</f>
        <v>0</v>
      </c>
      <c r="BL403" s="16" t="s">
        <v>190</v>
      </c>
      <c r="BM403" s="16" t="s">
        <v>520</v>
      </c>
    </row>
    <row r="404" spans="2:65" s="12" customFormat="1" x14ac:dyDescent="0.2">
      <c r="B404" s="192"/>
      <c r="C404" s="193"/>
      <c r="D404" s="183" t="s">
        <v>134</v>
      </c>
      <c r="E404" s="194" t="s">
        <v>1</v>
      </c>
      <c r="F404" s="195" t="s">
        <v>185</v>
      </c>
      <c r="G404" s="193"/>
      <c r="H404" s="196">
        <v>18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134</v>
      </c>
      <c r="AU404" s="202" t="s">
        <v>74</v>
      </c>
      <c r="AV404" s="12" t="s">
        <v>74</v>
      </c>
      <c r="AW404" s="12" t="s">
        <v>30</v>
      </c>
      <c r="AX404" s="12" t="s">
        <v>67</v>
      </c>
      <c r="AY404" s="202" t="s">
        <v>123</v>
      </c>
    </row>
    <row r="405" spans="2:65" s="13" customFormat="1" x14ac:dyDescent="0.2">
      <c r="B405" s="203"/>
      <c r="C405" s="204"/>
      <c r="D405" s="183" t="s">
        <v>134</v>
      </c>
      <c r="E405" s="205" t="s">
        <v>1</v>
      </c>
      <c r="F405" s="206" t="s">
        <v>138</v>
      </c>
      <c r="G405" s="204"/>
      <c r="H405" s="207">
        <v>18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134</v>
      </c>
      <c r="AU405" s="213" t="s">
        <v>74</v>
      </c>
      <c r="AV405" s="13" t="s">
        <v>132</v>
      </c>
      <c r="AW405" s="13" t="s">
        <v>30</v>
      </c>
      <c r="AX405" s="13" t="s">
        <v>72</v>
      </c>
      <c r="AY405" s="213" t="s">
        <v>123</v>
      </c>
    </row>
    <row r="406" spans="2:65" s="1" customFormat="1" ht="16.5" customHeight="1" x14ac:dyDescent="0.2">
      <c r="B406" s="33"/>
      <c r="C406" s="169" t="s">
        <v>521</v>
      </c>
      <c r="D406" s="169" t="s">
        <v>127</v>
      </c>
      <c r="E406" s="170" t="s">
        <v>522</v>
      </c>
      <c r="F406" s="171" t="s">
        <v>523</v>
      </c>
      <c r="G406" s="172" t="s">
        <v>148</v>
      </c>
      <c r="H406" s="173">
        <v>10</v>
      </c>
      <c r="I406" s="174"/>
      <c r="J406" s="175">
        <f>ROUND(I406*H406,2)</f>
        <v>0</v>
      </c>
      <c r="K406" s="171" t="s">
        <v>131</v>
      </c>
      <c r="L406" s="37"/>
      <c r="M406" s="176" t="s">
        <v>1</v>
      </c>
      <c r="N406" s="177" t="s">
        <v>38</v>
      </c>
      <c r="O406" s="59"/>
      <c r="P406" s="178">
        <f>O406*H406</f>
        <v>0</v>
      </c>
      <c r="Q406" s="178">
        <v>0</v>
      </c>
      <c r="R406" s="178">
        <f>Q406*H406</f>
        <v>0</v>
      </c>
      <c r="S406" s="178">
        <v>2.5000000000000001E-2</v>
      </c>
      <c r="T406" s="179">
        <f>S406*H406</f>
        <v>0.25</v>
      </c>
      <c r="AR406" s="16" t="s">
        <v>132</v>
      </c>
      <c r="AT406" s="16" t="s">
        <v>127</v>
      </c>
      <c r="AU406" s="16" t="s">
        <v>74</v>
      </c>
      <c r="AY406" s="16" t="s">
        <v>123</v>
      </c>
      <c r="BE406" s="180">
        <f>IF(N406="základní",J406,0)</f>
        <v>0</v>
      </c>
      <c r="BF406" s="180">
        <f>IF(N406="snížená",J406,0)</f>
        <v>0</v>
      </c>
      <c r="BG406" s="180">
        <f>IF(N406="zákl. přenesená",J406,0)</f>
        <v>0</v>
      </c>
      <c r="BH406" s="180">
        <f>IF(N406="sníž. přenesená",J406,0)</f>
        <v>0</v>
      </c>
      <c r="BI406" s="180">
        <f>IF(N406="nulová",J406,0)</f>
        <v>0</v>
      </c>
      <c r="BJ406" s="16" t="s">
        <v>72</v>
      </c>
      <c r="BK406" s="180">
        <f>ROUND(I406*H406,2)</f>
        <v>0</v>
      </c>
      <c r="BL406" s="16" t="s">
        <v>132</v>
      </c>
      <c r="BM406" s="16" t="s">
        <v>524</v>
      </c>
    </row>
    <row r="407" spans="2:65" s="1" customFormat="1" ht="16.5" customHeight="1" x14ac:dyDescent="0.2">
      <c r="B407" s="33"/>
      <c r="C407" s="169" t="s">
        <v>525</v>
      </c>
      <c r="D407" s="169" t="s">
        <v>127</v>
      </c>
      <c r="E407" s="170" t="s">
        <v>526</v>
      </c>
      <c r="F407" s="171" t="s">
        <v>527</v>
      </c>
      <c r="G407" s="172" t="s">
        <v>226</v>
      </c>
      <c r="H407" s="173">
        <v>2</v>
      </c>
      <c r="I407" s="174"/>
      <c r="J407" s="175">
        <f>ROUND(I407*H407,2)</f>
        <v>0</v>
      </c>
      <c r="K407" s="171" t="s">
        <v>188</v>
      </c>
      <c r="L407" s="37"/>
      <c r="M407" s="176" t="s">
        <v>1</v>
      </c>
      <c r="N407" s="177" t="s">
        <v>38</v>
      </c>
      <c r="O407" s="59"/>
      <c r="P407" s="178">
        <f>O407*H407</f>
        <v>0</v>
      </c>
      <c r="Q407" s="178">
        <v>3.0899999999999999E-3</v>
      </c>
      <c r="R407" s="178">
        <f>Q407*H407</f>
        <v>6.1799999999999997E-3</v>
      </c>
      <c r="S407" s="178">
        <v>0.126</v>
      </c>
      <c r="T407" s="179">
        <f>S407*H407</f>
        <v>0.252</v>
      </c>
      <c r="AR407" s="16" t="s">
        <v>132</v>
      </c>
      <c r="AT407" s="16" t="s">
        <v>127</v>
      </c>
      <c r="AU407" s="16" t="s">
        <v>74</v>
      </c>
      <c r="AY407" s="16" t="s">
        <v>123</v>
      </c>
      <c r="BE407" s="180">
        <f>IF(N407="základní",J407,0)</f>
        <v>0</v>
      </c>
      <c r="BF407" s="180">
        <f>IF(N407="snížená",J407,0)</f>
        <v>0</v>
      </c>
      <c r="BG407" s="180">
        <f>IF(N407="zákl. přenesená",J407,0)</f>
        <v>0</v>
      </c>
      <c r="BH407" s="180">
        <f>IF(N407="sníž. přenesená",J407,0)</f>
        <v>0</v>
      </c>
      <c r="BI407" s="180">
        <f>IF(N407="nulová",J407,0)</f>
        <v>0</v>
      </c>
      <c r="BJ407" s="16" t="s">
        <v>72</v>
      </c>
      <c r="BK407" s="180">
        <f>ROUND(I407*H407,2)</f>
        <v>0</v>
      </c>
      <c r="BL407" s="16" t="s">
        <v>132</v>
      </c>
      <c r="BM407" s="16" t="s">
        <v>528</v>
      </c>
    </row>
    <row r="408" spans="2:65" s="12" customFormat="1" x14ac:dyDescent="0.2">
      <c r="B408" s="192"/>
      <c r="C408" s="193"/>
      <c r="D408" s="183" t="s">
        <v>134</v>
      </c>
      <c r="E408" s="194" t="s">
        <v>1</v>
      </c>
      <c r="F408" s="195" t="s">
        <v>74</v>
      </c>
      <c r="G408" s="193"/>
      <c r="H408" s="196">
        <v>2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134</v>
      </c>
      <c r="AU408" s="202" t="s">
        <v>74</v>
      </c>
      <c r="AV408" s="12" t="s">
        <v>74</v>
      </c>
      <c r="AW408" s="12" t="s">
        <v>30</v>
      </c>
      <c r="AX408" s="12" t="s">
        <v>67</v>
      </c>
      <c r="AY408" s="202" t="s">
        <v>123</v>
      </c>
    </row>
    <row r="409" spans="2:65" s="13" customFormat="1" x14ac:dyDescent="0.2">
      <c r="B409" s="203"/>
      <c r="C409" s="204"/>
      <c r="D409" s="183" t="s">
        <v>134</v>
      </c>
      <c r="E409" s="205" t="s">
        <v>1</v>
      </c>
      <c r="F409" s="206" t="s">
        <v>138</v>
      </c>
      <c r="G409" s="204"/>
      <c r="H409" s="207">
        <v>2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134</v>
      </c>
      <c r="AU409" s="213" t="s">
        <v>74</v>
      </c>
      <c r="AV409" s="13" t="s">
        <v>132</v>
      </c>
      <c r="AW409" s="13" t="s">
        <v>30</v>
      </c>
      <c r="AX409" s="13" t="s">
        <v>72</v>
      </c>
      <c r="AY409" s="213" t="s">
        <v>123</v>
      </c>
    </row>
    <row r="410" spans="2:65" s="1" customFormat="1" ht="16.5" customHeight="1" x14ac:dyDescent="0.2">
      <c r="B410" s="33"/>
      <c r="C410" s="169" t="s">
        <v>529</v>
      </c>
      <c r="D410" s="169" t="s">
        <v>127</v>
      </c>
      <c r="E410" s="170" t="s">
        <v>530</v>
      </c>
      <c r="F410" s="171" t="s">
        <v>531</v>
      </c>
      <c r="G410" s="172" t="s">
        <v>226</v>
      </c>
      <c r="H410" s="173">
        <v>1</v>
      </c>
      <c r="I410" s="174"/>
      <c r="J410" s="175">
        <f>ROUND(I410*H410,2)</f>
        <v>0</v>
      </c>
      <c r="K410" s="171" t="s">
        <v>131</v>
      </c>
      <c r="L410" s="37"/>
      <c r="M410" s="176" t="s">
        <v>1</v>
      </c>
      <c r="N410" s="177" t="s">
        <v>38</v>
      </c>
      <c r="O410" s="59"/>
      <c r="P410" s="178">
        <f>O410*H410</f>
        <v>0</v>
      </c>
      <c r="Q410" s="178">
        <v>3.63E-3</v>
      </c>
      <c r="R410" s="178">
        <f>Q410*H410</f>
        <v>3.63E-3</v>
      </c>
      <c r="S410" s="178">
        <v>0.19600000000000001</v>
      </c>
      <c r="T410" s="179">
        <f>S410*H410</f>
        <v>0.19600000000000001</v>
      </c>
      <c r="AR410" s="16" t="s">
        <v>132</v>
      </c>
      <c r="AT410" s="16" t="s">
        <v>127</v>
      </c>
      <c r="AU410" s="16" t="s">
        <v>74</v>
      </c>
      <c r="AY410" s="16" t="s">
        <v>123</v>
      </c>
      <c r="BE410" s="180">
        <f>IF(N410="základní",J410,0)</f>
        <v>0</v>
      </c>
      <c r="BF410" s="180">
        <f>IF(N410="snížená",J410,0)</f>
        <v>0</v>
      </c>
      <c r="BG410" s="180">
        <f>IF(N410="zákl. přenesená",J410,0)</f>
        <v>0</v>
      </c>
      <c r="BH410" s="180">
        <f>IF(N410="sníž. přenesená",J410,0)</f>
        <v>0</v>
      </c>
      <c r="BI410" s="180">
        <f>IF(N410="nulová",J410,0)</f>
        <v>0</v>
      </c>
      <c r="BJ410" s="16" t="s">
        <v>72</v>
      </c>
      <c r="BK410" s="180">
        <f>ROUND(I410*H410,2)</f>
        <v>0</v>
      </c>
      <c r="BL410" s="16" t="s">
        <v>132</v>
      </c>
      <c r="BM410" s="16" t="s">
        <v>532</v>
      </c>
    </row>
    <row r="411" spans="2:65" s="1" customFormat="1" ht="16.5" customHeight="1" x14ac:dyDescent="0.2">
      <c r="B411" s="33"/>
      <c r="C411" s="169" t="s">
        <v>533</v>
      </c>
      <c r="D411" s="169" t="s">
        <v>127</v>
      </c>
      <c r="E411" s="170" t="s">
        <v>534</v>
      </c>
      <c r="F411" s="171" t="s">
        <v>535</v>
      </c>
      <c r="G411" s="172" t="s">
        <v>142</v>
      </c>
      <c r="H411" s="173">
        <v>90</v>
      </c>
      <c r="I411" s="174"/>
      <c r="J411" s="175">
        <f>ROUND(I411*H411,2)</f>
        <v>0</v>
      </c>
      <c r="K411" s="171" t="s">
        <v>188</v>
      </c>
      <c r="L411" s="37"/>
      <c r="M411" s="176" t="s">
        <v>1</v>
      </c>
      <c r="N411" s="177" t="s">
        <v>38</v>
      </c>
      <c r="O411" s="59"/>
      <c r="P411" s="178">
        <f>O411*H411</f>
        <v>0</v>
      </c>
      <c r="Q411" s="178">
        <v>1.7000000000000001E-2</v>
      </c>
      <c r="R411" s="178">
        <f>Q411*H411</f>
        <v>1.53</v>
      </c>
      <c r="S411" s="178">
        <v>0</v>
      </c>
      <c r="T411" s="179">
        <f>S411*H411</f>
        <v>0</v>
      </c>
      <c r="AR411" s="16" t="s">
        <v>132</v>
      </c>
      <c r="AT411" s="16" t="s">
        <v>127</v>
      </c>
      <c r="AU411" s="16" t="s">
        <v>74</v>
      </c>
      <c r="AY411" s="16" t="s">
        <v>123</v>
      </c>
      <c r="BE411" s="180">
        <f>IF(N411="základní",J411,0)</f>
        <v>0</v>
      </c>
      <c r="BF411" s="180">
        <f>IF(N411="snížená",J411,0)</f>
        <v>0</v>
      </c>
      <c r="BG411" s="180">
        <f>IF(N411="zákl. přenesená",J411,0)</f>
        <v>0</v>
      </c>
      <c r="BH411" s="180">
        <f>IF(N411="sníž. přenesená",J411,0)</f>
        <v>0</v>
      </c>
      <c r="BI411" s="180">
        <f>IF(N411="nulová",J411,0)</f>
        <v>0</v>
      </c>
      <c r="BJ411" s="16" t="s">
        <v>72</v>
      </c>
      <c r="BK411" s="180">
        <f>ROUND(I411*H411,2)</f>
        <v>0</v>
      </c>
      <c r="BL411" s="16" t="s">
        <v>132</v>
      </c>
      <c r="BM411" s="16" t="s">
        <v>536</v>
      </c>
    </row>
    <row r="412" spans="2:65" s="1" customFormat="1" ht="16.5" customHeight="1" x14ac:dyDescent="0.2">
      <c r="B412" s="33"/>
      <c r="C412" s="169" t="s">
        <v>537</v>
      </c>
      <c r="D412" s="169" t="s">
        <v>127</v>
      </c>
      <c r="E412" s="170" t="s">
        <v>538</v>
      </c>
      <c r="F412" s="171" t="s">
        <v>539</v>
      </c>
      <c r="G412" s="172" t="s">
        <v>142</v>
      </c>
      <c r="H412" s="173">
        <v>4.8499999999999996</v>
      </c>
      <c r="I412" s="174"/>
      <c r="J412" s="175">
        <f>ROUND(I412*H412,2)</f>
        <v>0</v>
      </c>
      <c r="K412" s="171" t="s">
        <v>188</v>
      </c>
      <c r="L412" s="37"/>
      <c r="M412" s="176" t="s">
        <v>1</v>
      </c>
      <c r="N412" s="177" t="s">
        <v>38</v>
      </c>
      <c r="O412" s="59"/>
      <c r="P412" s="178">
        <f>O412*H412</f>
        <v>0</v>
      </c>
      <c r="Q412" s="178">
        <v>0</v>
      </c>
      <c r="R412" s="178">
        <f>Q412*H412</f>
        <v>0</v>
      </c>
      <c r="S412" s="178">
        <v>0.27</v>
      </c>
      <c r="T412" s="179">
        <f>S412*H412</f>
        <v>1.3094999999999999</v>
      </c>
      <c r="AR412" s="16" t="s">
        <v>132</v>
      </c>
      <c r="AT412" s="16" t="s">
        <v>127</v>
      </c>
      <c r="AU412" s="16" t="s">
        <v>74</v>
      </c>
      <c r="AY412" s="16" t="s">
        <v>123</v>
      </c>
      <c r="BE412" s="180">
        <f>IF(N412="základní",J412,0)</f>
        <v>0</v>
      </c>
      <c r="BF412" s="180">
        <f>IF(N412="snížená",J412,0)</f>
        <v>0</v>
      </c>
      <c r="BG412" s="180">
        <f>IF(N412="zákl. přenesená",J412,0)</f>
        <v>0</v>
      </c>
      <c r="BH412" s="180">
        <f>IF(N412="sníž. přenesená",J412,0)</f>
        <v>0</v>
      </c>
      <c r="BI412" s="180">
        <f>IF(N412="nulová",J412,0)</f>
        <v>0</v>
      </c>
      <c r="BJ412" s="16" t="s">
        <v>72</v>
      </c>
      <c r="BK412" s="180">
        <f>ROUND(I412*H412,2)</f>
        <v>0</v>
      </c>
      <c r="BL412" s="16" t="s">
        <v>132</v>
      </c>
      <c r="BM412" s="16" t="s">
        <v>540</v>
      </c>
    </row>
    <row r="413" spans="2:65" s="12" customFormat="1" x14ac:dyDescent="0.2">
      <c r="B413" s="192"/>
      <c r="C413" s="193"/>
      <c r="D413" s="183" t="s">
        <v>134</v>
      </c>
      <c r="E413" s="194" t="s">
        <v>1</v>
      </c>
      <c r="F413" s="195" t="s">
        <v>541</v>
      </c>
      <c r="G413" s="193"/>
      <c r="H413" s="196">
        <v>2.1</v>
      </c>
      <c r="I413" s="197"/>
      <c r="J413" s="193"/>
      <c r="K413" s="193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134</v>
      </c>
      <c r="AU413" s="202" t="s">
        <v>74</v>
      </c>
      <c r="AV413" s="12" t="s">
        <v>74</v>
      </c>
      <c r="AW413" s="12" t="s">
        <v>30</v>
      </c>
      <c r="AX413" s="12" t="s">
        <v>67</v>
      </c>
      <c r="AY413" s="202" t="s">
        <v>123</v>
      </c>
    </row>
    <row r="414" spans="2:65" s="11" customFormat="1" x14ac:dyDescent="0.2">
      <c r="B414" s="181"/>
      <c r="C414" s="182"/>
      <c r="D414" s="183" t="s">
        <v>134</v>
      </c>
      <c r="E414" s="184" t="s">
        <v>1</v>
      </c>
      <c r="F414" s="185" t="s">
        <v>542</v>
      </c>
      <c r="G414" s="182"/>
      <c r="H414" s="184" t="s">
        <v>1</v>
      </c>
      <c r="I414" s="186"/>
      <c r="J414" s="182"/>
      <c r="K414" s="182"/>
      <c r="L414" s="187"/>
      <c r="M414" s="188"/>
      <c r="N414" s="189"/>
      <c r="O414" s="189"/>
      <c r="P414" s="189"/>
      <c r="Q414" s="189"/>
      <c r="R414" s="189"/>
      <c r="S414" s="189"/>
      <c r="T414" s="190"/>
      <c r="AT414" s="191" t="s">
        <v>134</v>
      </c>
      <c r="AU414" s="191" t="s">
        <v>74</v>
      </c>
      <c r="AV414" s="11" t="s">
        <v>72</v>
      </c>
      <c r="AW414" s="11" t="s">
        <v>30</v>
      </c>
      <c r="AX414" s="11" t="s">
        <v>67</v>
      </c>
      <c r="AY414" s="191" t="s">
        <v>123</v>
      </c>
    </row>
    <row r="415" spans="2:65" s="12" customFormat="1" x14ac:dyDescent="0.2">
      <c r="B415" s="192"/>
      <c r="C415" s="193"/>
      <c r="D415" s="183" t="s">
        <v>134</v>
      </c>
      <c r="E415" s="194" t="s">
        <v>1</v>
      </c>
      <c r="F415" s="195" t="s">
        <v>207</v>
      </c>
      <c r="G415" s="193"/>
      <c r="H415" s="196">
        <v>2.75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134</v>
      </c>
      <c r="AU415" s="202" t="s">
        <v>74</v>
      </c>
      <c r="AV415" s="12" t="s">
        <v>74</v>
      </c>
      <c r="AW415" s="12" t="s">
        <v>30</v>
      </c>
      <c r="AX415" s="12" t="s">
        <v>67</v>
      </c>
      <c r="AY415" s="202" t="s">
        <v>123</v>
      </c>
    </row>
    <row r="416" spans="2:65" s="13" customFormat="1" x14ac:dyDescent="0.2">
      <c r="B416" s="203"/>
      <c r="C416" s="204"/>
      <c r="D416" s="183" t="s">
        <v>134</v>
      </c>
      <c r="E416" s="205" t="s">
        <v>1</v>
      </c>
      <c r="F416" s="206" t="s">
        <v>138</v>
      </c>
      <c r="G416" s="204"/>
      <c r="H416" s="207">
        <v>4.8499999999999996</v>
      </c>
      <c r="I416" s="208"/>
      <c r="J416" s="204"/>
      <c r="K416" s="204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134</v>
      </c>
      <c r="AU416" s="213" t="s">
        <v>74</v>
      </c>
      <c r="AV416" s="13" t="s">
        <v>132</v>
      </c>
      <c r="AW416" s="13" t="s">
        <v>30</v>
      </c>
      <c r="AX416" s="13" t="s">
        <v>72</v>
      </c>
      <c r="AY416" s="213" t="s">
        <v>123</v>
      </c>
    </row>
    <row r="417" spans="2:65" s="1" customFormat="1" ht="16.5" customHeight="1" x14ac:dyDescent="0.2">
      <c r="B417" s="33"/>
      <c r="C417" s="169" t="s">
        <v>543</v>
      </c>
      <c r="D417" s="169" t="s">
        <v>127</v>
      </c>
      <c r="E417" s="170" t="s">
        <v>544</v>
      </c>
      <c r="F417" s="171" t="s">
        <v>545</v>
      </c>
      <c r="G417" s="172" t="s">
        <v>130</v>
      </c>
      <c r="H417" s="173">
        <v>0.6</v>
      </c>
      <c r="I417" s="174"/>
      <c r="J417" s="175">
        <f>ROUND(I417*H417,2)</f>
        <v>0</v>
      </c>
      <c r="K417" s="171" t="s">
        <v>131</v>
      </c>
      <c r="L417" s="37"/>
      <c r="M417" s="176" t="s">
        <v>1</v>
      </c>
      <c r="N417" s="177" t="s">
        <v>38</v>
      </c>
      <c r="O417" s="59"/>
      <c r="P417" s="178">
        <f>O417*H417</f>
        <v>0</v>
      </c>
      <c r="Q417" s="178">
        <v>0</v>
      </c>
      <c r="R417" s="178">
        <f>Q417*H417</f>
        <v>0</v>
      </c>
      <c r="S417" s="178">
        <v>2.4</v>
      </c>
      <c r="T417" s="179">
        <f>S417*H417</f>
        <v>1.44</v>
      </c>
      <c r="AR417" s="16" t="s">
        <v>132</v>
      </c>
      <c r="AT417" s="16" t="s">
        <v>127</v>
      </c>
      <c r="AU417" s="16" t="s">
        <v>74</v>
      </c>
      <c r="AY417" s="16" t="s">
        <v>123</v>
      </c>
      <c r="BE417" s="180">
        <f>IF(N417="základní",J417,0)</f>
        <v>0</v>
      </c>
      <c r="BF417" s="180">
        <f>IF(N417="snížená",J417,0)</f>
        <v>0</v>
      </c>
      <c r="BG417" s="180">
        <f>IF(N417="zákl. přenesená",J417,0)</f>
        <v>0</v>
      </c>
      <c r="BH417" s="180">
        <f>IF(N417="sníž. přenesená",J417,0)</f>
        <v>0</v>
      </c>
      <c r="BI417" s="180">
        <f>IF(N417="nulová",J417,0)</f>
        <v>0</v>
      </c>
      <c r="BJ417" s="16" t="s">
        <v>72</v>
      </c>
      <c r="BK417" s="180">
        <f>ROUND(I417*H417,2)</f>
        <v>0</v>
      </c>
      <c r="BL417" s="16" t="s">
        <v>132</v>
      </c>
      <c r="BM417" s="16" t="s">
        <v>546</v>
      </c>
    </row>
    <row r="418" spans="2:65" s="12" customFormat="1" x14ac:dyDescent="0.2">
      <c r="B418" s="192"/>
      <c r="C418" s="193"/>
      <c r="D418" s="183" t="s">
        <v>134</v>
      </c>
      <c r="E418" s="194" t="s">
        <v>1</v>
      </c>
      <c r="F418" s="195" t="s">
        <v>263</v>
      </c>
      <c r="G418" s="193"/>
      <c r="H418" s="196">
        <v>0.6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134</v>
      </c>
      <c r="AU418" s="202" t="s">
        <v>74</v>
      </c>
      <c r="AV418" s="12" t="s">
        <v>74</v>
      </c>
      <c r="AW418" s="12" t="s">
        <v>30</v>
      </c>
      <c r="AX418" s="12" t="s">
        <v>67</v>
      </c>
      <c r="AY418" s="202" t="s">
        <v>123</v>
      </c>
    </row>
    <row r="419" spans="2:65" s="13" customFormat="1" x14ac:dyDescent="0.2">
      <c r="B419" s="203"/>
      <c r="C419" s="204"/>
      <c r="D419" s="183" t="s">
        <v>134</v>
      </c>
      <c r="E419" s="205" t="s">
        <v>1</v>
      </c>
      <c r="F419" s="206" t="s">
        <v>138</v>
      </c>
      <c r="G419" s="204"/>
      <c r="H419" s="207">
        <v>0.6</v>
      </c>
      <c r="I419" s="208"/>
      <c r="J419" s="204"/>
      <c r="K419" s="204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134</v>
      </c>
      <c r="AU419" s="213" t="s">
        <v>74</v>
      </c>
      <c r="AV419" s="13" t="s">
        <v>132</v>
      </c>
      <c r="AW419" s="13" t="s">
        <v>30</v>
      </c>
      <c r="AX419" s="13" t="s">
        <v>72</v>
      </c>
      <c r="AY419" s="213" t="s">
        <v>123</v>
      </c>
    </row>
    <row r="420" spans="2:65" s="1" customFormat="1" ht="16.5" customHeight="1" x14ac:dyDescent="0.2">
      <c r="B420" s="33"/>
      <c r="C420" s="169" t="s">
        <v>547</v>
      </c>
      <c r="D420" s="169" t="s">
        <v>127</v>
      </c>
      <c r="E420" s="170" t="s">
        <v>548</v>
      </c>
      <c r="F420" s="171" t="s">
        <v>549</v>
      </c>
      <c r="G420" s="172" t="s">
        <v>226</v>
      </c>
      <c r="H420" s="173">
        <v>1.35</v>
      </c>
      <c r="I420" s="174"/>
      <c r="J420" s="175">
        <f>ROUND(I420*H420,2)</f>
        <v>0</v>
      </c>
      <c r="K420" s="171" t="s">
        <v>131</v>
      </c>
      <c r="L420" s="37"/>
      <c r="M420" s="176" t="s">
        <v>1</v>
      </c>
      <c r="N420" s="177" t="s">
        <v>38</v>
      </c>
      <c r="O420" s="59"/>
      <c r="P420" s="178">
        <f>O420*H420</f>
        <v>0</v>
      </c>
      <c r="Q420" s="178">
        <v>0</v>
      </c>
      <c r="R420" s="178">
        <f>Q420*H420</f>
        <v>0</v>
      </c>
      <c r="S420" s="178">
        <v>4.2000000000000003E-2</v>
      </c>
      <c r="T420" s="179">
        <f>S420*H420</f>
        <v>5.6700000000000007E-2</v>
      </c>
      <c r="AR420" s="16" t="s">
        <v>132</v>
      </c>
      <c r="AT420" s="16" t="s">
        <v>127</v>
      </c>
      <c r="AU420" s="16" t="s">
        <v>74</v>
      </c>
      <c r="AY420" s="16" t="s">
        <v>123</v>
      </c>
      <c r="BE420" s="180">
        <f>IF(N420="základní",J420,0)</f>
        <v>0</v>
      </c>
      <c r="BF420" s="180">
        <f>IF(N420="snížená",J420,0)</f>
        <v>0</v>
      </c>
      <c r="BG420" s="180">
        <f>IF(N420="zákl. přenesená",J420,0)</f>
        <v>0</v>
      </c>
      <c r="BH420" s="180">
        <f>IF(N420="sníž. přenesená",J420,0)</f>
        <v>0</v>
      </c>
      <c r="BI420" s="180">
        <f>IF(N420="nulová",J420,0)</f>
        <v>0</v>
      </c>
      <c r="BJ420" s="16" t="s">
        <v>72</v>
      </c>
      <c r="BK420" s="180">
        <f>ROUND(I420*H420,2)</f>
        <v>0</v>
      </c>
      <c r="BL420" s="16" t="s">
        <v>132</v>
      </c>
      <c r="BM420" s="16" t="s">
        <v>550</v>
      </c>
    </row>
    <row r="421" spans="2:65" s="1" customFormat="1" ht="16.5" customHeight="1" x14ac:dyDescent="0.2">
      <c r="B421" s="33"/>
      <c r="C421" s="169" t="s">
        <v>165</v>
      </c>
      <c r="D421" s="169" t="s">
        <v>127</v>
      </c>
      <c r="E421" s="170" t="s">
        <v>551</v>
      </c>
      <c r="F421" s="171" t="s">
        <v>552</v>
      </c>
      <c r="G421" s="172" t="s">
        <v>142</v>
      </c>
      <c r="H421" s="173">
        <v>258.64999999999998</v>
      </c>
      <c r="I421" s="174"/>
      <c r="J421" s="175">
        <f>ROUND(I421*H421,2)</f>
        <v>0</v>
      </c>
      <c r="K421" s="171" t="s">
        <v>188</v>
      </c>
      <c r="L421" s="37"/>
      <c r="M421" s="176" t="s">
        <v>1</v>
      </c>
      <c r="N421" s="177" t="s">
        <v>38</v>
      </c>
      <c r="O421" s="59"/>
      <c r="P421" s="178">
        <f>O421*H421</f>
        <v>0</v>
      </c>
      <c r="Q421" s="178">
        <v>0</v>
      </c>
      <c r="R421" s="178">
        <f>Q421*H421</f>
        <v>0</v>
      </c>
      <c r="S421" s="178">
        <v>0.02</v>
      </c>
      <c r="T421" s="179">
        <f>S421*H421</f>
        <v>5.173</v>
      </c>
      <c r="AR421" s="16" t="s">
        <v>132</v>
      </c>
      <c r="AT421" s="16" t="s">
        <v>127</v>
      </c>
      <c r="AU421" s="16" t="s">
        <v>74</v>
      </c>
      <c r="AY421" s="16" t="s">
        <v>123</v>
      </c>
      <c r="BE421" s="180">
        <f>IF(N421="základní",J421,0)</f>
        <v>0</v>
      </c>
      <c r="BF421" s="180">
        <f>IF(N421="snížená",J421,0)</f>
        <v>0</v>
      </c>
      <c r="BG421" s="180">
        <f>IF(N421="zákl. přenesená",J421,0)</f>
        <v>0</v>
      </c>
      <c r="BH421" s="180">
        <f>IF(N421="sníž. přenesená",J421,0)</f>
        <v>0</v>
      </c>
      <c r="BI421" s="180">
        <f>IF(N421="nulová",J421,0)</f>
        <v>0</v>
      </c>
      <c r="BJ421" s="16" t="s">
        <v>72</v>
      </c>
      <c r="BK421" s="180">
        <f>ROUND(I421*H421,2)</f>
        <v>0</v>
      </c>
      <c r="BL421" s="16" t="s">
        <v>132</v>
      </c>
      <c r="BM421" s="16" t="s">
        <v>553</v>
      </c>
    </row>
    <row r="422" spans="2:65" s="1" customFormat="1" ht="16.5" customHeight="1" x14ac:dyDescent="0.2">
      <c r="B422" s="33"/>
      <c r="C422" s="169" t="s">
        <v>554</v>
      </c>
      <c r="D422" s="169" t="s">
        <v>127</v>
      </c>
      <c r="E422" s="170" t="s">
        <v>555</v>
      </c>
      <c r="F422" s="171" t="s">
        <v>556</v>
      </c>
      <c r="G422" s="172" t="s">
        <v>142</v>
      </c>
      <c r="H422" s="173">
        <v>87.71</v>
      </c>
      <c r="I422" s="174"/>
      <c r="J422" s="175">
        <f>ROUND(I422*H422,2)</f>
        <v>0</v>
      </c>
      <c r="K422" s="171" t="s">
        <v>188</v>
      </c>
      <c r="L422" s="37"/>
      <c r="M422" s="176" t="s">
        <v>1</v>
      </c>
      <c r="N422" s="177" t="s">
        <v>38</v>
      </c>
      <c r="O422" s="59"/>
      <c r="P422" s="178">
        <f>O422*H422</f>
        <v>0</v>
      </c>
      <c r="Q422" s="178">
        <v>0</v>
      </c>
      <c r="R422" s="178">
        <f>Q422*H422</f>
        <v>0</v>
      </c>
      <c r="S422" s="178">
        <v>4.5999999999999999E-2</v>
      </c>
      <c r="T422" s="179">
        <f>S422*H422</f>
        <v>4.0346599999999997</v>
      </c>
      <c r="AR422" s="16" t="s">
        <v>132</v>
      </c>
      <c r="AT422" s="16" t="s">
        <v>127</v>
      </c>
      <c r="AU422" s="16" t="s">
        <v>74</v>
      </c>
      <c r="AY422" s="16" t="s">
        <v>123</v>
      </c>
      <c r="BE422" s="180">
        <f>IF(N422="základní",J422,0)</f>
        <v>0</v>
      </c>
      <c r="BF422" s="180">
        <f>IF(N422="snížená",J422,0)</f>
        <v>0</v>
      </c>
      <c r="BG422" s="180">
        <f>IF(N422="zákl. přenesená",J422,0)</f>
        <v>0</v>
      </c>
      <c r="BH422" s="180">
        <f>IF(N422="sníž. přenesená",J422,0)</f>
        <v>0</v>
      </c>
      <c r="BI422" s="180">
        <f>IF(N422="nulová",J422,0)</f>
        <v>0</v>
      </c>
      <c r="BJ422" s="16" t="s">
        <v>72</v>
      </c>
      <c r="BK422" s="180">
        <f>ROUND(I422*H422,2)</f>
        <v>0</v>
      </c>
      <c r="BL422" s="16" t="s">
        <v>132</v>
      </c>
      <c r="BM422" s="16" t="s">
        <v>557</v>
      </c>
    </row>
    <row r="423" spans="2:65" s="11" customFormat="1" x14ac:dyDescent="0.2">
      <c r="B423" s="181"/>
      <c r="C423" s="182"/>
      <c r="D423" s="183" t="s">
        <v>134</v>
      </c>
      <c r="E423" s="184" t="s">
        <v>1</v>
      </c>
      <c r="F423" s="185" t="s">
        <v>558</v>
      </c>
      <c r="G423" s="182"/>
      <c r="H423" s="184" t="s">
        <v>1</v>
      </c>
      <c r="I423" s="186"/>
      <c r="J423" s="182"/>
      <c r="K423" s="182"/>
      <c r="L423" s="187"/>
      <c r="M423" s="188"/>
      <c r="N423" s="189"/>
      <c r="O423" s="189"/>
      <c r="P423" s="189"/>
      <c r="Q423" s="189"/>
      <c r="R423" s="189"/>
      <c r="S423" s="189"/>
      <c r="T423" s="190"/>
      <c r="AT423" s="191" t="s">
        <v>134</v>
      </c>
      <c r="AU423" s="191" t="s">
        <v>74</v>
      </c>
      <c r="AV423" s="11" t="s">
        <v>72</v>
      </c>
      <c r="AW423" s="11" t="s">
        <v>30</v>
      </c>
      <c r="AX423" s="11" t="s">
        <v>67</v>
      </c>
      <c r="AY423" s="191" t="s">
        <v>123</v>
      </c>
    </row>
    <row r="424" spans="2:65" s="11" customFormat="1" x14ac:dyDescent="0.2">
      <c r="B424" s="181"/>
      <c r="C424" s="182"/>
      <c r="D424" s="183" t="s">
        <v>134</v>
      </c>
      <c r="E424" s="184" t="s">
        <v>1</v>
      </c>
      <c r="F424" s="185" t="s">
        <v>348</v>
      </c>
      <c r="G424" s="182"/>
      <c r="H424" s="184" t="s">
        <v>1</v>
      </c>
      <c r="I424" s="186"/>
      <c r="J424" s="182"/>
      <c r="K424" s="182"/>
      <c r="L424" s="187"/>
      <c r="M424" s="188"/>
      <c r="N424" s="189"/>
      <c r="O424" s="189"/>
      <c r="P424" s="189"/>
      <c r="Q424" s="189"/>
      <c r="R424" s="189"/>
      <c r="S424" s="189"/>
      <c r="T424" s="190"/>
      <c r="AT424" s="191" t="s">
        <v>134</v>
      </c>
      <c r="AU424" s="191" t="s">
        <v>74</v>
      </c>
      <c r="AV424" s="11" t="s">
        <v>72</v>
      </c>
      <c r="AW424" s="11" t="s">
        <v>30</v>
      </c>
      <c r="AX424" s="11" t="s">
        <v>67</v>
      </c>
      <c r="AY424" s="191" t="s">
        <v>123</v>
      </c>
    </row>
    <row r="425" spans="2:65" s="12" customFormat="1" x14ac:dyDescent="0.2">
      <c r="B425" s="192"/>
      <c r="C425" s="193"/>
      <c r="D425" s="183" t="s">
        <v>134</v>
      </c>
      <c r="E425" s="194" t="s">
        <v>1</v>
      </c>
      <c r="F425" s="195" t="s">
        <v>559</v>
      </c>
      <c r="G425" s="193"/>
      <c r="H425" s="196">
        <v>12.6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134</v>
      </c>
      <c r="AU425" s="202" t="s">
        <v>74</v>
      </c>
      <c r="AV425" s="12" t="s">
        <v>74</v>
      </c>
      <c r="AW425" s="12" t="s">
        <v>30</v>
      </c>
      <c r="AX425" s="12" t="s">
        <v>67</v>
      </c>
      <c r="AY425" s="202" t="s">
        <v>123</v>
      </c>
    </row>
    <row r="426" spans="2:65" s="11" customFormat="1" x14ac:dyDescent="0.2">
      <c r="B426" s="181"/>
      <c r="C426" s="182"/>
      <c r="D426" s="183" t="s">
        <v>134</v>
      </c>
      <c r="E426" s="184" t="s">
        <v>1</v>
      </c>
      <c r="F426" s="185" t="s">
        <v>350</v>
      </c>
      <c r="G426" s="182"/>
      <c r="H426" s="184" t="s">
        <v>1</v>
      </c>
      <c r="I426" s="186"/>
      <c r="J426" s="182"/>
      <c r="K426" s="182"/>
      <c r="L426" s="187"/>
      <c r="M426" s="188"/>
      <c r="N426" s="189"/>
      <c r="O426" s="189"/>
      <c r="P426" s="189"/>
      <c r="Q426" s="189"/>
      <c r="R426" s="189"/>
      <c r="S426" s="189"/>
      <c r="T426" s="190"/>
      <c r="AT426" s="191" t="s">
        <v>134</v>
      </c>
      <c r="AU426" s="191" t="s">
        <v>74</v>
      </c>
      <c r="AV426" s="11" t="s">
        <v>72</v>
      </c>
      <c r="AW426" s="11" t="s">
        <v>30</v>
      </c>
      <c r="AX426" s="11" t="s">
        <v>67</v>
      </c>
      <c r="AY426" s="191" t="s">
        <v>123</v>
      </c>
    </row>
    <row r="427" spans="2:65" s="12" customFormat="1" x14ac:dyDescent="0.2">
      <c r="B427" s="192"/>
      <c r="C427" s="193"/>
      <c r="D427" s="183" t="s">
        <v>134</v>
      </c>
      <c r="E427" s="194" t="s">
        <v>1</v>
      </c>
      <c r="F427" s="195" t="s">
        <v>560</v>
      </c>
      <c r="G427" s="193"/>
      <c r="H427" s="196">
        <v>24.33</v>
      </c>
      <c r="I427" s="197"/>
      <c r="J427" s="193"/>
      <c r="K427" s="193"/>
      <c r="L427" s="198"/>
      <c r="M427" s="199"/>
      <c r="N427" s="200"/>
      <c r="O427" s="200"/>
      <c r="P427" s="200"/>
      <c r="Q427" s="200"/>
      <c r="R427" s="200"/>
      <c r="S427" s="200"/>
      <c r="T427" s="201"/>
      <c r="AT427" s="202" t="s">
        <v>134</v>
      </c>
      <c r="AU427" s="202" t="s">
        <v>74</v>
      </c>
      <c r="AV427" s="12" t="s">
        <v>74</v>
      </c>
      <c r="AW427" s="12" t="s">
        <v>30</v>
      </c>
      <c r="AX427" s="12" t="s">
        <v>67</v>
      </c>
      <c r="AY427" s="202" t="s">
        <v>123</v>
      </c>
    </row>
    <row r="428" spans="2:65" s="11" customFormat="1" x14ac:dyDescent="0.2">
      <c r="B428" s="181"/>
      <c r="C428" s="182"/>
      <c r="D428" s="183" t="s">
        <v>134</v>
      </c>
      <c r="E428" s="184" t="s">
        <v>1</v>
      </c>
      <c r="F428" s="185" t="s">
        <v>352</v>
      </c>
      <c r="G428" s="182"/>
      <c r="H428" s="184" t="s">
        <v>1</v>
      </c>
      <c r="I428" s="186"/>
      <c r="J428" s="182"/>
      <c r="K428" s="182"/>
      <c r="L428" s="187"/>
      <c r="M428" s="188"/>
      <c r="N428" s="189"/>
      <c r="O428" s="189"/>
      <c r="P428" s="189"/>
      <c r="Q428" s="189"/>
      <c r="R428" s="189"/>
      <c r="S428" s="189"/>
      <c r="T428" s="190"/>
      <c r="AT428" s="191" t="s">
        <v>134</v>
      </c>
      <c r="AU428" s="191" t="s">
        <v>74</v>
      </c>
      <c r="AV428" s="11" t="s">
        <v>72</v>
      </c>
      <c r="AW428" s="11" t="s">
        <v>30</v>
      </c>
      <c r="AX428" s="11" t="s">
        <v>67</v>
      </c>
      <c r="AY428" s="191" t="s">
        <v>123</v>
      </c>
    </row>
    <row r="429" spans="2:65" s="12" customFormat="1" x14ac:dyDescent="0.2">
      <c r="B429" s="192"/>
      <c r="C429" s="193"/>
      <c r="D429" s="183" t="s">
        <v>134</v>
      </c>
      <c r="E429" s="194" t="s">
        <v>1</v>
      </c>
      <c r="F429" s="195" t="s">
        <v>561</v>
      </c>
      <c r="G429" s="193"/>
      <c r="H429" s="196">
        <v>5.58</v>
      </c>
      <c r="I429" s="197"/>
      <c r="J429" s="193"/>
      <c r="K429" s="193"/>
      <c r="L429" s="198"/>
      <c r="M429" s="199"/>
      <c r="N429" s="200"/>
      <c r="O429" s="200"/>
      <c r="P429" s="200"/>
      <c r="Q429" s="200"/>
      <c r="R429" s="200"/>
      <c r="S429" s="200"/>
      <c r="T429" s="201"/>
      <c r="AT429" s="202" t="s">
        <v>134</v>
      </c>
      <c r="AU429" s="202" t="s">
        <v>74</v>
      </c>
      <c r="AV429" s="12" t="s">
        <v>74</v>
      </c>
      <c r="AW429" s="12" t="s">
        <v>30</v>
      </c>
      <c r="AX429" s="12" t="s">
        <v>67</v>
      </c>
      <c r="AY429" s="202" t="s">
        <v>123</v>
      </c>
    </row>
    <row r="430" spans="2:65" s="14" customFormat="1" x14ac:dyDescent="0.2">
      <c r="B430" s="224"/>
      <c r="C430" s="225"/>
      <c r="D430" s="183" t="s">
        <v>134</v>
      </c>
      <c r="E430" s="226" t="s">
        <v>1</v>
      </c>
      <c r="F430" s="227" t="s">
        <v>339</v>
      </c>
      <c r="G430" s="225"/>
      <c r="H430" s="228">
        <v>42.51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134</v>
      </c>
      <c r="AU430" s="234" t="s">
        <v>74</v>
      </c>
      <c r="AV430" s="14" t="s">
        <v>124</v>
      </c>
      <c r="AW430" s="14" t="s">
        <v>30</v>
      </c>
      <c r="AX430" s="14" t="s">
        <v>67</v>
      </c>
      <c r="AY430" s="234" t="s">
        <v>123</v>
      </c>
    </row>
    <row r="431" spans="2:65" s="12" customFormat="1" x14ac:dyDescent="0.2">
      <c r="B431" s="192"/>
      <c r="C431" s="193"/>
      <c r="D431" s="183" t="s">
        <v>134</v>
      </c>
      <c r="E431" s="194" t="s">
        <v>1</v>
      </c>
      <c r="F431" s="195" t="s">
        <v>562</v>
      </c>
      <c r="G431" s="193"/>
      <c r="H431" s="196">
        <v>45.2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134</v>
      </c>
      <c r="AU431" s="202" t="s">
        <v>74</v>
      </c>
      <c r="AV431" s="12" t="s">
        <v>74</v>
      </c>
      <c r="AW431" s="12" t="s">
        <v>30</v>
      </c>
      <c r="AX431" s="12" t="s">
        <v>67</v>
      </c>
      <c r="AY431" s="202" t="s">
        <v>123</v>
      </c>
    </row>
    <row r="432" spans="2:65" s="13" customFormat="1" x14ac:dyDescent="0.2">
      <c r="B432" s="203"/>
      <c r="C432" s="204"/>
      <c r="D432" s="183" t="s">
        <v>134</v>
      </c>
      <c r="E432" s="205" t="s">
        <v>1</v>
      </c>
      <c r="F432" s="206" t="s">
        <v>138</v>
      </c>
      <c r="G432" s="204"/>
      <c r="H432" s="207">
        <v>87.710000000000008</v>
      </c>
      <c r="I432" s="208"/>
      <c r="J432" s="204"/>
      <c r="K432" s="204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134</v>
      </c>
      <c r="AU432" s="213" t="s">
        <v>74</v>
      </c>
      <c r="AV432" s="13" t="s">
        <v>132</v>
      </c>
      <c r="AW432" s="13" t="s">
        <v>30</v>
      </c>
      <c r="AX432" s="13" t="s">
        <v>72</v>
      </c>
      <c r="AY432" s="213" t="s">
        <v>123</v>
      </c>
    </row>
    <row r="433" spans="2:65" s="1" customFormat="1" ht="16.5" customHeight="1" x14ac:dyDescent="0.2">
      <c r="B433" s="33"/>
      <c r="C433" s="169" t="s">
        <v>72</v>
      </c>
      <c r="D433" s="169" t="s">
        <v>127</v>
      </c>
      <c r="E433" s="170" t="s">
        <v>563</v>
      </c>
      <c r="F433" s="171" t="s">
        <v>564</v>
      </c>
      <c r="G433" s="172" t="s">
        <v>142</v>
      </c>
      <c r="H433" s="173">
        <v>340.82100000000003</v>
      </c>
      <c r="I433" s="174"/>
      <c r="J433" s="175">
        <f>ROUND(I433*H433,2)</f>
        <v>0</v>
      </c>
      <c r="K433" s="171" t="s">
        <v>188</v>
      </c>
      <c r="L433" s="37"/>
      <c r="M433" s="176" t="s">
        <v>1</v>
      </c>
      <c r="N433" s="177" t="s">
        <v>38</v>
      </c>
      <c r="O433" s="59"/>
      <c r="P433" s="178">
        <f>O433*H433</f>
        <v>0</v>
      </c>
      <c r="Q433" s="178">
        <v>0</v>
      </c>
      <c r="R433" s="178">
        <f>Q433*H433</f>
        <v>0</v>
      </c>
      <c r="S433" s="178">
        <v>6.8000000000000005E-2</v>
      </c>
      <c r="T433" s="179">
        <f>S433*H433</f>
        <v>23.175828000000003</v>
      </c>
      <c r="AR433" s="16" t="s">
        <v>132</v>
      </c>
      <c r="AT433" s="16" t="s">
        <v>127</v>
      </c>
      <c r="AU433" s="16" t="s">
        <v>74</v>
      </c>
      <c r="AY433" s="16" t="s">
        <v>123</v>
      </c>
      <c r="BE433" s="180">
        <f>IF(N433="základní",J433,0)</f>
        <v>0</v>
      </c>
      <c r="BF433" s="180">
        <f>IF(N433="snížená",J433,0)</f>
        <v>0</v>
      </c>
      <c r="BG433" s="180">
        <f>IF(N433="zákl. přenesená",J433,0)</f>
        <v>0</v>
      </c>
      <c r="BH433" s="180">
        <f>IF(N433="sníž. přenesená",J433,0)</f>
        <v>0</v>
      </c>
      <c r="BI433" s="180">
        <f>IF(N433="nulová",J433,0)</f>
        <v>0</v>
      </c>
      <c r="BJ433" s="16" t="s">
        <v>72</v>
      </c>
      <c r="BK433" s="180">
        <f>ROUND(I433*H433,2)</f>
        <v>0</v>
      </c>
      <c r="BL433" s="16" t="s">
        <v>132</v>
      </c>
      <c r="BM433" s="16" t="s">
        <v>565</v>
      </c>
    </row>
    <row r="434" spans="2:65" s="11" customFormat="1" x14ac:dyDescent="0.2">
      <c r="B434" s="181"/>
      <c r="C434" s="182"/>
      <c r="D434" s="183" t="s">
        <v>134</v>
      </c>
      <c r="E434" s="184" t="s">
        <v>1</v>
      </c>
      <c r="F434" s="185" t="s">
        <v>348</v>
      </c>
      <c r="G434" s="182"/>
      <c r="H434" s="184" t="s">
        <v>1</v>
      </c>
      <c r="I434" s="186"/>
      <c r="J434" s="182"/>
      <c r="K434" s="182"/>
      <c r="L434" s="187"/>
      <c r="M434" s="188"/>
      <c r="N434" s="189"/>
      <c r="O434" s="189"/>
      <c r="P434" s="189"/>
      <c r="Q434" s="189"/>
      <c r="R434" s="189"/>
      <c r="S434" s="189"/>
      <c r="T434" s="190"/>
      <c r="AT434" s="191" t="s">
        <v>134</v>
      </c>
      <c r="AU434" s="191" t="s">
        <v>74</v>
      </c>
      <c r="AV434" s="11" t="s">
        <v>72</v>
      </c>
      <c r="AW434" s="11" t="s">
        <v>30</v>
      </c>
      <c r="AX434" s="11" t="s">
        <v>67</v>
      </c>
      <c r="AY434" s="191" t="s">
        <v>123</v>
      </c>
    </row>
    <row r="435" spans="2:65" s="12" customFormat="1" x14ac:dyDescent="0.2">
      <c r="B435" s="192"/>
      <c r="C435" s="193"/>
      <c r="D435" s="183" t="s">
        <v>134</v>
      </c>
      <c r="E435" s="194" t="s">
        <v>1</v>
      </c>
      <c r="F435" s="195" t="s">
        <v>566</v>
      </c>
      <c r="G435" s="193"/>
      <c r="H435" s="196">
        <v>40.950000000000003</v>
      </c>
      <c r="I435" s="197"/>
      <c r="J435" s="193"/>
      <c r="K435" s="193"/>
      <c r="L435" s="198"/>
      <c r="M435" s="199"/>
      <c r="N435" s="200"/>
      <c r="O435" s="200"/>
      <c r="P435" s="200"/>
      <c r="Q435" s="200"/>
      <c r="R435" s="200"/>
      <c r="S435" s="200"/>
      <c r="T435" s="201"/>
      <c r="AT435" s="202" t="s">
        <v>134</v>
      </c>
      <c r="AU435" s="202" t="s">
        <v>74</v>
      </c>
      <c r="AV435" s="12" t="s">
        <v>74</v>
      </c>
      <c r="AW435" s="12" t="s">
        <v>30</v>
      </c>
      <c r="AX435" s="12" t="s">
        <v>67</v>
      </c>
      <c r="AY435" s="202" t="s">
        <v>123</v>
      </c>
    </row>
    <row r="436" spans="2:65" s="11" customFormat="1" x14ac:dyDescent="0.2">
      <c r="B436" s="181"/>
      <c r="C436" s="182"/>
      <c r="D436" s="183" t="s">
        <v>134</v>
      </c>
      <c r="E436" s="184" t="s">
        <v>1</v>
      </c>
      <c r="F436" s="185" t="s">
        <v>350</v>
      </c>
      <c r="G436" s="182"/>
      <c r="H436" s="184" t="s">
        <v>1</v>
      </c>
      <c r="I436" s="186"/>
      <c r="J436" s="182"/>
      <c r="K436" s="182"/>
      <c r="L436" s="187"/>
      <c r="M436" s="188"/>
      <c r="N436" s="189"/>
      <c r="O436" s="189"/>
      <c r="P436" s="189"/>
      <c r="Q436" s="189"/>
      <c r="R436" s="189"/>
      <c r="S436" s="189"/>
      <c r="T436" s="190"/>
      <c r="AT436" s="191" t="s">
        <v>134</v>
      </c>
      <c r="AU436" s="191" t="s">
        <v>74</v>
      </c>
      <c r="AV436" s="11" t="s">
        <v>72</v>
      </c>
      <c r="AW436" s="11" t="s">
        <v>30</v>
      </c>
      <c r="AX436" s="11" t="s">
        <v>67</v>
      </c>
      <c r="AY436" s="191" t="s">
        <v>123</v>
      </c>
    </row>
    <row r="437" spans="2:65" s="12" customFormat="1" x14ac:dyDescent="0.2">
      <c r="B437" s="192"/>
      <c r="C437" s="193"/>
      <c r="D437" s="183" t="s">
        <v>134</v>
      </c>
      <c r="E437" s="194" t="s">
        <v>1</v>
      </c>
      <c r="F437" s="195" t="s">
        <v>567</v>
      </c>
      <c r="G437" s="193"/>
      <c r="H437" s="196">
        <v>79.072999999999993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134</v>
      </c>
      <c r="AU437" s="202" t="s">
        <v>74</v>
      </c>
      <c r="AV437" s="12" t="s">
        <v>74</v>
      </c>
      <c r="AW437" s="12" t="s">
        <v>30</v>
      </c>
      <c r="AX437" s="12" t="s">
        <v>67</v>
      </c>
      <c r="AY437" s="202" t="s">
        <v>123</v>
      </c>
    </row>
    <row r="438" spans="2:65" s="11" customFormat="1" x14ac:dyDescent="0.2">
      <c r="B438" s="181"/>
      <c r="C438" s="182"/>
      <c r="D438" s="183" t="s">
        <v>134</v>
      </c>
      <c r="E438" s="184" t="s">
        <v>1</v>
      </c>
      <c r="F438" s="185" t="s">
        <v>352</v>
      </c>
      <c r="G438" s="182"/>
      <c r="H438" s="184" t="s">
        <v>1</v>
      </c>
      <c r="I438" s="186"/>
      <c r="J438" s="182"/>
      <c r="K438" s="182"/>
      <c r="L438" s="187"/>
      <c r="M438" s="188"/>
      <c r="N438" s="189"/>
      <c r="O438" s="189"/>
      <c r="P438" s="189"/>
      <c r="Q438" s="189"/>
      <c r="R438" s="189"/>
      <c r="S438" s="189"/>
      <c r="T438" s="190"/>
      <c r="AT438" s="191" t="s">
        <v>134</v>
      </c>
      <c r="AU438" s="191" t="s">
        <v>74</v>
      </c>
      <c r="AV438" s="11" t="s">
        <v>72</v>
      </c>
      <c r="AW438" s="11" t="s">
        <v>30</v>
      </c>
      <c r="AX438" s="11" t="s">
        <v>67</v>
      </c>
      <c r="AY438" s="191" t="s">
        <v>123</v>
      </c>
    </row>
    <row r="439" spans="2:65" s="12" customFormat="1" x14ac:dyDescent="0.2">
      <c r="B439" s="192"/>
      <c r="C439" s="193"/>
      <c r="D439" s="183" t="s">
        <v>134</v>
      </c>
      <c r="E439" s="194" t="s">
        <v>1</v>
      </c>
      <c r="F439" s="195" t="s">
        <v>568</v>
      </c>
      <c r="G439" s="193"/>
      <c r="H439" s="196">
        <v>18.135000000000002</v>
      </c>
      <c r="I439" s="197"/>
      <c r="J439" s="193"/>
      <c r="K439" s="193"/>
      <c r="L439" s="198"/>
      <c r="M439" s="199"/>
      <c r="N439" s="200"/>
      <c r="O439" s="200"/>
      <c r="P439" s="200"/>
      <c r="Q439" s="200"/>
      <c r="R439" s="200"/>
      <c r="S439" s="200"/>
      <c r="T439" s="201"/>
      <c r="AT439" s="202" t="s">
        <v>134</v>
      </c>
      <c r="AU439" s="202" t="s">
        <v>74</v>
      </c>
      <c r="AV439" s="12" t="s">
        <v>74</v>
      </c>
      <c r="AW439" s="12" t="s">
        <v>30</v>
      </c>
      <c r="AX439" s="12" t="s">
        <v>67</v>
      </c>
      <c r="AY439" s="202" t="s">
        <v>123</v>
      </c>
    </row>
    <row r="440" spans="2:65" s="11" customFormat="1" x14ac:dyDescent="0.2">
      <c r="B440" s="181"/>
      <c r="C440" s="182"/>
      <c r="D440" s="183" t="s">
        <v>134</v>
      </c>
      <c r="E440" s="184" t="s">
        <v>1</v>
      </c>
      <c r="F440" s="185" t="s">
        <v>354</v>
      </c>
      <c r="G440" s="182"/>
      <c r="H440" s="184" t="s">
        <v>1</v>
      </c>
      <c r="I440" s="186"/>
      <c r="J440" s="182"/>
      <c r="K440" s="182"/>
      <c r="L440" s="187"/>
      <c r="M440" s="188"/>
      <c r="N440" s="189"/>
      <c r="O440" s="189"/>
      <c r="P440" s="189"/>
      <c r="Q440" s="189"/>
      <c r="R440" s="189"/>
      <c r="S440" s="189"/>
      <c r="T440" s="190"/>
      <c r="AT440" s="191" t="s">
        <v>134</v>
      </c>
      <c r="AU440" s="191" t="s">
        <v>74</v>
      </c>
      <c r="AV440" s="11" t="s">
        <v>72</v>
      </c>
      <c r="AW440" s="11" t="s">
        <v>30</v>
      </c>
      <c r="AX440" s="11" t="s">
        <v>67</v>
      </c>
      <c r="AY440" s="191" t="s">
        <v>123</v>
      </c>
    </row>
    <row r="441" spans="2:65" s="12" customFormat="1" x14ac:dyDescent="0.2">
      <c r="B441" s="192"/>
      <c r="C441" s="193"/>
      <c r="D441" s="183" t="s">
        <v>134</v>
      </c>
      <c r="E441" s="194" t="s">
        <v>1</v>
      </c>
      <c r="F441" s="195" t="s">
        <v>569</v>
      </c>
      <c r="G441" s="193"/>
      <c r="H441" s="196">
        <v>29.64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134</v>
      </c>
      <c r="AU441" s="202" t="s">
        <v>74</v>
      </c>
      <c r="AV441" s="12" t="s">
        <v>74</v>
      </c>
      <c r="AW441" s="12" t="s">
        <v>30</v>
      </c>
      <c r="AX441" s="12" t="s">
        <v>67</v>
      </c>
      <c r="AY441" s="202" t="s">
        <v>123</v>
      </c>
    </row>
    <row r="442" spans="2:65" s="11" customFormat="1" x14ac:dyDescent="0.2">
      <c r="B442" s="181"/>
      <c r="C442" s="182"/>
      <c r="D442" s="183" t="s">
        <v>134</v>
      </c>
      <c r="E442" s="184" t="s">
        <v>1</v>
      </c>
      <c r="F442" s="185" t="s">
        <v>356</v>
      </c>
      <c r="G442" s="182"/>
      <c r="H442" s="184" t="s">
        <v>1</v>
      </c>
      <c r="I442" s="186"/>
      <c r="J442" s="182"/>
      <c r="K442" s="182"/>
      <c r="L442" s="187"/>
      <c r="M442" s="188"/>
      <c r="N442" s="189"/>
      <c r="O442" s="189"/>
      <c r="P442" s="189"/>
      <c r="Q442" s="189"/>
      <c r="R442" s="189"/>
      <c r="S442" s="189"/>
      <c r="T442" s="190"/>
      <c r="AT442" s="191" t="s">
        <v>134</v>
      </c>
      <c r="AU442" s="191" t="s">
        <v>74</v>
      </c>
      <c r="AV442" s="11" t="s">
        <v>72</v>
      </c>
      <c r="AW442" s="11" t="s">
        <v>30</v>
      </c>
      <c r="AX442" s="11" t="s">
        <v>67</v>
      </c>
      <c r="AY442" s="191" t="s">
        <v>123</v>
      </c>
    </row>
    <row r="443" spans="2:65" s="12" customFormat="1" x14ac:dyDescent="0.2">
      <c r="B443" s="192"/>
      <c r="C443" s="193"/>
      <c r="D443" s="183" t="s">
        <v>134</v>
      </c>
      <c r="E443" s="194" t="s">
        <v>1</v>
      </c>
      <c r="F443" s="195" t="s">
        <v>570</v>
      </c>
      <c r="G443" s="193"/>
      <c r="H443" s="196">
        <v>20.085000000000001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134</v>
      </c>
      <c r="AU443" s="202" t="s">
        <v>74</v>
      </c>
      <c r="AV443" s="12" t="s">
        <v>74</v>
      </c>
      <c r="AW443" s="12" t="s">
        <v>30</v>
      </c>
      <c r="AX443" s="12" t="s">
        <v>67</v>
      </c>
      <c r="AY443" s="202" t="s">
        <v>123</v>
      </c>
    </row>
    <row r="444" spans="2:65" s="11" customFormat="1" x14ac:dyDescent="0.2">
      <c r="B444" s="181"/>
      <c r="C444" s="182"/>
      <c r="D444" s="183" t="s">
        <v>134</v>
      </c>
      <c r="E444" s="184" t="s">
        <v>1</v>
      </c>
      <c r="F444" s="185" t="s">
        <v>358</v>
      </c>
      <c r="G444" s="182"/>
      <c r="H444" s="184" t="s">
        <v>1</v>
      </c>
      <c r="I444" s="186"/>
      <c r="J444" s="182"/>
      <c r="K444" s="182"/>
      <c r="L444" s="187"/>
      <c r="M444" s="188"/>
      <c r="N444" s="189"/>
      <c r="O444" s="189"/>
      <c r="P444" s="189"/>
      <c r="Q444" s="189"/>
      <c r="R444" s="189"/>
      <c r="S444" s="189"/>
      <c r="T444" s="190"/>
      <c r="AT444" s="191" t="s">
        <v>134</v>
      </c>
      <c r="AU444" s="191" t="s">
        <v>74</v>
      </c>
      <c r="AV444" s="11" t="s">
        <v>72</v>
      </c>
      <c r="AW444" s="11" t="s">
        <v>30</v>
      </c>
      <c r="AX444" s="11" t="s">
        <v>67</v>
      </c>
      <c r="AY444" s="191" t="s">
        <v>123</v>
      </c>
    </row>
    <row r="445" spans="2:65" s="12" customFormat="1" x14ac:dyDescent="0.2">
      <c r="B445" s="192"/>
      <c r="C445" s="193"/>
      <c r="D445" s="183" t="s">
        <v>134</v>
      </c>
      <c r="E445" s="194" t="s">
        <v>1</v>
      </c>
      <c r="F445" s="195" t="s">
        <v>571</v>
      </c>
      <c r="G445" s="193"/>
      <c r="H445" s="196">
        <v>13.455</v>
      </c>
      <c r="I445" s="197"/>
      <c r="J445" s="193"/>
      <c r="K445" s="193"/>
      <c r="L445" s="198"/>
      <c r="M445" s="199"/>
      <c r="N445" s="200"/>
      <c r="O445" s="200"/>
      <c r="P445" s="200"/>
      <c r="Q445" s="200"/>
      <c r="R445" s="200"/>
      <c r="S445" s="200"/>
      <c r="T445" s="201"/>
      <c r="AT445" s="202" t="s">
        <v>134</v>
      </c>
      <c r="AU445" s="202" t="s">
        <v>74</v>
      </c>
      <c r="AV445" s="12" t="s">
        <v>74</v>
      </c>
      <c r="AW445" s="12" t="s">
        <v>30</v>
      </c>
      <c r="AX445" s="12" t="s">
        <v>67</v>
      </c>
      <c r="AY445" s="202" t="s">
        <v>123</v>
      </c>
    </row>
    <row r="446" spans="2:65" s="12" customFormat="1" x14ac:dyDescent="0.2">
      <c r="B446" s="192"/>
      <c r="C446" s="193"/>
      <c r="D446" s="183" t="s">
        <v>134</v>
      </c>
      <c r="E446" s="194" t="s">
        <v>1</v>
      </c>
      <c r="F446" s="195" t="s">
        <v>572</v>
      </c>
      <c r="G446" s="193"/>
      <c r="H446" s="196">
        <v>8.3849999999999998</v>
      </c>
      <c r="I446" s="197"/>
      <c r="J446" s="193"/>
      <c r="K446" s="193"/>
      <c r="L446" s="198"/>
      <c r="M446" s="199"/>
      <c r="N446" s="200"/>
      <c r="O446" s="200"/>
      <c r="P446" s="200"/>
      <c r="Q446" s="200"/>
      <c r="R446" s="200"/>
      <c r="S446" s="200"/>
      <c r="T446" s="201"/>
      <c r="AT446" s="202" t="s">
        <v>134</v>
      </c>
      <c r="AU446" s="202" t="s">
        <v>74</v>
      </c>
      <c r="AV446" s="12" t="s">
        <v>74</v>
      </c>
      <c r="AW446" s="12" t="s">
        <v>30</v>
      </c>
      <c r="AX446" s="12" t="s">
        <v>67</v>
      </c>
      <c r="AY446" s="202" t="s">
        <v>123</v>
      </c>
    </row>
    <row r="447" spans="2:65" s="11" customFormat="1" x14ac:dyDescent="0.2">
      <c r="B447" s="181"/>
      <c r="C447" s="182"/>
      <c r="D447" s="183" t="s">
        <v>134</v>
      </c>
      <c r="E447" s="184" t="s">
        <v>1</v>
      </c>
      <c r="F447" s="185" t="s">
        <v>361</v>
      </c>
      <c r="G447" s="182"/>
      <c r="H447" s="184" t="s">
        <v>1</v>
      </c>
      <c r="I447" s="186"/>
      <c r="J447" s="182"/>
      <c r="K447" s="182"/>
      <c r="L447" s="187"/>
      <c r="M447" s="188"/>
      <c r="N447" s="189"/>
      <c r="O447" s="189"/>
      <c r="P447" s="189"/>
      <c r="Q447" s="189"/>
      <c r="R447" s="189"/>
      <c r="S447" s="189"/>
      <c r="T447" s="190"/>
      <c r="AT447" s="191" t="s">
        <v>134</v>
      </c>
      <c r="AU447" s="191" t="s">
        <v>74</v>
      </c>
      <c r="AV447" s="11" t="s">
        <v>72</v>
      </c>
      <c r="AW447" s="11" t="s">
        <v>30</v>
      </c>
      <c r="AX447" s="11" t="s">
        <v>67</v>
      </c>
      <c r="AY447" s="191" t="s">
        <v>123</v>
      </c>
    </row>
    <row r="448" spans="2:65" s="12" customFormat="1" x14ac:dyDescent="0.2">
      <c r="B448" s="192"/>
      <c r="C448" s="193"/>
      <c r="D448" s="183" t="s">
        <v>134</v>
      </c>
      <c r="E448" s="194" t="s">
        <v>1</v>
      </c>
      <c r="F448" s="195" t="s">
        <v>573</v>
      </c>
      <c r="G448" s="193"/>
      <c r="H448" s="196">
        <v>17.16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134</v>
      </c>
      <c r="AU448" s="202" t="s">
        <v>74</v>
      </c>
      <c r="AV448" s="12" t="s">
        <v>74</v>
      </c>
      <c r="AW448" s="12" t="s">
        <v>30</v>
      </c>
      <c r="AX448" s="12" t="s">
        <v>67</v>
      </c>
      <c r="AY448" s="202" t="s">
        <v>123</v>
      </c>
    </row>
    <row r="449" spans="2:65" s="12" customFormat="1" x14ac:dyDescent="0.2">
      <c r="B449" s="192"/>
      <c r="C449" s="193"/>
      <c r="D449" s="183" t="s">
        <v>134</v>
      </c>
      <c r="E449" s="194" t="s">
        <v>1</v>
      </c>
      <c r="F449" s="195" t="s">
        <v>572</v>
      </c>
      <c r="G449" s="193"/>
      <c r="H449" s="196">
        <v>8.3849999999999998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134</v>
      </c>
      <c r="AU449" s="202" t="s">
        <v>74</v>
      </c>
      <c r="AV449" s="12" t="s">
        <v>74</v>
      </c>
      <c r="AW449" s="12" t="s">
        <v>30</v>
      </c>
      <c r="AX449" s="12" t="s">
        <v>67</v>
      </c>
      <c r="AY449" s="202" t="s">
        <v>123</v>
      </c>
    </row>
    <row r="450" spans="2:65" s="11" customFormat="1" x14ac:dyDescent="0.2">
      <c r="B450" s="181"/>
      <c r="C450" s="182"/>
      <c r="D450" s="183" t="s">
        <v>134</v>
      </c>
      <c r="E450" s="184" t="s">
        <v>1</v>
      </c>
      <c r="F450" s="185" t="s">
        <v>364</v>
      </c>
      <c r="G450" s="182"/>
      <c r="H450" s="184" t="s">
        <v>1</v>
      </c>
      <c r="I450" s="186"/>
      <c r="J450" s="182"/>
      <c r="K450" s="182"/>
      <c r="L450" s="187"/>
      <c r="M450" s="188"/>
      <c r="N450" s="189"/>
      <c r="O450" s="189"/>
      <c r="P450" s="189"/>
      <c r="Q450" s="189"/>
      <c r="R450" s="189"/>
      <c r="S450" s="189"/>
      <c r="T450" s="190"/>
      <c r="AT450" s="191" t="s">
        <v>134</v>
      </c>
      <c r="AU450" s="191" t="s">
        <v>74</v>
      </c>
      <c r="AV450" s="11" t="s">
        <v>72</v>
      </c>
      <c r="AW450" s="11" t="s">
        <v>30</v>
      </c>
      <c r="AX450" s="11" t="s">
        <v>67</v>
      </c>
      <c r="AY450" s="191" t="s">
        <v>123</v>
      </c>
    </row>
    <row r="451" spans="2:65" s="12" customFormat="1" x14ac:dyDescent="0.2">
      <c r="B451" s="192"/>
      <c r="C451" s="193"/>
      <c r="D451" s="183" t="s">
        <v>134</v>
      </c>
      <c r="E451" s="194" t="s">
        <v>1</v>
      </c>
      <c r="F451" s="195" t="s">
        <v>574</v>
      </c>
      <c r="G451" s="193"/>
      <c r="H451" s="196">
        <v>55.38</v>
      </c>
      <c r="I451" s="197"/>
      <c r="J451" s="193"/>
      <c r="K451" s="193"/>
      <c r="L451" s="198"/>
      <c r="M451" s="199"/>
      <c r="N451" s="200"/>
      <c r="O451" s="200"/>
      <c r="P451" s="200"/>
      <c r="Q451" s="200"/>
      <c r="R451" s="200"/>
      <c r="S451" s="200"/>
      <c r="T451" s="201"/>
      <c r="AT451" s="202" t="s">
        <v>134</v>
      </c>
      <c r="AU451" s="202" t="s">
        <v>74</v>
      </c>
      <c r="AV451" s="12" t="s">
        <v>74</v>
      </c>
      <c r="AW451" s="12" t="s">
        <v>30</v>
      </c>
      <c r="AX451" s="12" t="s">
        <v>67</v>
      </c>
      <c r="AY451" s="202" t="s">
        <v>123</v>
      </c>
    </row>
    <row r="452" spans="2:65" s="11" customFormat="1" x14ac:dyDescent="0.2">
      <c r="B452" s="181"/>
      <c r="C452" s="182"/>
      <c r="D452" s="183" t="s">
        <v>134</v>
      </c>
      <c r="E452" s="184" t="s">
        <v>1</v>
      </c>
      <c r="F452" s="185" t="s">
        <v>366</v>
      </c>
      <c r="G452" s="182"/>
      <c r="H452" s="184" t="s">
        <v>1</v>
      </c>
      <c r="I452" s="186"/>
      <c r="J452" s="182"/>
      <c r="K452" s="182"/>
      <c r="L452" s="187"/>
      <c r="M452" s="188"/>
      <c r="N452" s="189"/>
      <c r="O452" s="189"/>
      <c r="P452" s="189"/>
      <c r="Q452" s="189"/>
      <c r="R452" s="189"/>
      <c r="S452" s="189"/>
      <c r="T452" s="190"/>
      <c r="AT452" s="191" t="s">
        <v>134</v>
      </c>
      <c r="AU452" s="191" t="s">
        <v>74</v>
      </c>
      <c r="AV452" s="11" t="s">
        <v>72</v>
      </c>
      <c r="AW452" s="11" t="s">
        <v>30</v>
      </c>
      <c r="AX452" s="11" t="s">
        <v>67</v>
      </c>
      <c r="AY452" s="191" t="s">
        <v>123</v>
      </c>
    </row>
    <row r="453" spans="2:65" s="12" customFormat="1" x14ac:dyDescent="0.2">
      <c r="B453" s="192"/>
      <c r="C453" s="193"/>
      <c r="D453" s="183" t="s">
        <v>134</v>
      </c>
      <c r="E453" s="194" t="s">
        <v>1</v>
      </c>
      <c r="F453" s="195" t="s">
        <v>575</v>
      </c>
      <c r="G453" s="193"/>
      <c r="H453" s="196">
        <v>4.9729999999999999</v>
      </c>
      <c r="I453" s="197"/>
      <c r="J453" s="193"/>
      <c r="K453" s="193"/>
      <c r="L453" s="198"/>
      <c r="M453" s="199"/>
      <c r="N453" s="200"/>
      <c r="O453" s="200"/>
      <c r="P453" s="200"/>
      <c r="Q453" s="200"/>
      <c r="R453" s="200"/>
      <c r="S453" s="200"/>
      <c r="T453" s="201"/>
      <c r="AT453" s="202" t="s">
        <v>134</v>
      </c>
      <c r="AU453" s="202" t="s">
        <v>74</v>
      </c>
      <c r="AV453" s="12" t="s">
        <v>74</v>
      </c>
      <c r="AW453" s="12" t="s">
        <v>30</v>
      </c>
      <c r="AX453" s="12" t="s">
        <v>67</v>
      </c>
      <c r="AY453" s="202" t="s">
        <v>123</v>
      </c>
    </row>
    <row r="454" spans="2:65" s="14" customFormat="1" x14ac:dyDescent="0.2">
      <c r="B454" s="224"/>
      <c r="C454" s="225"/>
      <c r="D454" s="183" t="s">
        <v>134</v>
      </c>
      <c r="E454" s="226" t="s">
        <v>1</v>
      </c>
      <c r="F454" s="227" t="s">
        <v>339</v>
      </c>
      <c r="G454" s="225"/>
      <c r="H454" s="228">
        <v>295.62100000000004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134</v>
      </c>
      <c r="AU454" s="234" t="s">
        <v>74</v>
      </c>
      <c r="AV454" s="14" t="s">
        <v>124</v>
      </c>
      <c r="AW454" s="14" t="s">
        <v>30</v>
      </c>
      <c r="AX454" s="14" t="s">
        <v>67</v>
      </c>
      <c r="AY454" s="234" t="s">
        <v>123</v>
      </c>
    </row>
    <row r="455" spans="2:65" s="12" customFormat="1" x14ac:dyDescent="0.2">
      <c r="B455" s="192"/>
      <c r="C455" s="193"/>
      <c r="D455" s="183" t="s">
        <v>134</v>
      </c>
      <c r="E455" s="194" t="s">
        <v>1</v>
      </c>
      <c r="F455" s="195" t="s">
        <v>562</v>
      </c>
      <c r="G455" s="193"/>
      <c r="H455" s="196">
        <v>45.2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134</v>
      </c>
      <c r="AU455" s="202" t="s">
        <v>74</v>
      </c>
      <c r="AV455" s="12" t="s">
        <v>74</v>
      </c>
      <c r="AW455" s="12" t="s">
        <v>30</v>
      </c>
      <c r="AX455" s="12" t="s">
        <v>67</v>
      </c>
      <c r="AY455" s="202" t="s">
        <v>123</v>
      </c>
    </row>
    <row r="456" spans="2:65" s="13" customFormat="1" x14ac:dyDescent="0.2">
      <c r="B456" s="203"/>
      <c r="C456" s="204"/>
      <c r="D456" s="183" t="s">
        <v>134</v>
      </c>
      <c r="E456" s="205" t="s">
        <v>1</v>
      </c>
      <c r="F456" s="206" t="s">
        <v>138</v>
      </c>
      <c r="G456" s="204"/>
      <c r="H456" s="207">
        <v>340.82100000000003</v>
      </c>
      <c r="I456" s="208"/>
      <c r="J456" s="204"/>
      <c r="K456" s="204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134</v>
      </c>
      <c r="AU456" s="213" t="s">
        <v>74</v>
      </c>
      <c r="AV456" s="13" t="s">
        <v>132</v>
      </c>
      <c r="AW456" s="13" t="s">
        <v>30</v>
      </c>
      <c r="AX456" s="13" t="s">
        <v>72</v>
      </c>
      <c r="AY456" s="213" t="s">
        <v>123</v>
      </c>
    </row>
    <row r="457" spans="2:65" s="1" customFormat="1" ht="16.5" customHeight="1" x14ac:dyDescent="0.2">
      <c r="B457" s="33"/>
      <c r="C457" s="169" t="s">
        <v>576</v>
      </c>
      <c r="D457" s="169" t="s">
        <v>127</v>
      </c>
      <c r="E457" s="170" t="s">
        <v>577</v>
      </c>
      <c r="F457" s="171" t="s">
        <v>578</v>
      </c>
      <c r="G457" s="172" t="s">
        <v>142</v>
      </c>
      <c r="H457" s="173">
        <v>27</v>
      </c>
      <c r="I457" s="174"/>
      <c r="J457" s="175">
        <f>ROUND(I457*H457,2)</f>
        <v>0</v>
      </c>
      <c r="K457" s="171" t="s">
        <v>188</v>
      </c>
      <c r="L457" s="37"/>
      <c r="M457" s="176" t="s">
        <v>1</v>
      </c>
      <c r="N457" s="177" t="s">
        <v>38</v>
      </c>
      <c r="O457" s="59"/>
      <c r="P457" s="178">
        <f>O457*H457</f>
        <v>0</v>
      </c>
      <c r="Q457" s="178">
        <v>0</v>
      </c>
      <c r="R457" s="178">
        <f>Q457*H457</f>
        <v>0</v>
      </c>
      <c r="S457" s="178">
        <v>2.8309999999999998E-2</v>
      </c>
      <c r="T457" s="179">
        <f>S457*H457</f>
        <v>0.76436999999999999</v>
      </c>
      <c r="AR457" s="16" t="s">
        <v>190</v>
      </c>
      <c r="AT457" s="16" t="s">
        <v>127</v>
      </c>
      <c r="AU457" s="16" t="s">
        <v>74</v>
      </c>
      <c r="AY457" s="16" t="s">
        <v>123</v>
      </c>
      <c r="BE457" s="180">
        <f>IF(N457="základní",J457,0)</f>
        <v>0</v>
      </c>
      <c r="BF457" s="180">
        <f>IF(N457="snížená",J457,0)</f>
        <v>0</v>
      </c>
      <c r="BG457" s="180">
        <f>IF(N457="zákl. přenesená",J457,0)</f>
        <v>0</v>
      </c>
      <c r="BH457" s="180">
        <f>IF(N457="sníž. přenesená",J457,0)</f>
        <v>0</v>
      </c>
      <c r="BI457" s="180">
        <f>IF(N457="nulová",J457,0)</f>
        <v>0</v>
      </c>
      <c r="BJ457" s="16" t="s">
        <v>72</v>
      </c>
      <c r="BK457" s="180">
        <f>ROUND(I457*H457,2)</f>
        <v>0</v>
      </c>
      <c r="BL457" s="16" t="s">
        <v>190</v>
      </c>
      <c r="BM457" s="16" t="s">
        <v>579</v>
      </c>
    </row>
    <row r="458" spans="2:65" s="11" customFormat="1" x14ac:dyDescent="0.2">
      <c r="B458" s="181"/>
      <c r="C458" s="182"/>
      <c r="D458" s="183" t="s">
        <v>134</v>
      </c>
      <c r="E458" s="184" t="s">
        <v>1</v>
      </c>
      <c r="F458" s="185" t="s">
        <v>580</v>
      </c>
      <c r="G458" s="182"/>
      <c r="H458" s="184" t="s">
        <v>1</v>
      </c>
      <c r="I458" s="186"/>
      <c r="J458" s="182"/>
      <c r="K458" s="182"/>
      <c r="L458" s="187"/>
      <c r="M458" s="188"/>
      <c r="N458" s="189"/>
      <c r="O458" s="189"/>
      <c r="P458" s="189"/>
      <c r="Q458" s="189"/>
      <c r="R458" s="189"/>
      <c r="S458" s="189"/>
      <c r="T458" s="190"/>
      <c r="AT458" s="191" t="s">
        <v>134</v>
      </c>
      <c r="AU458" s="191" t="s">
        <v>74</v>
      </c>
      <c r="AV458" s="11" t="s">
        <v>72</v>
      </c>
      <c r="AW458" s="11" t="s">
        <v>30</v>
      </c>
      <c r="AX458" s="11" t="s">
        <v>67</v>
      </c>
      <c r="AY458" s="191" t="s">
        <v>123</v>
      </c>
    </row>
    <row r="459" spans="2:65" s="12" customFormat="1" x14ac:dyDescent="0.2">
      <c r="B459" s="192"/>
      <c r="C459" s="193"/>
      <c r="D459" s="183" t="s">
        <v>134</v>
      </c>
      <c r="E459" s="194" t="s">
        <v>1</v>
      </c>
      <c r="F459" s="195" t="s">
        <v>581</v>
      </c>
      <c r="G459" s="193"/>
      <c r="H459" s="196">
        <v>27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134</v>
      </c>
      <c r="AU459" s="202" t="s">
        <v>74</v>
      </c>
      <c r="AV459" s="12" t="s">
        <v>74</v>
      </c>
      <c r="AW459" s="12" t="s">
        <v>30</v>
      </c>
      <c r="AX459" s="12" t="s">
        <v>67</v>
      </c>
      <c r="AY459" s="202" t="s">
        <v>123</v>
      </c>
    </row>
    <row r="460" spans="2:65" s="13" customFormat="1" x14ac:dyDescent="0.2">
      <c r="B460" s="203"/>
      <c r="C460" s="204"/>
      <c r="D460" s="183" t="s">
        <v>134</v>
      </c>
      <c r="E460" s="205" t="s">
        <v>1</v>
      </c>
      <c r="F460" s="206" t="s">
        <v>138</v>
      </c>
      <c r="G460" s="204"/>
      <c r="H460" s="207">
        <v>27</v>
      </c>
      <c r="I460" s="208"/>
      <c r="J460" s="204"/>
      <c r="K460" s="204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134</v>
      </c>
      <c r="AU460" s="213" t="s">
        <v>74</v>
      </c>
      <c r="AV460" s="13" t="s">
        <v>132</v>
      </c>
      <c r="AW460" s="13" t="s">
        <v>30</v>
      </c>
      <c r="AX460" s="13" t="s">
        <v>72</v>
      </c>
      <c r="AY460" s="213" t="s">
        <v>123</v>
      </c>
    </row>
    <row r="461" spans="2:65" s="1" customFormat="1" ht="16.5" customHeight="1" x14ac:dyDescent="0.2">
      <c r="B461" s="33"/>
      <c r="C461" s="169" t="s">
        <v>582</v>
      </c>
      <c r="D461" s="169" t="s">
        <v>127</v>
      </c>
      <c r="E461" s="170" t="s">
        <v>583</v>
      </c>
      <c r="F461" s="171" t="s">
        <v>584</v>
      </c>
      <c r="G461" s="172" t="s">
        <v>585</v>
      </c>
      <c r="H461" s="173">
        <v>600</v>
      </c>
      <c r="I461" s="174"/>
      <c r="J461" s="175">
        <f>ROUND(I461*H461,2)</f>
        <v>0</v>
      </c>
      <c r="K461" s="171" t="s">
        <v>188</v>
      </c>
      <c r="L461" s="37"/>
      <c r="M461" s="176" t="s">
        <v>1</v>
      </c>
      <c r="N461" s="177" t="s">
        <v>38</v>
      </c>
      <c r="O461" s="59"/>
      <c r="P461" s="178">
        <f>O461*H461</f>
        <v>0</v>
      </c>
      <c r="Q461" s="178">
        <v>0</v>
      </c>
      <c r="R461" s="178">
        <f>Q461*H461</f>
        <v>0</v>
      </c>
      <c r="S461" s="178">
        <v>1E-3</v>
      </c>
      <c r="T461" s="179">
        <f>S461*H461</f>
        <v>0.6</v>
      </c>
      <c r="AR461" s="16" t="s">
        <v>190</v>
      </c>
      <c r="AT461" s="16" t="s">
        <v>127</v>
      </c>
      <c r="AU461" s="16" t="s">
        <v>74</v>
      </c>
      <c r="AY461" s="16" t="s">
        <v>123</v>
      </c>
      <c r="BE461" s="180">
        <f>IF(N461="základní",J461,0)</f>
        <v>0</v>
      </c>
      <c r="BF461" s="180">
        <f>IF(N461="snížená",J461,0)</f>
        <v>0</v>
      </c>
      <c r="BG461" s="180">
        <f>IF(N461="zákl. přenesená",J461,0)</f>
        <v>0</v>
      </c>
      <c r="BH461" s="180">
        <f>IF(N461="sníž. přenesená",J461,0)</f>
        <v>0</v>
      </c>
      <c r="BI461" s="180">
        <f>IF(N461="nulová",J461,0)</f>
        <v>0</v>
      </c>
      <c r="BJ461" s="16" t="s">
        <v>72</v>
      </c>
      <c r="BK461" s="180">
        <f>ROUND(I461*H461,2)</f>
        <v>0</v>
      </c>
      <c r="BL461" s="16" t="s">
        <v>190</v>
      </c>
      <c r="BM461" s="16" t="s">
        <v>586</v>
      </c>
    </row>
    <row r="462" spans="2:65" s="12" customFormat="1" x14ac:dyDescent="0.2">
      <c r="B462" s="192"/>
      <c r="C462" s="193"/>
      <c r="D462" s="183" t="s">
        <v>134</v>
      </c>
      <c r="E462" s="194" t="s">
        <v>1</v>
      </c>
      <c r="F462" s="195" t="s">
        <v>587</v>
      </c>
      <c r="G462" s="193"/>
      <c r="H462" s="196">
        <v>600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134</v>
      </c>
      <c r="AU462" s="202" t="s">
        <v>74</v>
      </c>
      <c r="AV462" s="12" t="s">
        <v>74</v>
      </c>
      <c r="AW462" s="12" t="s">
        <v>30</v>
      </c>
      <c r="AX462" s="12" t="s">
        <v>67</v>
      </c>
      <c r="AY462" s="202" t="s">
        <v>123</v>
      </c>
    </row>
    <row r="463" spans="2:65" s="13" customFormat="1" x14ac:dyDescent="0.2">
      <c r="B463" s="203"/>
      <c r="C463" s="204"/>
      <c r="D463" s="183" t="s">
        <v>134</v>
      </c>
      <c r="E463" s="205" t="s">
        <v>1</v>
      </c>
      <c r="F463" s="206" t="s">
        <v>138</v>
      </c>
      <c r="G463" s="204"/>
      <c r="H463" s="207">
        <v>600</v>
      </c>
      <c r="I463" s="208"/>
      <c r="J463" s="204"/>
      <c r="K463" s="204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134</v>
      </c>
      <c r="AU463" s="213" t="s">
        <v>74</v>
      </c>
      <c r="AV463" s="13" t="s">
        <v>132</v>
      </c>
      <c r="AW463" s="13" t="s">
        <v>30</v>
      </c>
      <c r="AX463" s="13" t="s">
        <v>72</v>
      </c>
      <c r="AY463" s="213" t="s">
        <v>123</v>
      </c>
    </row>
    <row r="464" spans="2:65" s="1" customFormat="1" ht="16.5" customHeight="1" x14ac:dyDescent="0.2">
      <c r="B464" s="33"/>
      <c r="C464" s="169" t="s">
        <v>588</v>
      </c>
      <c r="D464" s="169" t="s">
        <v>127</v>
      </c>
      <c r="E464" s="170" t="s">
        <v>589</v>
      </c>
      <c r="F464" s="171" t="s">
        <v>590</v>
      </c>
      <c r="G464" s="172" t="s">
        <v>142</v>
      </c>
      <c r="H464" s="173">
        <v>48</v>
      </c>
      <c r="I464" s="174"/>
      <c r="J464" s="175">
        <f>ROUND(I464*H464,2)</f>
        <v>0</v>
      </c>
      <c r="K464" s="171" t="s">
        <v>1</v>
      </c>
      <c r="L464" s="37"/>
      <c r="M464" s="176" t="s">
        <v>1</v>
      </c>
      <c r="N464" s="177" t="s">
        <v>38</v>
      </c>
      <c r="O464" s="59"/>
      <c r="P464" s="178">
        <f>O464*H464</f>
        <v>0</v>
      </c>
      <c r="Q464" s="178">
        <v>0</v>
      </c>
      <c r="R464" s="178">
        <f>Q464*H464</f>
        <v>0</v>
      </c>
      <c r="S464" s="178">
        <v>0</v>
      </c>
      <c r="T464" s="179">
        <f>S464*H464</f>
        <v>0</v>
      </c>
      <c r="AR464" s="16" t="s">
        <v>132</v>
      </c>
      <c r="AT464" s="16" t="s">
        <v>127</v>
      </c>
      <c r="AU464" s="16" t="s">
        <v>74</v>
      </c>
      <c r="AY464" s="16" t="s">
        <v>123</v>
      </c>
      <c r="BE464" s="180">
        <f>IF(N464="základní",J464,0)</f>
        <v>0</v>
      </c>
      <c r="BF464" s="180">
        <f>IF(N464="snížená",J464,0)</f>
        <v>0</v>
      </c>
      <c r="BG464" s="180">
        <f>IF(N464="zákl. přenesená",J464,0)</f>
        <v>0</v>
      </c>
      <c r="BH464" s="180">
        <f>IF(N464="sníž. přenesená",J464,0)</f>
        <v>0</v>
      </c>
      <c r="BI464" s="180">
        <f>IF(N464="nulová",J464,0)</f>
        <v>0</v>
      </c>
      <c r="BJ464" s="16" t="s">
        <v>72</v>
      </c>
      <c r="BK464" s="180">
        <f>ROUND(I464*H464,2)</f>
        <v>0</v>
      </c>
      <c r="BL464" s="16" t="s">
        <v>132</v>
      </c>
      <c r="BM464" s="16" t="s">
        <v>591</v>
      </c>
    </row>
    <row r="465" spans="2:65" s="12" customFormat="1" x14ac:dyDescent="0.2">
      <c r="B465" s="192"/>
      <c r="C465" s="193"/>
      <c r="D465" s="183" t="s">
        <v>134</v>
      </c>
      <c r="E465" s="194" t="s">
        <v>1</v>
      </c>
      <c r="F465" s="195" t="s">
        <v>592</v>
      </c>
      <c r="G465" s="193"/>
      <c r="H465" s="196">
        <v>48</v>
      </c>
      <c r="I465" s="197"/>
      <c r="J465" s="193"/>
      <c r="K465" s="193"/>
      <c r="L465" s="198"/>
      <c r="M465" s="199"/>
      <c r="N465" s="200"/>
      <c r="O465" s="200"/>
      <c r="P465" s="200"/>
      <c r="Q465" s="200"/>
      <c r="R465" s="200"/>
      <c r="S465" s="200"/>
      <c r="T465" s="201"/>
      <c r="AT465" s="202" t="s">
        <v>134</v>
      </c>
      <c r="AU465" s="202" t="s">
        <v>74</v>
      </c>
      <c r="AV465" s="12" t="s">
        <v>74</v>
      </c>
      <c r="AW465" s="12" t="s">
        <v>30</v>
      </c>
      <c r="AX465" s="12" t="s">
        <v>67</v>
      </c>
      <c r="AY465" s="202" t="s">
        <v>123</v>
      </c>
    </row>
    <row r="466" spans="2:65" s="13" customFormat="1" x14ac:dyDescent="0.2">
      <c r="B466" s="203"/>
      <c r="C466" s="204"/>
      <c r="D466" s="183" t="s">
        <v>134</v>
      </c>
      <c r="E466" s="205" t="s">
        <v>1</v>
      </c>
      <c r="F466" s="206" t="s">
        <v>138</v>
      </c>
      <c r="G466" s="204"/>
      <c r="H466" s="207">
        <v>48</v>
      </c>
      <c r="I466" s="208"/>
      <c r="J466" s="204"/>
      <c r="K466" s="204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134</v>
      </c>
      <c r="AU466" s="213" t="s">
        <v>74</v>
      </c>
      <c r="AV466" s="13" t="s">
        <v>132</v>
      </c>
      <c r="AW466" s="13" t="s">
        <v>30</v>
      </c>
      <c r="AX466" s="13" t="s">
        <v>72</v>
      </c>
      <c r="AY466" s="213" t="s">
        <v>123</v>
      </c>
    </row>
    <row r="467" spans="2:65" s="10" customFormat="1" ht="22.9" customHeight="1" x14ac:dyDescent="0.2">
      <c r="B467" s="153"/>
      <c r="C467" s="154"/>
      <c r="D467" s="155" t="s">
        <v>66</v>
      </c>
      <c r="E467" s="167" t="s">
        <v>371</v>
      </c>
      <c r="F467" s="167" t="s">
        <v>593</v>
      </c>
      <c r="G467" s="154"/>
      <c r="H467" s="154"/>
      <c r="I467" s="157"/>
      <c r="J467" s="168">
        <f>BK467</f>
        <v>0</v>
      </c>
      <c r="K467" s="154"/>
      <c r="L467" s="159"/>
      <c r="M467" s="160"/>
      <c r="N467" s="161"/>
      <c r="O467" s="161"/>
      <c r="P467" s="162">
        <f>SUM(P468:P470)</f>
        <v>0</v>
      </c>
      <c r="Q467" s="161"/>
      <c r="R467" s="162">
        <f>SUM(R468:R470)</f>
        <v>4.4589999999999998E-2</v>
      </c>
      <c r="S467" s="161"/>
      <c r="T467" s="163">
        <f>SUM(T468:T470)</f>
        <v>0</v>
      </c>
      <c r="AR467" s="164" t="s">
        <v>72</v>
      </c>
      <c r="AT467" s="165" t="s">
        <v>66</v>
      </c>
      <c r="AU467" s="165" t="s">
        <v>72</v>
      </c>
      <c r="AY467" s="164" t="s">
        <v>123</v>
      </c>
      <c r="BK467" s="166">
        <f>SUM(BK468:BK470)</f>
        <v>0</v>
      </c>
    </row>
    <row r="468" spans="2:65" s="1" customFormat="1" ht="16.5" customHeight="1" x14ac:dyDescent="0.2">
      <c r="B468" s="33"/>
      <c r="C468" s="169" t="s">
        <v>594</v>
      </c>
      <c r="D468" s="169" t="s">
        <v>127</v>
      </c>
      <c r="E468" s="170" t="s">
        <v>595</v>
      </c>
      <c r="F468" s="171" t="s">
        <v>596</v>
      </c>
      <c r="G468" s="172" t="s">
        <v>142</v>
      </c>
      <c r="H468" s="173">
        <v>343</v>
      </c>
      <c r="I468" s="174"/>
      <c r="J468" s="175">
        <f>ROUND(I468*H468,2)</f>
        <v>0</v>
      </c>
      <c r="K468" s="171" t="s">
        <v>188</v>
      </c>
      <c r="L468" s="37"/>
      <c r="M468" s="176" t="s">
        <v>1</v>
      </c>
      <c r="N468" s="177" t="s">
        <v>38</v>
      </c>
      <c r="O468" s="59"/>
      <c r="P468" s="178">
        <f>O468*H468</f>
        <v>0</v>
      </c>
      <c r="Q468" s="178">
        <v>1.2999999999999999E-4</v>
      </c>
      <c r="R468" s="178">
        <f>Q468*H468</f>
        <v>4.4589999999999998E-2</v>
      </c>
      <c r="S468" s="178">
        <v>0</v>
      </c>
      <c r="T468" s="179">
        <f>S468*H468</f>
        <v>0</v>
      </c>
      <c r="AR468" s="16" t="s">
        <v>132</v>
      </c>
      <c r="AT468" s="16" t="s">
        <v>127</v>
      </c>
      <c r="AU468" s="16" t="s">
        <v>74</v>
      </c>
      <c r="AY468" s="16" t="s">
        <v>123</v>
      </c>
      <c r="BE468" s="180">
        <f>IF(N468="základní",J468,0)</f>
        <v>0</v>
      </c>
      <c r="BF468" s="180">
        <f>IF(N468="snížená",J468,0)</f>
        <v>0</v>
      </c>
      <c r="BG468" s="180">
        <f>IF(N468="zákl. přenesená",J468,0)</f>
        <v>0</v>
      </c>
      <c r="BH468" s="180">
        <f>IF(N468="sníž. přenesená",J468,0)</f>
        <v>0</v>
      </c>
      <c r="BI468" s="180">
        <f>IF(N468="nulová",J468,0)</f>
        <v>0</v>
      </c>
      <c r="BJ468" s="16" t="s">
        <v>72</v>
      </c>
      <c r="BK468" s="180">
        <f>ROUND(I468*H468,2)</f>
        <v>0</v>
      </c>
      <c r="BL468" s="16" t="s">
        <v>132</v>
      </c>
      <c r="BM468" s="16" t="s">
        <v>597</v>
      </c>
    </row>
    <row r="469" spans="2:65" s="12" customFormat="1" x14ac:dyDescent="0.2">
      <c r="B469" s="192"/>
      <c r="C469" s="193"/>
      <c r="D469" s="183" t="s">
        <v>134</v>
      </c>
      <c r="E469" s="194" t="s">
        <v>1</v>
      </c>
      <c r="F469" s="195" t="s">
        <v>598</v>
      </c>
      <c r="G469" s="193"/>
      <c r="H469" s="196">
        <v>343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134</v>
      </c>
      <c r="AU469" s="202" t="s">
        <v>74</v>
      </c>
      <c r="AV469" s="12" t="s">
        <v>74</v>
      </c>
      <c r="AW469" s="12" t="s">
        <v>30</v>
      </c>
      <c r="AX469" s="12" t="s">
        <v>67</v>
      </c>
      <c r="AY469" s="202" t="s">
        <v>123</v>
      </c>
    </row>
    <row r="470" spans="2:65" s="13" customFormat="1" x14ac:dyDescent="0.2">
      <c r="B470" s="203"/>
      <c r="C470" s="204"/>
      <c r="D470" s="183" t="s">
        <v>134</v>
      </c>
      <c r="E470" s="205" t="s">
        <v>1</v>
      </c>
      <c r="F470" s="206" t="s">
        <v>138</v>
      </c>
      <c r="G470" s="204"/>
      <c r="H470" s="207">
        <v>343</v>
      </c>
      <c r="I470" s="208"/>
      <c r="J470" s="204"/>
      <c r="K470" s="204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134</v>
      </c>
      <c r="AU470" s="213" t="s">
        <v>74</v>
      </c>
      <c r="AV470" s="13" t="s">
        <v>132</v>
      </c>
      <c r="AW470" s="13" t="s">
        <v>30</v>
      </c>
      <c r="AX470" s="13" t="s">
        <v>72</v>
      </c>
      <c r="AY470" s="213" t="s">
        <v>123</v>
      </c>
    </row>
    <row r="471" spans="2:65" s="10" customFormat="1" ht="22.9" customHeight="1" x14ac:dyDescent="0.2">
      <c r="B471" s="153"/>
      <c r="C471" s="154"/>
      <c r="D471" s="155" t="s">
        <v>66</v>
      </c>
      <c r="E471" s="167" t="s">
        <v>401</v>
      </c>
      <c r="F471" s="167" t="s">
        <v>599</v>
      </c>
      <c r="G471" s="154"/>
      <c r="H471" s="154"/>
      <c r="I471" s="157"/>
      <c r="J471" s="168">
        <f>BK471</f>
        <v>0</v>
      </c>
      <c r="K471" s="154"/>
      <c r="L471" s="159"/>
      <c r="M471" s="160"/>
      <c r="N471" s="161"/>
      <c r="O471" s="161"/>
      <c r="P471" s="162">
        <f>SUM(P472:P479)</f>
        <v>0</v>
      </c>
      <c r="Q471" s="161"/>
      <c r="R471" s="162">
        <f>SUM(R472:R479)</f>
        <v>1.5720000000000001E-2</v>
      </c>
      <c r="S471" s="161"/>
      <c r="T471" s="163">
        <f>SUM(T472:T479)</f>
        <v>0</v>
      </c>
      <c r="AR471" s="164" t="s">
        <v>72</v>
      </c>
      <c r="AT471" s="165" t="s">
        <v>66</v>
      </c>
      <c r="AU471" s="165" t="s">
        <v>72</v>
      </c>
      <c r="AY471" s="164" t="s">
        <v>123</v>
      </c>
      <c r="BK471" s="166">
        <f>SUM(BK472:BK479)</f>
        <v>0</v>
      </c>
    </row>
    <row r="472" spans="2:65" s="1" customFormat="1" ht="16.5" customHeight="1" x14ac:dyDescent="0.2">
      <c r="B472" s="33"/>
      <c r="C472" s="169" t="s">
        <v>600</v>
      </c>
      <c r="D472" s="169" t="s">
        <v>127</v>
      </c>
      <c r="E472" s="170" t="s">
        <v>601</v>
      </c>
      <c r="F472" s="171" t="s">
        <v>602</v>
      </c>
      <c r="G472" s="172" t="s">
        <v>142</v>
      </c>
      <c r="H472" s="173">
        <v>343</v>
      </c>
      <c r="I472" s="174"/>
      <c r="J472" s="175">
        <f>ROUND(I472*H472,2)</f>
        <v>0</v>
      </c>
      <c r="K472" s="171" t="s">
        <v>188</v>
      </c>
      <c r="L472" s="37"/>
      <c r="M472" s="176" t="s">
        <v>1</v>
      </c>
      <c r="N472" s="177" t="s">
        <v>38</v>
      </c>
      <c r="O472" s="59"/>
      <c r="P472" s="178">
        <f>O472*H472</f>
        <v>0</v>
      </c>
      <c r="Q472" s="178">
        <v>4.0000000000000003E-5</v>
      </c>
      <c r="R472" s="178">
        <f>Q472*H472</f>
        <v>1.3720000000000001E-2</v>
      </c>
      <c r="S472" s="178">
        <v>0</v>
      </c>
      <c r="T472" s="179">
        <f>S472*H472</f>
        <v>0</v>
      </c>
      <c r="AR472" s="16" t="s">
        <v>132</v>
      </c>
      <c r="AT472" s="16" t="s">
        <v>127</v>
      </c>
      <c r="AU472" s="16" t="s">
        <v>74</v>
      </c>
      <c r="AY472" s="16" t="s">
        <v>123</v>
      </c>
      <c r="BE472" s="180">
        <f>IF(N472="základní",J472,0)</f>
        <v>0</v>
      </c>
      <c r="BF472" s="180">
        <f>IF(N472="snížená",J472,0)</f>
        <v>0</v>
      </c>
      <c r="BG472" s="180">
        <f>IF(N472="zákl. přenesená",J472,0)</f>
        <v>0</v>
      </c>
      <c r="BH472" s="180">
        <f>IF(N472="sníž. přenesená",J472,0)</f>
        <v>0</v>
      </c>
      <c r="BI472" s="180">
        <f>IF(N472="nulová",J472,0)</f>
        <v>0</v>
      </c>
      <c r="BJ472" s="16" t="s">
        <v>72</v>
      </c>
      <c r="BK472" s="180">
        <f>ROUND(I472*H472,2)</f>
        <v>0</v>
      </c>
      <c r="BL472" s="16" t="s">
        <v>132</v>
      </c>
      <c r="BM472" s="16" t="s">
        <v>603</v>
      </c>
    </row>
    <row r="473" spans="2:65" s="12" customFormat="1" x14ac:dyDescent="0.2">
      <c r="B473" s="192"/>
      <c r="C473" s="193"/>
      <c r="D473" s="183" t="s">
        <v>134</v>
      </c>
      <c r="E473" s="194" t="s">
        <v>1</v>
      </c>
      <c r="F473" s="195" t="s">
        <v>598</v>
      </c>
      <c r="G473" s="193"/>
      <c r="H473" s="196">
        <v>343</v>
      </c>
      <c r="I473" s="197"/>
      <c r="J473" s="193"/>
      <c r="K473" s="193"/>
      <c r="L473" s="198"/>
      <c r="M473" s="199"/>
      <c r="N473" s="200"/>
      <c r="O473" s="200"/>
      <c r="P473" s="200"/>
      <c r="Q473" s="200"/>
      <c r="R473" s="200"/>
      <c r="S473" s="200"/>
      <c r="T473" s="201"/>
      <c r="AT473" s="202" t="s">
        <v>134</v>
      </c>
      <c r="AU473" s="202" t="s">
        <v>74</v>
      </c>
      <c r="AV473" s="12" t="s">
        <v>74</v>
      </c>
      <c r="AW473" s="12" t="s">
        <v>30</v>
      </c>
      <c r="AX473" s="12" t="s">
        <v>67</v>
      </c>
      <c r="AY473" s="202" t="s">
        <v>123</v>
      </c>
    </row>
    <row r="474" spans="2:65" s="13" customFormat="1" x14ac:dyDescent="0.2">
      <c r="B474" s="203"/>
      <c r="C474" s="204"/>
      <c r="D474" s="183" t="s">
        <v>134</v>
      </c>
      <c r="E474" s="205" t="s">
        <v>1</v>
      </c>
      <c r="F474" s="206" t="s">
        <v>138</v>
      </c>
      <c r="G474" s="204"/>
      <c r="H474" s="207">
        <v>343</v>
      </c>
      <c r="I474" s="208"/>
      <c r="J474" s="204"/>
      <c r="K474" s="204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134</v>
      </c>
      <c r="AU474" s="213" t="s">
        <v>74</v>
      </c>
      <c r="AV474" s="13" t="s">
        <v>132</v>
      </c>
      <c r="AW474" s="13" t="s">
        <v>30</v>
      </c>
      <c r="AX474" s="13" t="s">
        <v>72</v>
      </c>
      <c r="AY474" s="213" t="s">
        <v>123</v>
      </c>
    </row>
    <row r="475" spans="2:65" s="1" customFormat="1" ht="16.5" customHeight="1" x14ac:dyDescent="0.2">
      <c r="B475" s="33"/>
      <c r="C475" s="169" t="s">
        <v>604</v>
      </c>
      <c r="D475" s="169" t="s">
        <v>127</v>
      </c>
      <c r="E475" s="170" t="s">
        <v>605</v>
      </c>
      <c r="F475" s="171" t="s">
        <v>606</v>
      </c>
      <c r="G475" s="172" t="s">
        <v>142</v>
      </c>
      <c r="H475" s="173">
        <v>200</v>
      </c>
      <c r="I475" s="174"/>
      <c r="J475" s="175">
        <f>ROUND(I475*H475,2)</f>
        <v>0</v>
      </c>
      <c r="K475" s="171" t="s">
        <v>188</v>
      </c>
      <c r="L475" s="37"/>
      <c r="M475" s="176" t="s">
        <v>1</v>
      </c>
      <c r="N475" s="177" t="s">
        <v>38</v>
      </c>
      <c r="O475" s="59"/>
      <c r="P475" s="178">
        <f>O475*H475</f>
        <v>0</v>
      </c>
      <c r="Q475" s="178">
        <v>0</v>
      </c>
      <c r="R475" s="178">
        <f>Q475*H475</f>
        <v>0</v>
      </c>
      <c r="S475" s="178">
        <v>0</v>
      </c>
      <c r="T475" s="179">
        <f>S475*H475</f>
        <v>0</v>
      </c>
      <c r="AR475" s="16" t="s">
        <v>132</v>
      </c>
      <c r="AT475" s="16" t="s">
        <v>127</v>
      </c>
      <c r="AU475" s="16" t="s">
        <v>74</v>
      </c>
      <c r="AY475" s="16" t="s">
        <v>123</v>
      </c>
      <c r="BE475" s="180">
        <f>IF(N475="základní",J475,0)</f>
        <v>0</v>
      </c>
      <c r="BF475" s="180">
        <f>IF(N475="snížená",J475,0)</f>
        <v>0</v>
      </c>
      <c r="BG475" s="180">
        <f>IF(N475="zákl. přenesená",J475,0)</f>
        <v>0</v>
      </c>
      <c r="BH475" s="180">
        <f>IF(N475="sníž. přenesená",J475,0)</f>
        <v>0</v>
      </c>
      <c r="BI475" s="180">
        <f>IF(N475="nulová",J475,0)</f>
        <v>0</v>
      </c>
      <c r="BJ475" s="16" t="s">
        <v>72</v>
      </c>
      <c r="BK475" s="180">
        <f>ROUND(I475*H475,2)</f>
        <v>0</v>
      </c>
      <c r="BL475" s="16" t="s">
        <v>132</v>
      </c>
      <c r="BM475" s="16" t="s">
        <v>607</v>
      </c>
    </row>
    <row r="476" spans="2:65" s="11" customFormat="1" x14ac:dyDescent="0.2">
      <c r="B476" s="181"/>
      <c r="C476" s="182"/>
      <c r="D476" s="183" t="s">
        <v>134</v>
      </c>
      <c r="E476" s="184" t="s">
        <v>1</v>
      </c>
      <c r="F476" s="185" t="s">
        <v>608</v>
      </c>
      <c r="G476" s="182"/>
      <c r="H476" s="184" t="s">
        <v>1</v>
      </c>
      <c r="I476" s="186"/>
      <c r="J476" s="182"/>
      <c r="K476" s="182"/>
      <c r="L476" s="187"/>
      <c r="M476" s="188"/>
      <c r="N476" s="189"/>
      <c r="O476" s="189"/>
      <c r="P476" s="189"/>
      <c r="Q476" s="189"/>
      <c r="R476" s="189"/>
      <c r="S476" s="189"/>
      <c r="T476" s="190"/>
      <c r="AT476" s="191" t="s">
        <v>134</v>
      </c>
      <c r="AU476" s="191" t="s">
        <v>74</v>
      </c>
      <c r="AV476" s="11" t="s">
        <v>72</v>
      </c>
      <c r="AW476" s="11" t="s">
        <v>30</v>
      </c>
      <c r="AX476" s="11" t="s">
        <v>67</v>
      </c>
      <c r="AY476" s="191" t="s">
        <v>123</v>
      </c>
    </row>
    <row r="477" spans="2:65" s="12" customFormat="1" x14ac:dyDescent="0.2">
      <c r="B477" s="192"/>
      <c r="C477" s="193"/>
      <c r="D477" s="183" t="s">
        <v>134</v>
      </c>
      <c r="E477" s="194" t="s">
        <v>1</v>
      </c>
      <c r="F477" s="195" t="s">
        <v>609</v>
      </c>
      <c r="G477" s="193"/>
      <c r="H477" s="196">
        <v>200</v>
      </c>
      <c r="I477" s="197"/>
      <c r="J477" s="193"/>
      <c r="K477" s="193"/>
      <c r="L477" s="198"/>
      <c r="M477" s="199"/>
      <c r="N477" s="200"/>
      <c r="O477" s="200"/>
      <c r="P477" s="200"/>
      <c r="Q477" s="200"/>
      <c r="R477" s="200"/>
      <c r="S477" s="200"/>
      <c r="T477" s="201"/>
      <c r="AT477" s="202" t="s">
        <v>134</v>
      </c>
      <c r="AU477" s="202" t="s">
        <v>74</v>
      </c>
      <c r="AV477" s="12" t="s">
        <v>74</v>
      </c>
      <c r="AW477" s="12" t="s">
        <v>30</v>
      </c>
      <c r="AX477" s="12" t="s">
        <v>67</v>
      </c>
      <c r="AY477" s="202" t="s">
        <v>123</v>
      </c>
    </row>
    <row r="478" spans="2:65" s="13" customFormat="1" x14ac:dyDescent="0.2">
      <c r="B478" s="203"/>
      <c r="C478" s="204"/>
      <c r="D478" s="183" t="s">
        <v>134</v>
      </c>
      <c r="E478" s="205" t="s">
        <v>1</v>
      </c>
      <c r="F478" s="206" t="s">
        <v>138</v>
      </c>
      <c r="G478" s="204"/>
      <c r="H478" s="207">
        <v>200</v>
      </c>
      <c r="I478" s="208"/>
      <c r="J478" s="204"/>
      <c r="K478" s="204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134</v>
      </c>
      <c r="AU478" s="213" t="s">
        <v>74</v>
      </c>
      <c r="AV478" s="13" t="s">
        <v>132</v>
      </c>
      <c r="AW478" s="13" t="s">
        <v>30</v>
      </c>
      <c r="AX478" s="13" t="s">
        <v>72</v>
      </c>
      <c r="AY478" s="213" t="s">
        <v>123</v>
      </c>
    </row>
    <row r="479" spans="2:65" s="1" customFormat="1" ht="16.5" customHeight="1" x14ac:dyDescent="0.2">
      <c r="B479" s="33"/>
      <c r="C479" s="169" t="s">
        <v>610</v>
      </c>
      <c r="D479" s="169" t="s">
        <v>127</v>
      </c>
      <c r="E479" s="170" t="s">
        <v>611</v>
      </c>
      <c r="F479" s="171" t="s">
        <v>612</v>
      </c>
      <c r="G479" s="172" t="s">
        <v>142</v>
      </c>
      <c r="H479" s="173">
        <v>200</v>
      </c>
      <c r="I479" s="174"/>
      <c r="J479" s="175">
        <f>ROUND(I479*H479,2)</f>
        <v>0</v>
      </c>
      <c r="K479" s="171" t="s">
        <v>188</v>
      </c>
      <c r="L479" s="37"/>
      <c r="M479" s="176" t="s">
        <v>1</v>
      </c>
      <c r="N479" s="177" t="s">
        <v>38</v>
      </c>
      <c r="O479" s="59"/>
      <c r="P479" s="178">
        <f>O479*H479</f>
        <v>0</v>
      </c>
      <c r="Q479" s="178">
        <v>1.0000000000000001E-5</v>
      </c>
      <c r="R479" s="178">
        <f>Q479*H479</f>
        <v>2E-3</v>
      </c>
      <c r="S479" s="178">
        <v>0</v>
      </c>
      <c r="T479" s="179">
        <f>S479*H479</f>
        <v>0</v>
      </c>
      <c r="AR479" s="16" t="s">
        <v>132</v>
      </c>
      <c r="AT479" s="16" t="s">
        <v>127</v>
      </c>
      <c r="AU479" s="16" t="s">
        <v>74</v>
      </c>
      <c r="AY479" s="16" t="s">
        <v>123</v>
      </c>
      <c r="BE479" s="180">
        <f>IF(N479="základní",J479,0)</f>
        <v>0</v>
      </c>
      <c r="BF479" s="180">
        <f>IF(N479="snížená",J479,0)</f>
        <v>0</v>
      </c>
      <c r="BG479" s="180">
        <f>IF(N479="zákl. přenesená",J479,0)</f>
        <v>0</v>
      </c>
      <c r="BH479" s="180">
        <f>IF(N479="sníž. přenesená",J479,0)</f>
        <v>0</v>
      </c>
      <c r="BI479" s="180">
        <f>IF(N479="nulová",J479,0)</f>
        <v>0</v>
      </c>
      <c r="BJ479" s="16" t="s">
        <v>72</v>
      </c>
      <c r="BK479" s="180">
        <f>ROUND(I479*H479,2)</f>
        <v>0</v>
      </c>
      <c r="BL479" s="16" t="s">
        <v>132</v>
      </c>
      <c r="BM479" s="16" t="s">
        <v>613</v>
      </c>
    </row>
    <row r="480" spans="2:65" s="10" customFormat="1" ht="22.9" customHeight="1" x14ac:dyDescent="0.2">
      <c r="B480" s="153"/>
      <c r="C480" s="154"/>
      <c r="D480" s="155" t="s">
        <v>66</v>
      </c>
      <c r="E480" s="167" t="s">
        <v>614</v>
      </c>
      <c r="F480" s="167" t="s">
        <v>615</v>
      </c>
      <c r="G480" s="154"/>
      <c r="H480" s="154"/>
      <c r="I480" s="157"/>
      <c r="J480" s="168">
        <f>BK480</f>
        <v>0</v>
      </c>
      <c r="K480" s="154"/>
      <c r="L480" s="159"/>
      <c r="M480" s="160"/>
      <c r="N480" s="161"/>
      <c r="O480" s="161"/>
      <c r="P480" s="162">
        <v>0</v>
      </c>
      <c r="Q480" s="161"/>
      <c r="R480" s="162">
        <v>0</v>
      </c>
      <c r="S480" s="161"/>
      <c r="T480" s="163">
        <v>0</v>
      </c>
      <c r="AR480" s="164" t="s">
        <v>72</v>
      </c>
      <c r="AT480" s="165" t="s">
        <v>66</v>
      </c>
      <c r="AU480" s="165" t="s">
        <v>72</v>
      </c>
      <c r="AY480" s="164" t="s">
        <v>123</v>
      </c>
      <c r="BK480" s="166">
        <v>0</v>
      </c>
    </row>
    <row r="481" spans="2:65" s="10" customFormat="1" ht="22.9" customHeight="1" x14ac:dyDescent="0.2">
      <c r="B481" s="153"/>
      <c r="C481" s="154"/>
      <c r="D481" s="155" t="s">
        <v>66</v>
      </c>
      <c r="E481" s="167" t="s">
        <v>616</v>
      </c>
      <c r="F481" s="167" t="s">
        <v>617</v>
      </c>
      <c r="G481" s="154"/>
      <c r="H481" s="154"/>
      <c r="I481" s="157"/>
      <c r="J481" s="168">
        <f>BK481</f>
        <v>0</v>
      </c>
      <c r="K481" s="154"/>
      <c r="L481" s="159"/>
      <c r="M481" s="160"/>
      <c r="N481" s="161"/>
      <c r="O481" s="161"/>
      <c r="P481" s="162">
        <f>SUM(P482:P487)</f>
        <v>0</v>
      </c>
      <c r="Q481" s="161"/>
      <c r="R481" s="162">
        <f>SUM(R482:R487)</f>
        <v>0</v>
      </c>
      <c r="S481" s="161"/>
      <c r="T481" s="163">
        <f>SUM(T482:T487)</f>
        <v>0</v>
      </c>
      <c r="AR481" s="164" t="s">
        <v>72</v>
      </c>
      <c r="AT481" s="165" t="s">
        <v>66</v>
      </c>
      <c r="AU481" s="165" t="s">
        <v>72</v>
      </c>
      <c r="AY481" s="164" t="s">
        <v>123</v>
      </c>
      <c r="BK481" s="166">
        <f>SUM(BK482:BK487)</f>
        <v>0</v>
      </c>
    </row>
    <row r="482" spans="2:65" s="1" customFormat="1" ht="16.5" customHeight="1" x14ac:dyDescent="0.2">
      <c r="B482" s="33"/>
      <c r="C482" s="169" t="s">
        <v>618</v>
      </c>
      <c r="D482" s="169" t="s">
        <v>127</v>
      </c>
      <c r="E482" s="170" t="s">
        <v>619</v>
      </c>
      <c r="F482" s="171" t="s">
        <v>620</v>
      </c>
      <c r="G482" s="172" t="s">
        <v>157</v>
      </c>
      <c r="H482" s="173">
        <v>86.55</v>
      </c>
      <c r="I482" s="174"/>
      <c r="J482" s="175">
        <f>ROUND(I482*H482,2)</f>
        <v>0</v>
      </c>
      <c r="K482" s="171" t="s">
        <v>131</v>
      </c>
      <c r="L482" s="37"/>
      <c r="M482" s="176" t="s">
        <v>1</v>
      </c>
      <c r="N482" s="177" t="s">
        <v>38</v>
      </c>
      <c r="O482" s="59"/>
      <c r="P482" s="178">
        <f>O482*H482</f>
        <v>0</v>
      </c>
      <c r="Q482" s="178">
        <v>0</v>
      </c>
      <c r="R482" s="178">
        <f>Q482*H482</f>
        <v>0</v>
      </c>
      <c r="S482" s="178">
        <v>0</v>
      </c>
      <c r="T482" s="179">
        <f>S482*H482</f>
        <v>0</v>
      </c>
      <c r="AR482" s="16" t="s">
        <v>132</v>
      </c>
      <c r="AT482" s="16" t="s">
        <v>127</v>
      </c>
      <c r="AU482" s="16" t="s">
        <v>74</v>
      </c>
      <c r="AY482" s="16" t="s">
        <v>123</v>
      </c>
      <c r="BE482" s="180">
        <f>IF(N482="základní",J482,0)</f>
        <v>0</v>
      </c>
      <c r="BF482" s="180">
        <f>IF(N482="snížená",J482,0)</f>
        <v>0</v>
      </c>
      <c r="BG482" s="180">
        <f>IF(N482="zákl. přenesená",J482,0)</f>
        <v>0</v>
      </c>
      <c r="BH482" s="180">
        <f>IF(N482="sníž. přenesená",J482,0)</f>
        <v>0</v>
      </c>
      <c r="BI482" s="180">
        <f>IF(N482="nulová",J482,0)</f>
        <v>0</v>
      </c>
      <c r="BJ482" s="16" t="s">
        <v>72</v>
      </c>
      <c r="BK482" s="180">
        <f>ROUND(I482*H482,2)</f>
        <v>0</v>
      </c>
      <c r="BL482" s="16" t="s">
        <v>132</v>
      </c>
      <c r="BM482" s="16" t="s">
        <v>621</v>
      </c>
    </row>
    <row r="483" spans="2:65" s="1" customFormat="1" ht="16.5" customHeight="1" x14ac:dyDescent="0.2">
      <c r="B483" s="33"/>
      <c r="C483" s="169" t="s">
        <v>622</v>
      </c>
      <c r="D483" s="169" t="s">
        <v>127</v>
      </c>
      <c r="E483" s="170" t="s">
        <v>623</v>
      </c>
      <c r="F483" s="171" t="s">
        <v>624</v>
      </c>
      <c r="G483" s="172" t="s">
        <v>157</v>
      </c>
      <c r="H483" s="173">
        <v>86.83</v>
      </c>
      <c r="I483" s="174"/>
      <c r="J483" s="175">
        <f>ROUND(I483*H483,2)</f>
        <v>0</v>
      </c>
      <c r="K483" s="171" t="s">
        <v>188</v>
      </c>
      <c r="L483" s="37"/>
      <c r="M483" s="176" t="s">
        <v>1</v>
      </c>
      <c r="N483" s="177" t="s">
        <v>38</v>
      </c>
      <c r="O483" s="59"/>
      <c r="P483" s="178">
        <f>O483*H483</f>
        <v>0</v>
      </c>
      <c r="Q483" s="178">
        <v>0</v>
      </c>
      <c r="R483" s="178">
        <f>Q483*H483</f>
        <v>0</v>
      </c>
      <c r="S483" s="178">
        <v>0</v>
      </c>
      <c r="T483" s="179">
        <f>S483*H483</f>
        <v>0</v>
      </c>
      <c r="AR483" s="16" t="s">
        <v>132</v>
      </c>
      <c r="AT483" s="16" t="s">
        <v>127</v>
      </c>
      <c r="AU483" s="16" t="s">
        <v>74</v>
      </c>
      <c r="AY483" s="16" t="s">
        <v>123</v>
      </c>
      <c r="BE483" s="180">
        <f>IF(N483="základní",J483,0)</f>
        <v>0</v>
      </c>
      <c r="BF483" s="180">
        <f>IF(N483="snížená",J483,0)</f>
        <v>0</v>
      </c>
      <c r="BG483" s="180">
        <f>IF(N483="zákl. přenesená",J483,0)</f>
        <v>0</v>
      </c>
      <c r="BH483" s="180">
        <f>IF(N483="sníž. přenesená",J483,0)</f>
        <v>0</v>
      </c>
      <c r="BI483" s="180">
        <f>IF(N483="nulová",J483,0)</f>
        <v>0</v>
      </c>
      <c r="BJ483" s="16" t="s">
        <v>72</v>
      </c>
      <c r="BK483" s="180">
        <f>ROUND(I483*H483,2)</f>
        <v>0</v>
      </c>
      <c r="BL483" s="16" t="s">
        <v>132</v>
      </c>
      <c r="BM483" s="16" t="s">
        <v>625</v>
      </c>
    </row>
    <row r="484" spans="2:65" s="1" customFormat="1" ht="16.5" customHeight="1" x14ac:dyDescent="0.2">
      <c r="B484" s="33"/>
      <c r="C484" s="169" t="s">
        <v>626</v>
      </c>
      <c r="D484" s="169" t="s">
        <v>127</v>
      </c>
      <c r="E484" s="170" t="s">
        <v>627</v>
      </c>
      <c r="F484" s="171" t="s">
        <v>628</v>
      </c>
      <c r="G484" s="172" t="s">
        <v>157</v>
      </c>
      <c r="H484" s="173">
        <v>1736.6</v>
      </c>
      <c r="I484" s="174"/>
      <c r="J484" s="175">
        <f>ROUND(I484*H484,2)</f>
        <v>0</v>
      </c>
      <c r="K484" s="171" t="s">
        <v>188</v>
      </c>
      <c r="L484" s="37"/>
      <c r="M484" s="176" t="s">
        <v>1</v>
      </c>
      <c r="N484" s="177" t="s">
        <v>38</v>
      </c>
      <c r="O484" s="59"/>
      <c r="P484" s="178">
        <f>O484*H484</f>
        <v>0</v>
      </c>
      <c r="Q484" s="178">
        <v>0</v>
      </c>
      <c r="R484" s="178">
        <f>Q484*H484</f>
        <v>0</v>
      </c>
      <c r="S484" s="178">
        <v>0</v>
      </c>
      <c r="T484" s="179">
        <f>S484*H484</f>
        <v>0</v>
      </c>
      <c r="AR484" s="16" t="s">
        <v>132</v>
      </c>
      <c r="AT484" s="16" t="s">
        <v>127</v>
      </c>
      <c r="AU484" s="16" t="s">
        <v>74</v>
      </c>
      <c r="AY484" s="16" t="s">
        <v>123</v>
      </c>
      <c r="BE484" s="180">
        <f>IF(N484="základní",J484,0)</f>
        <v>0</v>
      </c>
      <c r="BF484" s="180">
        <f>IF(N484="snížená",J484,0)</f>
        <v>0</v>
      </c>
      <c r="BG484" s="180">
        <f>IF(N484="zákl. přenesená",J484,0)</f>
        <v>0</v>
      </c>
      <c r="BH484" s="180">
        <f>IF(N484="sníž. přenesená",J484,0)</f>
        <v>0</v>
      </c>
      <c r="BI484" s="180">
        <f>IF(N484="nulová",J484,0)</f>
        <v>0</v>
      </c>
      <c r="BJ484" s="16" t="s">
        <v>72</v>
      </c>
      <c r="BK484" s="180">
        <f>ROUND(I484*H484,2)</f>
        <v>0</v>
      </c>
      <c r="BL484" s="16" t="s">
        <v>132</v>
      </c>
      <c r="BM484" s="16" t="s">
        <v>629</v>
      </c>
    </row>
    <row r="485" spans="2:65" s="12" customFormat="1" x14ac:dyDescent="0.2">
      <c r="B485" s="192"/>
      <c r="C485" s="193"/>
      <c r="D485" s="183" t="s">
        <v>134</v>
      </c>
      <c r="E485" s="194" t="s">
        <v>1</v>
      </c>
      <c r="F485" s="195" t="s">
        <v>630</v>
      </c>
      <c r="G485" s="193"/>
      <c r="H485" s="196">
        <v>1736.6</v>
      </c>
      <c r="I485" s="197"/>
      <c r="J485" s="193"/>
      <c r="K485" s="193"/>
      <c r="L485" s="198"/>
      <c r="M485" s="199"/>
      <c r="N485" s="200"/>
      <c r="O485" s="200"/>
      <c r="P485" s="200"/>
      <c r="Q485" s="200"/>
      <c r="R485" s="200"/>
      <c r="S485" s="200"/>
      <c r="T485" s="201"/>
      <c r="AT485" s="202" t="s">
        <v>134</v>
      </c>
      <c r="AU485" s="202" t="s">
        <v>74</v>
      </c>
      <c r="AV485" s="12" t="s">
        <v>74</v>
      </c>
      <c r="AW485" s="12" t="s">
        <v>30</v>
      </c>
      <c r="AX485" s="12" t="s">
        <v>67</v>
      </c>
      <c r="AY485" s="202" t="s">
        <v>123</v>
      </c>
    </row>
    <row r="486" spans="2:65" s="13" customFormat="1" x14ac:dyDescent="0.2">
      <c r="B486" s="203"/>
      <c r="C486" s="204"/>
      <c r="D486" s="183" t="s">
        <v>134</v>
      </c>
      <c r="E486" s="205" t="s">
        <v>1</v>
      </c>
      <c r="F486" s="206" t="s">
        <v>138</v>
      </c>
      <c r="G486" s="204"/>
      <c r="H486" s="207">
        <v>1736.6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134</v>
      </c>
      <c r="AU486" s="213" t="s">
        <v>74</v>
      </c>
      <c r="AV486" s="13" t="s">
        <v>132</v>
      </c>
      <c r="AW486" s="13" t="s">
        <v>30</v>
      </c>
      <c r="AX486" s="13" t="s">
        <v>72</v>
      </c>
      <c r="AY486" s="213" t="s">
        <v>123</v>
      </c>
    </row>
    <row r="487" spans="2:65" s="1" customFormat="1" ht="16.5" customHeight="1" x14ac:dyDescent="0.2">
      <c r="B487" s="33"/>
      <c r="C487" s="169" t="s">
        <v>631</v>
      </c>
      <c r="D487" s="169" t="s">
        <v>127</v>
      </c>
      <c r="E487" s="170" t="s">
        <v>632</v>
      </c>
      <c r="F487" s="171" t="s">
        <v>633</v>
      </c>
      <c r="G487" s="172" t="s">
        <v>157</v>
      </c>
      <c r="H487" s="173">
        <v>86.83</v>
      </c>
      <c r="I487" s="174"/>
      <c r="J487" s="175">
        <f>ROUND(I487*H487,2)</f>
        <v>0</v>
      </c>
      <c r="K487" s="171" t="s">
        <v>188</v>
      </c>
      <c r="L487" s="37"/>
      <c r="M487" s="176" t="s">
        <v>1</v>
      </c>
      <c r="N487" s="177" t="s">
        <v>38</v>
      </c>
      <c r="O487" s="59"/>
      <c r="P487" s="178">
        <f>O487*H487</f>
        <v>0</v>
      </c>
      <c r="Q487" s="178">
        <v>0</v>
      </c>
      <c r="R487" s="178">
        <f>Q487*H487</f>
        <v>0</v>
      </c>
      <c r="S487" s="178">
        <v>0</v>
      </c>
      <c r="T487" s="179">
        <f>S487*H487</f>
        <v>0</v>
      </c>
      <c r="AR487" s="16" t="s">
        <v>132</v>
      </c>
      <c r="AT487" s="16" t="s">
        <v>127</v>
      </c>
      <c r="AU487" s="16" t="s">
        <v>74</v>
      </c>
      <c r="AY487" s="16" t="s">
        <v>123</v>
      </c>
      <c r="BE487" s="180">
        <f>IF(N487="základní",J487,0)</f>
        <v>0</v>
      </c>
      <c r="BF487" s="180">
        <f>IF(N487="snížená",J487,0)</f>
        <v>0</v>
      </c>
      <c r="BG487" s="180">
        <f>IF(N487="zákl. přenesená",J487,0)</f>
        <v>0</v>
      </c>
      <c r="BH487" s="180">
        <f>IF(N487="sníž. přenesená",J487,0)</f>
        <v>0</v>
      </c>
      <c r="BI487" s="180">
        <f>IF(N487="nulová",J487,0)</f>
        <v>0</v>
      </c>
      <c r="BJ487" s="16" t="s">
        <v>72</v>
      </c>
      <c r="BK487" s="180">
        <f>ROUND(I487*H487,2)</f>
        <v>0</v>
      </c>
      <c r="BL487" s="16" t="s">
        <v>132</v>
      </c>
      <c r="BM487" s="16" t="s">
        <v>634</v>
      </c>
    </row>
    <row r="488" spans="2:65" s="10" customFormat="1" ht="22.9" customHeight="1" x14ac:dyDescent="0.2">
      <c r="B488" s="153"/>
      <c r="C488" s="154"/>
      <c r="D488" s="155" t="s">
        <v>66</v>
      </c>
      <c r="E488" s="167" t="s">
        <v>635</v>
      </c>
      <c r="F488" s="167" t="s">
        <v>636</v>
      </c>
      <c r="G488" s="154"/>
      <c r="H488" s="154"/>
      <c r="I488" s="157"/>
      <c r="J488" s="168">
        <f>BK488</f>
        <v>0</v>
      </c>
      <c r="K488" s="154"/>
      <c r="L488" s="159"/>
      <c r="M488" s="160"/>
      <c r="N488" s="161"/>
      <c r="O488" s="161"/>
      <c r="P488" s="162">
        <f>P489</f>
        <v>0</v>
      </c>
      <c r="Q488" s="161"/>
      <c r="R488" s="162">
        <f>R489</f>
        <v>0</v>
      </c>
      <c r="S488" s="161"/>
      <c r="T488" s="163">
        <f>T489</f>
        <v>0</v>
      </c>
      <c r="AR488" s="164" t="s">
        <v>72</v>
      </c>
      <c r="AT488" s="165" t="s">
        <v>66</v>
      </c>
      <c r="AU488" s="165" t="s">
        <v>72</v>
      </c>
      <c r="AY488" s="164" t="s">
        <v>123</v>
      </c>
      <c r="BK488" s="166">
        <f>BK489</f>
        <v>0</v>
      </c>
    </row>
    <row r="489" spans="2:65" s="1" customFormat="1" ht="16.5" customHeight="1" x14ac:dyDescent="0.2">
      <c r="B489" s="33"/>
      <c r="C489" s="169" t="s">
        <v>637</v>
      </c>
      <c r="D489" s="169" t="s">
        <v>127</v>
      </c>
      <c r="E489" s="170" t="s">
        <v>638</v>
      </c>
      <c r="F489" s="171" t="s">
        <v>639</v>
      </c>
      <c r="G489" s="172" t="s">
        <v>157</v>
      </c>
      <c r="H489" s="173">
        <v>64.453000000000003</v>
      </c>
      <c r="I489" s="174"/>
      <c r="J489" s="175">
        <f>ROUND(I489*H489,2)</f>
        <v>0</v>
      </c>
      <c r="K489" s="171" t="s">
        <v>188</v>
      </c>
      <c r="L489" s="37"/>
      <c r="M489" s="176" t="s">
        <v>1</v>
      </c>
      <c r="N489" s="177" t="s">
        <v>38</v>
      </c>
      <c r="O489" s="59"/>
      <c r="P489" s="178">
        <f>O489*H489</f>
        <v>0</v>
      </c>
      <c r="Q489" s="178">
        <v>0</v>
      </c>
      <c r="R489" s="178">
        <f>Q489*H489</f>
        <v>0</v>
      </c>
      <c r="S489" s="178">
        <v>0</v>
      </c>
      <c r="T489" s="179">
        <f>S489*H489</f>
        <v>0</v>
      </c>
      <c r="AR489" s="16" t="s">
        <v>132</v>
      </c>
      <c r="AT489" s="16" t="s">
        <v>127</v>
      </c>
      <c r="AU489" s="16" t="s">
        <v>74</v>
      </c>
      <c r="AY489" s="16" t="s">
        <v>123</v>
      </c>
      <c r="BE489" s="180">
        <f>IF(N489="základní",J489,0)</f>
        <v>0</v>
      </c>
      <c r="BF489" s="180">
        <f>IF(N489="snížená",J489,0)</f>
        <v>0</v>
      </c>
      <c r="BG489" s="180">
        <f>IF(N489="zákl. přenesená",J489,0)</f>
        <v>0</v>
      </c>
      <c r="BH489" s="180">
        <f>IF(N489="sníž. přenesená",J489,0)</f>
        <v>0</v>
      </c>
      <c r="BI489" s="180">
        <f>IF(N489="nulová",J489,0)</f>
        <v>0</v>
      </c>
      <c r="BJ489" s="16" t="s">
        <v>72</v>
      </c>
      <c r="BK489" s="180">
        <f>ROUND(I489*H489,2)</f>
        <v>0</v>
      </c>
      <c r="BL489" s="16" t="s">
        <v>132</v>
      </c>
      <c r="BM489" s="16" t="s">
        <v>640</v>
      </c>
    </row>
    <row r="490" spans="2:65" s="10" customFormat="1" ht="25.9" customHeight="1" x14ac:dyDescent="0.2">
      <c r="B490" s="153"/>
      <c r="C490" s="154"/>
      <c r="D490" s="155" t="s">
        <v>66</v>
      </c>
      <c r="E490" s="156" t="s">
        <v>641</v>
      </c>
      <c r="F490" s="156" t="s">
        <v>642</v>
      </c>
      <c r="G490" s="154"/>
      <c r="H490" s="154"/>
      <c r="I490" s="157"/>
      <c r="J490" s="158">
        <f>BK490</f>
        <v>0</v>
      </c>
      <c r="K490" s="154"/>
      <c r="L490" s="159"/>
      <c r="M490" s="160"/>
      <c r="N490" s="161"/>
      <c r="O490" s="161"/>
      <c r="P490" s="162">
        <f>P491+P508+P548+P588+P609+P640+P670+P691+P727+P746</f>
        <v>0</v>
      </c>
      <c r="Q490" s="161"/>
      <c r="R490" s="162">
        <f>R491+R508+R548+R588+R609+R640+R670+R691+R727+R746</f>
        <v>13.317927850000002</v>
      </c>
      <c r="S490" s="161"/>
      <c r="T490" s="163">
        <f>T491+T508+T548+T588+T609+T640+T670+T691+T727+T746</f>
        <v>0.72003560000000011</v>
      </c>
      <c r="AR490" s="164" t="s">
        <v>74</v>
      </c>
      <c r="AT490" s="165" t="s">
        <v>66</v>
      </c>
      <c r="AU490" s="165" t="s">
        <v>67</v>
      </c>
      <c r="AY490" s="164" t="s">
        <v>123</v>
      </c>
      <c r="BK490" s="166">
        <f>BK491+BK508+BK548+BK588+BK609+BK640+BK670+BK691+BK727+BK746</f>
        <v>0</v>
      </c>
    </row>
    <row r="491" spans="2:65" s="10" customFormat="1" ht="22.9" customHeight="1" x14ac:dyDescent="0.2">
      <c r="B491" s="153"/>
      <c r="C491" s="154"/>
      <c r="D491" s="155" t="s">
        <v>66</v>
      </c>
      <c r="E491" s="167" t="s">
        <v>643</v>
      </c>
      <c r="F491" s="167" t="s">
        <v>644</v>
      </c>
      <c r="G491" s="154"/>
      <c r="H491" s="154"/>
      <c r="I491" s="157"/>
      <c r="J491" s="168">
        <f>BK491</f>
        <v>0</v>
      </c>
      <c r="K491" s="154"/>
      <c r="L491" s="159"/>
      <c r="M491" s="160"/>
      <c r="N491" s="161"/>
      <c r="O491" s="161"/>
      <c r="P491" s="162">
        <f>SUM(P492:P507)</f>
        <v>0</v>
      </c>
      <c r="Q491" s="161"/>
      <c r="R491" s="162">
        <f>SUM(R492:R507)</f>
        <v>2.272035E-2</v>
      </c>
      <c r="S491" s="161"/>
      <c r="T491" s="163">
        <f>SUM(T492:T507)</f>
        <v>0</v>
      </c>
      <c r="AR491" s="164" t="s">
        <v>74</v>
      </c>
      <c r="AT491" s="165" t="s">
        <v>66</v>
      </c>
      <c r="AU491" s="165" t="s">
        <v>72</v>
      </c>
      <c r="AY491" s="164" t="s">
        <v>123</v>
      </c>
      <c r="BK491" s="166">
        <f>SUM(BK492:BK507)</f>
        <v>0</v>
      </c>
    </row>
    <row r="492" spans="2:65" s="1" customFormat="1" ht="16.5" customHeight="1" x14ac:dyDescent="0.2">
      <c r="B492" s="33"/>
      <c r="C492" s="169" t="s">
        <v>645</v>
      </c>
      <c r="D492" s="169" t="s">
        <v>127</v>
      </c>
      <c r="E492" s="170" t="s">
        <v>646</v>
      </c>
      <c r="F492" s="171" t="s">
        <v>647</v>
      </c>
      <c r="G492" s="172" t="s">
        <v>142</v>
      </c>
      <c r="H492" s="173">
        <v>91.21</v>
      </c>
      <c r="I492" s="174"/>
      <c r="J492" s="175">
        <f>ROUND(I492*H492,2)</f>
        <v>0</v>
      </c>
      <c r="K492" s="171" t="s">
        <v>188</v>
      </c>
      <c r="L492" s="37"/>
      <c r="M492" s="176" t="s">
        <v>1</v>
      </c>
      <c r="N492" s="177" t="s">
        <v>38</v>
      </c>
      <c r="O492" s="59"/>
      <c r="P492" s="178">
        <f>O492*H492</f>
        <v>0</v>
      </c>
      <c r="Q492" s="178">
        <v>0</v>
      </c>
      <c r="R492" s="178">
        <f>Q492*H492</f>
        <v>0</v>
      </c>
      <c r="S492" s="178">
        <v>0</v>
      </c>
      <c r="T492" s="179">
        <f>S492*H492</f>
        <v>0</v>
      </c>
      <c r="AR492" s="16" t="s">
        <v>190</v>
      </c>
      <c r="AT492" s="16" t="s">
        <v>127</v>
      </c>
      <c r="AU492" s="16" t="s">
        <v>74</v>
      </c>
      <c r="AY492" s="16" t="s">
        <v>123</v>
      </c>
      <c r="BE492" s="180">
        <f>IF(N492="základní",J492,0)</f>
        <v>0</v>
      </c>
      <c r="BF492" s="180">
        <f>IF(N492="snížená",J492,0)</f>
        <v>0</v>
      </c>
      <c r="BG492" s="180">
        <f>IF(N492="zákl. přenesená",J492,0)</f>
        <v>0</v>
      </c>
      <c r="BH492" s="180">
        <f>IF(N492="sníž. přenesená",J492,0)</f>
        <v>0</v>
      </c>
      <c r="BI492" s="180">
        <f>IF(N492="nulová",J492,0)</f>
        <v>0</v>
      </c>
      <c r="BJ492" s="16" t="s">
        <v>72</v>
      </c>
      <c r="BK492" s="180">
        <f>ROUND(I492*H492,2)</f>
        <v>0</v>
      </c>
      <c r="BL492" s="16" t="s">
        <v>190</v>
      </c>
      <c r="BM492" s="16" t="s">
        <v>648</v>
      </c>
    </row>
    <row r="493" spans="2:65" s="11" customFormat="1" x14ac:dyDescent="0.2">
      <c r="B493" s="181"/>
      <c r="C493" s="182"/>
      <c r="D493" s="183" t="s">
        <v>134</v>
      </c>
      <c r="E493" s="184" t="s">
        <v>1</v>
      </c>
      <c r="F493" s="185" t="s">
        <v>649</v>
      </c>
      <c r="G493" s="182"/>
      <c r="H493" s="184" t="s">
        <v>1</v>
      </c>
      <c r="I493" s="186"/>
      <c r="J493" s="182"/>
      <c r="K493" s="182"/>
      <c r="L493" s="187"/>
      <c r="M493" s="188"/>
      <c r="N493" s="189"/>
      <c r="O493" s="189"/>
      <c r="P493" s="189"/>
      <c r="Q493" s="189"/>
      <c r="R493" s="189"/>
      <c r="S493" s="189"/>
      <c r="T493" s="190"/>
      <c r="AT493" s="191" t="s">
        <v>134</v>
      </c>
      <c r="AU493" s="191" t="s">
        <v>74</v>
      </c>
      <c r="AV493" s="11" t="s">
        <v>72</v>
      </c>
      <c r="AW493" s="11" t="s">
        <v>30</v>
      </c>
      <c r="AX493" s="11" t="s">
        <v>67</v>
      </c>
      <c r="AY493" s="191" t="s">
        <v>123</v>
      </c>
    </row>
    <row r="494" spans="2:65" s="11" customFormat="1" x14ac:dyDescent="0.2">
      <c r="B494" s="181"/>
      <c r="C494" s="182"/>
      <c r="D494" s="183" t="s">
        <v>134</v>
      </c>
      <c r="E494" s="184" t="s">
        <v>1</v>
      </c>
      <c r="F494" s="185" t="s">
        <v>275</v>
      </c>
      <c r="G494" s="182"/>
      <c r="H494" s="184" t="s">
        <v>1</v>
      </c>
      <c r="I494" s="186"/>
      <c r="J494" s="182"/>
      <c r="K494" s="182"/>
      <c r="L494" s="187"/>
      <c r="M494" s="188"/>
      <c r="N494" s="189"/>
      <c r="O494" s="189"/>
      <c r="P494" s="189"/>
      <c r="Q494" s="189"/>
      <c r="R494" s="189"/>
      <c r="S494" s="189"/>
      <c r="T494" s="190"/>
      <c r="AT494" s="191" t="s">
        <v>134</v>
      </c>
      <c r="AU494" s="191" t="s">
        <v>74</v>
      </c>
      <c r="AV494" s="11" t="s">
        <v>72</v>
      </c>
      <c r="AW494" s="11" t="s">
        <v>30</v>
      </c>
      <c r="AX494" s="11" t="s">
        <v>67</v>
      </c>
      <c r="AY494" s="191" t="s">
        <v>123</v>
      </c>
    </row>
    <row r="495" spans="2:65" s="12" customFormat="1" x14ac:dyDescent="0.2">
      <c r="B495" s="192"/>
      <c r="C495" s="193"/>
      <c r="D495" s="183" t="s">
        <v>134</v>
      </c>
      <c r="E495" s="194" t="s">
        <v>1</v>
      </c>
      <c r="F495" s="195" t="s">
        <v>303</v>
      </c>
      <c r="G495" s="193"/>
      <c r="H495" s="196">
        <v>91.21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134</v>
      </c>
      <c r="AU495" s="202" t="s">
        <v>74</v>
      </c>
      <c r="AV495" s="12" t="s">
        <v>74</v>
      </c>
      <c r="AW495" s="12" t="s">
        <v>30</v>
      </c>
      <c r="AX495" s="12" t="s">
        <v>67</v>
      </c>
      <c r="AY495" s="202" t="s">
        <v>123</v>
      </c>
    </row>
    <row r="496" spans="2:65" s="13" customFormat="1" x14ac:dyDescent="0.2">
      <c r="B496" s="203"/>
      <c r="C496" s="204"/>
      <c r="D496" s="183" t="s">
        <v>134</v>
      </c>
      <c r="E496" s="205" t="s">
        <v>1</v>
      </c>
      <c r="F496" s="206" t="s">
        <v>138</v>
      </c>
      <c r="G496" s="204"/>
      <c r="H496" s="207">
        <v>91.21</v>
      </c>
      <c r="I496" s="208"/>
      <c r="J496" s="204"/>
      <c r="K496" s="204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134</v>
      </c>
      <c r="AU496" s="213" t="s">
        <v>74</v>
      </c>
      <c r="AV496" s="13" t="s">
        <v>132</v>
      </c>
      <c r="AW496" s="13" t="s">
        <v>30</v>
      </c>
      <c r="AX496" s="13" t="s">
        <v>72</v>
      </c>
      <c r="AY496" s="213" t="s">
        <v>123</v>
      </c>
    </row>
    <row r="497" spans="2:65" s="1" customFormat="1" ht="16.5" customHeight="1" x14ac:dyDescent="0.2">
      <c r="B497" s="33"/>
      <c r="C497" s="214" t="s">
        <v>650</v>
      </c>
      <c r="D497" s="214" t="s">
        <v>162</v>
      </c>
      <c r="E497" s="215" t="s">
        <v>651</v>
      </c>
      <c r="F497" s="216" t="s">
        <v>652</v>
      </c>
      <c r="G497" s="217" t="s">
        <v>130</v>
      </c>
      <c r="H497" s="218">
        <v>3.7210000000000001</v>
      </c>
      <c r="I497" s="219"/>
      <c r="J497" s="220">
        <f>ROUND(I497*H497,2)</f>
        <v>0</v>
      </c>
      <c r="K497" s="216" t="s">
        <v>131</v>
      </c>
      <c r="L497" s="221"/>
      <c r="M497" s="222" t="s">
        <v>1</v>
      </c>
      <c r="N497" s="223" t="s">
        <v>38</v>
      </c>
      <c r="O497" s="59"/>
      <c r="P497" s="178">
        <f>O497*H497</f>
        <v>0</v>
      </c>
      <c r="Q497" s="178">
        <v>3.14E-3</v>
      </c>
      <c r="R497" s="178">
        <f>Q497*H497</f>
        <v>1.168394E-2</v>
      </c>
      <c r="S497" s="178">
        <v>0</v>
      </c>
      <c r="T497" s="179">
        <f>S497*H497</f>
        <v>0</v>
      </c>
      <c r="AR497" s="16" t="s">
        <v>458</v>
      </c>
      <c r="AT497" s="16" t="s">
        <v>162</v>
      </c>
      <c r="AU497" s="16" t="s">
        <v>74</v>
      </c>
      <c r="AY497" s="16" t="s">
        <v>123</v>
      </c>
      <c r="BE497" s="180">
        <f>IF(N497="základní",J497,0)</f>
        <v>0</v>
      </c>
      <c r="BF497" s="180">
        <f>IF(N497="snížená",J497,0)</f>
        <v>0</v>
      </c>
      <c r="BG497" s="180">
        <f>IF(N497="zákl. přenesená",J497,0)</f>
        <v>0</v>
      </c>
      <c r="BH497" s="180">
        <f>IF(N497="sníž. přenesená",J497,0)</f>
        <v>0</v>
      </c>
      <c r="BI497" s="180">
        <f>IF(N497="nulová",J497,0)</f>
        <v>0</v>
      </c>
      <c r="BJ497" s="16" t="s">
        <v>72</v>
      </c>
      <c r="BK497" s="180">
        <f>ROUND(I497*H497,2)</f>
        <v>0</v>
      </c>
      <c r="BL497" s="16" t="s">
        <v>190</v>
      </c>
      <c r="BM497" s="16" t="s">
        <v>653</v>
      </c>
    </row>
    <row r="498" spans="2:65" s="12" customFormat="1" x14ac:dyDescent="0.2">
      <c r="B498" s="192"/>
      <c r="C498" s="193"/>
      <c r="D498" s="183" t="s">
        <v>134</v>
      </c>
      <c r="E498" s="194" t="s">
        <v>1</v>
      </c>
      <c r="F498" s="195" t="s">
        <v>654</v>
      </c>
      <c r="G498" s="193"/>
      <c r="H498" s="196">
        <v>3.7210000000000001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134</v>
      </c>
      <c r="AU498" s="202" t="s">
        <v>74</v>
      </c>
      <c r="AV498" s="12" t="s">
        <v>74</v>
      </c>
      <c r="AW498" s="12" t="s">
        <v>30</v>
      </c>
      <c r="AX498" s="12" t="s">
        <v>67</v>
      </c>
      <c r="AY498" s="202" t="s">
        <v>123</v>
      </c>
    </row>
    <row r="499" spans="2:65" s="13" customFormat="1" x14ac:dyDescent="0.2">
      <c r="B499" s="203"/>
      <c r="C499" s="204"/>
      <c r="D499" s="183" t="s">
        <v>134</v>
      </c>
      <c r="E499" s="205" t="s">
        <v>1</v>
      </c>
      <c r="F499" s="206" t="s">
        <v>138</v>
      </c>
      <c r="G499" s="204"/>
      <c r="H499" s="207">
        <v>3.7210000000000001</v>
      </c>
      <c r="I499" s="208"/>
      <c r="J499" s="204"/>
      <c r="K499" s="204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134</v>
      </c>
      <c r="AU499" s="213" t="s">
        <v>74</v>
      </c>
      <c r="AV499" s="13" t="s">
        <v>132</v>
      </c>
      <c r="AW499" s="13" t="s">
        <v>30</v>
      </c>
      <c r="AX499" s="13" t="s">
        <v>72</v>
      </c>
      <c r="AY499" s="213" t="s">
        <v>123</v>
      </c>
    </row>
    <row r="500" spans="2:65" s="1" customFormat="1" ht="16.5" customHeight="1" x14ac:dyDescent="0.2">
      <c r="B500" s="33"/>
      <c r="C500" s="169" t="s">
        <v>655</v>
      </c>
      <c r="D500" s="169" t="s">
        <v>127</v>
      </c>
      <c r="E500" s="170" t="s">
        <v>656</v>
      </c>
      <c r="F500" s="171" t="s">
        <v>657</v>
      </c>
      <c r="G500" s="172" t="s">
        <v>142</v>
      </c>
      <c r="H500" s="173">
        <v>91.21</v>
      </c>
      <c r="I500" s="174"/>
      <c r="J500" s="175">
        <f>ROUND(I500*H500,2)</f>
        <v>0</v>
      </c>
      <c r="K500" s="171" t="s">
        <v>188</v>
      </c>
      <c r="L500" s="37"/>
      <c r="M500" s="176" t="s">
        <v>1</v>
      </c>
      <c r="N500" s="177" t="s">
        <v>38</v>
      </c>
      <c r="O500" s="59"/>
      <c r="P500" s="178">
        <f>O500*H500</f>
        <v>0</v>
      </c>
      <c r="Q500" s="178">
        <v>0</v>
      </c>
      <c r="R500" s="178">
        <f>Q500*H500</f>
        <v>0</v>
      </c>
      <c r="S500" s="178">
        <v>0</v>
      </c>
      <c r="T500" s="179">
        <f>S500*H500</f>
        <v>0</v>
      </c>
      <c r="AR500" s="16" t="s">
        <v>190</v>
      </c>
      <c r="AT500" s="16" t="s">
        <v>127</v>
      </c>
      <c r="AU500" s="16" t="s">
        <v>74</v>
      </c>
      <c r="AY500" s="16" t="s">
        <v>123</v>
      </c>
      <c r="BE500" s="180">
        <f>IF(N500="základní",J500,0)</f>
        <v>0</v>
      </c>
      <c r="BF500" s="180">
        <f>IF(N500="snížená",J500,0)</f>
        <v>0</v>
      </c>
      <c r="BG500" s="180">
        <f>IF(N500="zákl. přenesená",J500,0)</f>
        <v>0</v>
      </c>
      <c r="BH500" s="180">
        <f>IF(N500="sníž. přenesená",J500,0)</f>
        <v>0</v>
      </c>
      <c r="BI500" s="180">
        <f>IF(N500="nulová",J500,0)</f>
        <v>0</v>
      </c>
      <c r="BJ500" s="16" t="s">
        <v>72</v>
      </c>
      <c r="BK500" s="180">
        <f>ROUND(I500*H500,2)</f>
        <v>0</v>
      </c>
      <c r="BL500" s="16" t="s">
        <v>190</v>
      </c>
      <c r="BM500" s="16" t="s">
        <v>658</v>
      </c>
    </row>
    <row r="501" spans="2:65" s="12" customFormat="1" x14ac:dyDescent="0.2">
      <c r="B501" s="192"/>
      <c r="C501" s="193"/>
      <c r="D501" s="183" t="s">
        <v>134</v>
      </c>
      <c r="E501" s="194" t="s">
        <v>1</v>
      </c>
      <c r="F501" s="195" t="s">
        <v>303</v>
      </c>
      <c r="G501" s="193"/>
      <c r="H501" s="196">
        <v>91.21</v>
      </c>
      <c r="I501" s="197"/>
      <c r="J501" s="193"/>
      <c r="K501" s="193"/>
      <c r="L501" s="198"/>
      <c r="M501" s="199"/>
      <c r="N501" s="200"/>
      <c r="O501" s="200"/>
      <c r="P501" s="200"/>
      <c r="Q501" s="200"/>
      <c r="R501" s="200"/>
      <c r="S501" s="200"/>
      <c r="T501" s="201"/>
      <c r="AT501" s="202" t="s">
        <v>134</v>
      </c>
      <c r="AU501" s="202" t="s">
        <v>74</v>
      </c>
      <c r="AV501" s="12" t="s">
        <v>74</v>
      </c>
      <c r="AW501" s="12" t="s">
        <v>30</v>
      </c>
      <c r="AX501" s="12" t="s">
        <v>67</v>
      </c>
      <c r="AY501" s="202" t="s">
        <v>123</v>
      </c>
    </row>
    <row r="502" spans="2:65" s="13" customFormat="1" x14ac:dyDescent="0.2">
      <c r="B502" s="203"/>
      <c r="C502" s="204"/>
      <c r="D502" s="183" t="s">
        <v>134</v>
      </c>
      <c r="E502" s="205" t="s">
        <v>1</v>
      </c>
      <c r="F502" s="206" t="s">
        <v>138</v>
      </c>
      <c r="G502" s="204"/>
      <c r="H502" s="207">
        <v>91.21</v>
      </c>
      <c r="I502" s="208"/>
      <c r="J502" s="204"/>
      <c r="K502" s="204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134</v>
      </c>
      <c r="AU502" s="213" t="s">
        <v>74</v>
      </c>
      <c r="AV502" s="13" t="s">
        <v>132</v>
      </c>
      <c r="AW502" s="13" t="s">
        <v>30</v>
      </c>
      <c r="AX502" s="13" t="s">
        <v>72</v>
      </c>
      <c r="AY502" s="213" t="s">
        <v>123</v>
      </c>
    </row>
    <row r="503" spans="2:65" s="1" customFormat="1" ht="16.5" customHeight="1" x14ac:dyDescent="0.2">
      <c r="B503" s="33"/>
      <c r="C503" s="214" t="s">
        <v>659</v>
      </c>
      <c r="D503" s="214" t="s">
        <v>162</v>
      </c>
      <c r="E503" s="215" t="s">
        <v>660</v>
      </c>
      <c r="F503" s="216" t="s">
        <v>661</v>
      </c>
      <c r="G503" s="217" t="s">
        <v>142</v>
      </c>
      <c r="H503" s="218">
        <v>100.331</v>
      </c>
      <c r="I503" s="219"/>
      <c r="J503" s="220">
        <f>ROUND(I503*H503,2)</f>
        <v>0</v>
      </c>
      <c r="K503" s="216" t="s">
        <v>1</v>
      </c>
      <c r="L503" s="221"/>
      <c r="M503" s="222" t="s">
        <v>1</v>
      </c>
      <c r="N503" s="223" t="s">
        <v>38</v>
      </c>
      <c r="O503" s="59"/>
      <c r="P503" s="178">
        <f>O503*H503</f>
        <v>0</v>
      </c>
      <c r="Q503" s="178">
        <v>1.1E-4</v>
      </c>
      <c r="R503" s="178">
        <f>Q503*H503</f>
        <v>1.103641E-2</v>
      </c>
      <c r="S503" s="178">
        <v>0</v>
      </c>
      <c r="T503" s="179">
        <f>S503*H503</f>
        <v>0</v>
      </c>
      <c r="AR503" s="16" t="s">
        <v>458</v>
      </c>
      <c r="AT503" s="16" t="s">
        <v>162</v>
      </c>
      <c r="AU503" s="16" t="s">
        <v>74</v>
      </c>
      <c r="AY503" s="16" t="s">
        <v>123</v>
      </c>
      <c r="BE503" s="180">
        <f>IF(N503="základní",J503,0)</f>
        <v>0</v>
      </c>
      <c r="BF503" s="180">
        <f>IF(N503="snížená",J503,0)</f>
        <v>0</v>
      </c>
      <c r="BG503" s="180">
        <f>IF(N503="zákl. přenesená",J503,0)</f>
        <v>0</v>
      </c>
      <c r="BH503" s="180">
        <f>IF(N503="sníž. přenesená",J503,0)</f>
        <v>0</v>
      </c>
      <c r="BI503" s="180">
        <f>IF(N503="nulová",J503,0)</f>
        <v>0</v>
      </c>
      <c r="BJ503" s="16" t="s">
        <v>72</v>
      </c>
      <c r="BK503" s="180">
        <f>ROUND(I503*H503,2)</f>
        <v>0</v>
      </c>
      <c r="BL503" s="16" t="s">
        <v>190</v>
      </c>
      <c r="BM503" s="16" t="s">
        <v>662</v>
      </c>
    </row>
    <row r="504" spans="2:65" s="12" customFormat="1" x14ac:dyDescent="0.2">
      <c r="B504" s="192"/>
      <c r="C504" s="193"/>
      <c r="D504" s="183" t="s">
        <v>134</v>
      </c>
      <c r="E504" s="194" t="s">
        <v>1</v>
      </c>
      <c r="F504" s="195" t="s">
        <v>663</v>
      </c>
      <c r="G504" s="193"/>
      <c r="H504" s="196">
        <v>100.331</v>
      </c>
      <c r="I504" s="197"/>
      <c r="J504" s="193"/>
      <c r="K504" s="193"/>
      <c r="L504" s="198"/>
      <c r="M504" s="199"/>
      <c r="N504" s="200"/>
      <c r="O504" s="200"/>
      <c r="P504" s="200"/>
      <c r="Q504" s="200"/>
      <c r="R504" s="200"/>
      <c r="S504" s="200"/>
      <c r="T504" s="201"/>
      <c r="AT504" s="202" t="s">
        <v>134</v>
      </c>
      <c r="AU504" s="202" t="s">
        <v>74</v>
      </c>
      <c r="AV504" s="12" t="s">
        <v>74</v>
      </c>
      <c r="AW504" s="12" t="s">
        <v>30</v>
      </c>
      <c r="AX504" s="12" t="s">
        <v>67</v>
      </c>
      <c r="AY504" s="202" t="s">
        <v>123</v>
      </c>
    </row>
    <row r="505" spans="2:65" s="13" customFormat="1" x14ac:dyDescent="0.2">
      <c r="B505" s="203"/>
      <c r="C505" s="204"/>
      <c r="D505" s="183" t="s">
        <v>134</v>
      </c>
      <c r="E505" s="205" t="s">
        <v>1</v>
      </c>
      <c r="F505" s="206" t="s">
        <v>138</v>
      </c>
      <c r="G505" s="204"/>
      <c r="H505" s="207">
        <v>100.331</v>
      </c>
      <c r="I505" s="208"/>
      <c r="J505" s="204"/>
      <c r="K505" s="204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134</v>
      </c>
      <c r="AU505" s="213" t="s">
        <v>74</v>
      </c>
      <c r="AV505" s="13" t="s">
        <v>132</v>
      </c>
      <c r="AW505" s="13" t="s">
        <v>30</v>
      </c>
      <c r="AX505" s="13" t="s">
        <v>72</v>
      </c>
      <c r="AY505" s="213" t="s">
        <v>123</v>
      </c>
    </row>
    <row r="506" spans="2:65" s="1" customFormat="1" ht="16.5" customHeight="1" x14ac:dyDescent="0.2">
      <c r="B506" s="33"/>
      <c r="C506" s="169" t="s">
        <v>664</v>
      </c>
      <c r="D506" s="169" t="s">
        <v>127</v>
      </c>
      <c r="E506" s="170" t="s">
        <v>665</v>
      </c>
      <c r="F506" s="171" t="s">
        <v>666</v>
      </c>
      <c r="G506" s="172" t="s">
        <v>157</v>
      </c>
      <c r="H506" s="173">
        <v>2.3E-2</v>
      </c>
      <c r="I506" s="174"/>
      <c r="J506" s="175">
        <f>ROUND(I506*H506,2)</f>
        <v>0</v>
      </c>
      <c r="K506" s="171" t="s">
        <v>131</v>
      </c>
      <c r="L506" s="37"/>
      <c r="M506" s="176" t="s">
        <v>1</v>
      </c>
      <c r="N506" s="177" t="s">
        <v>38</v>
      </c>
      <c r="O506" s="59"/>
      <c r="P506" s="178">
        <f>O506*H506</f>
        <v>0</v>
      </c>
      <c r="Q506" s="178">
        <v>0</v>
      </c>
      <c r="R506" s="178">
        <f>Q506*H506</f>
        <v>0</v>
      </c>
      <c r="S506" s="178">
        <v>0</v>
      </c>
      <c r="T506" s="179">
        <f>S506*H506</f>
        <v>0</v>
      </c>
      <c r="AR506" s="16" t="s">
        <v>190</v>
      </c>
      <c r="AT506" s="16" t="s">
        <v>127</v>
      </c>
      <c r="AU506" s="16" t="s">
        <v>74</v>
      </c>
      <c r="AY506" s="16" t="s">
        <v>123</v>
      </c>
      <c r="BE506" s="180">
        <f>IF(N506="základní",J506,0)</f>
        <v>0</v>
      </c>
      <c r="BF506" s="180">
        <f>IF(N506="snížená",J506,0)</f>
        <v>0</v>
      </c>
      <c r="BG506" s="180">
        <f>IF(N506="zákl. přenesená",J506,0)</f>
        <v>0</v>
      </c>
      <c r="BH506" s="180">
        <f>IF(N506="sníž. přenesená",J506,0)</f>
        <v>0</v>
      </c>
      <c r="BI506" s="180">
        <f>IF(N506="nulová",J506,0)</f>
        <v>0</v>
      </c>
      <c r="BJ506" s="16" t="s">
        <v>72</v>
      </c>
      <c r="BK506" s="180">
        <f>ROUND(I506*H506,2)</f>
        <v>0</v>
      </c>
      <c r="BL506" s="16" t="s">
        <v>190</v>
      </c>
      <c r="BM506" s="16" t="s">
        <v>667</v>
      </c>
    </row>
    <row r="507" spans="2:65" s="1" customFormat="1" ht="16.5" customHeight="1" x14ac:dyDescent="0.2">
      <c r="B507" s="33"/>
      <c r="C507" s="169" t="s">
        <v>668</v>
      </c>
      <c r="D507" s="169" t="s">
        <v>127</v>
      </c>
      <c r="E507" s="170" t="s">
        <v>669</v>
      </c>
      <c r="F507" s="171" t="s">
        <v>670</v>
      </c>
      <c r="G507" s="172" t="s">
        <v>157</v>
      </c>
      <c r="H507" s="173">
        <v>2.3E-2</v>
      </c>
      <c r="I507" s="174"/>
      <c r="J507" s="175">
        <f>ROUND(I507*H507,2)</f>
        <v>0</v>
      </c>
      <c r="K507" s="171" t="s">
        <v>131</v>
      </c>
      <c r="L507" s="37"/>
      <c r="M507" s="176" t="s">
        <v>1</v>
      </c>
      <c r="N507" s="177" t="s">
        <v>38</v>
      </c>
      <c r="O507" s="59"/>
      <c r="P507" s="178">
        <f>O507*H507</f>
        <v>0</v>
      </c>
      <c r="Q507" s="178">
        <v>0</v>
      </c>
      <c r="R507" s="178">
        <f>Q507*H507</f>
        <v>0</v>
      </c>
      <c r="S507" s="178">
        <v>0</v>
      </c>
      <c r="T507" s="179">
        <f>S507*H507</f>
        <v>0</v>
      </c>
      <c r="AR507" s="16" t="s">
        <v>190</v>
      </c>
      <c r="AT507" s="16" t="s">
        <v>127</v>
      </c>
      <c r="AU507" s="16" t="s">
        <v>74</v>
      </c>
      <c r="AY507" s="16" t="s">
        <v>123</v>
      </c>
      <c r="BE507" s="180">
        <f>IF(N507="základní",J507,0)</f>
        <v>0</v>
      </c>
      <c r="BF507" s="180">
        <f>IF(N507="snížená",J507,0)</f>
        <v>0</v>
      </c>
      <c r="BG507" s="180">
        <f>IF(N507="zákl. přenesená",J507,0)</f>
        <v>0</v>
      </c>
      <c r="BH507" s="180">
        <f>IF(N507="sníž. přenesená",J507,0)</f>
        <v>0</v>
      </c>
      <c r="BI507" s="180">
        <f>IF(N507="nulová",J507,0)</f>
        <v>0</v>
      </c>
      <c r="BJ507" s="16" t="s">
        <v>72</v>
      </c>
      <c r="BK507" s="180">
        <f>ROUND(I507*H507,2)</f>
        <v>0</v>
      </c>
      <c r="BL507" s="16" t="s">
        <v>190</v>
      </c>
      <c r="BM507" s="16" t="s">
        <v>671</v>
      </c>
    </row>
    <row r="508" spans="2:65" s="10" customFormat="1" ht="22.9" customHeight="1" x14ac:dyDescent="0.2">
      <c r="B508" s="153"/>
      <c r="C508" s="154"/>
      <c r="D508" s="155" t="s">
        <v>66</v>
      </c>
      <c r="E508" s="167" t="s">
        <v>672</v>
      </c>
      <c r="F508" s="167" t="s">
        <v>673</v>
      </c>
      <c r="G508" s="154"/>
      <c r="H508" s="154"/>
      <c r="I508" s="157"/>
      <c r="J508" s="168">
        <f>BK508</f>
        <v>0</v>
      </c>
      <c r="K508" s="154"/>
      <c r="L508" s="159"/>
      <c r="M508" s="160"/>
      <c r="N508" s="161"/>
      <c r="O508" s="161"/>
      <c r="P508" s="162">
        <f>SUM(P509:P547)</f>
        <v>0</v>
      </c>
      <c r="Q508" s="161"/>
      <c r="R508" s="162">
        <f>SUM(R509:R547)</f>
        <v>0.89984240000000015</v>
      </c>
      <c r="S508" s="161"/>
      <c r="T508" s="163">
        <f>SUM(T509:T547)</f>
        <v>0</v>
      </c>
      <c r="AR508" s="164" t="s">
        <v>74</v>
      </c>
      <c r="AT508" s="165" t="s">
        <v>66</v>
      </c>
      <c r="AU508" s="165" t="s">
        <v>72</v>
      </c>
      <c r="AY508" s="164" t="s">
        <v>123</v>
      </c>
      <c r="BK508" s="166">
        <f>SUM(BK509:BK547)</f>
        <v>0</v>
      </c>
    </row>
    <row r="509" spans="2:65" s="1" customFormat="1" ht="16.5" customHeight="1" x14ac:dyDescent="0.2">
      <c r="B509" s="33"/>
      <c r="C509" s="169" t="s">
        <v>674</v>
      </c>
      <c r="D509" s="169" t="s">
        <v>127</v>
      </c>
      <c r="E509" s="170" t="s">
        <v>675</v>
      </c>
      <c r="F509" s="171" t="s">
        <v>676</v>
      </c>
      <c r="G509" s="172" t="s">
        <v>142</v>
      </c>
      <c r="H509" s="173">
        <v>57.59</v>
      </c>
      <c r="I509" s="174"/>
      <c r="J509" s="175">
        <f>ROUND(I509*H509,2)</f>
        <v>0</v>
      </c>
      <c r="K509" s="171" t="s">
        <v>1</v>
      </c>
      <c r="L509" s="37"/>
      <c r="M509" s="176" t="s">
        <v>1</v>
      </c>
      <c r="N509" s="177" t="s">
        <v>38</v>
      </c>
      <c r="O509" s="59"/>
      <c r="P509" s="178">
        <f>O509*H509</f>
        <v>0</v>
      </c>
      <c r="Q509" s="178">
        <v>1.2540000000000001E-2</v>
      </c>
      <c r="R509" s="178">
        <f>Q509*H509</f>
        <v>0.72217860000000011</v>
      </c>
      <c r="S509" s="178">
        <v>0</v>
      </c>
      <c r="T509" s="179">
        <f>S509*H509</f>
        <v>0</v>
      </c>
      <c r="AR509" s="16" t="s">
        <v>190</v>
      </c>
      <c r="AT509" s="16" t="s">
        <v>127</v>
      </c>
      <c r="AU509" s="16" t="s">
        <v>74</v>
      </c>
      <c r="AY509" s="16" t="s">
        <v>123</v>
      </c>
      <c r="BE509" s="180">
        <f>IF(N509="základní",J509,0)</f>
        <v>0</v>
      </c>
      <c r="BF509" s="180">
        <f>IF(N509="snížená",J509,0)</f>
        <v>0</v>
      </c>
      <c r="BG509" s="180">
        <f>IF(N509="zákl. přenesená",J509,0)</f>
        <v>0</v>
      </c>
      <c r="BH509" s="180">
        <f>IF(N509="sníž. přenesená",J509,0)</f>
        <v>0</v>
      </c>
      <c r="BI509" s="180">
        <f>IF(N509="nulová",J509,0)</f>
        <v>0</v>
      </c>
      <c r="BJ509" s="16" t="s">
        <v>72</v>
      </c>
      <c r="BK509" s="180">
        <f>ROUND(I509*H509,2)</f>
        <v>0</v>
      </c>
      <c r="BL509" s="16" t="s">
        <v>190</v>
      </c>
      <c r="BM509" s="16" t="s">
        <v>677</v>
      </c>
    </row>
    <row r="510" spans="2:65" s="11" customFormat="1" x14ac:dyDescent="0.2">
      <c r="B510" s="181"/>
      <c r="C510" s="182"/>
      <c r="D510" s="183" t="s">
        <v>134</v>
      </c>
      <c r="E510" s="184" t="s">
        <v>1</v>
      </c>
      <c r="F510" s="185" t="s">
        <v>678</v>
      </c>
      <c r="G510" s="182"/>
      <c r="H510" s="184" t="s">
        <v>1</v>
      </c>
      <c r="I510" s="186"/>
      <c r="J510" s="182"/>
      <c r="K510" s="182"/>
      <c r="L510" s="187"/>
      <c r="M510" s="188"/>
      <c r="N510" s="189"/>
      <c r="O510" s="189"/>
      <c r="P510" s="189"/>
      <c r="Q510" s="189"/>
      <c r="R510" s="189"/>
      <c r="S510" s="189"/>
      <c r="T510" s="190"/>
      <c r="AT510" s="191" t="s">
        <v>134</v>
      </c>
      <c r="AU510" s="191" t="s">
        <v>74</v>
      </c>
      <c r="AV510" s="11" t="s">
        <v>72</v>
      </c>
      <c r="AW510" s="11" t="s">
        <v>30</v>
      </c>
      <c r="AX510" s="11" t="s">
        <v>67</v>
      </c>
      <c r="AY510" s="191" t="s">
        <v>123</v>
      </c>
    </row>
    <row r="511" spans="2:65" s="12" customFormat="1" x14ac:dyDescent="0.2">
      <c r="B511" s="192"/>
      <c r="C511" s="193"/>
      <c r="D511" s="183" t="s">
        <v>134</v>
      </c>
      <c r="E511" s="194" t="s">
        <v>1</v>
      </c>
      <c r="F511" s="195" t="s">
        <v>679</v>
      </c>
      <c r="G511" s="193"/>
      <c r="H511" s="196">
        <v>52.29</v>
      </c>
      <c r="I511" s="197"/>
      <c r="J511" s="193"/>
      <c r="K511" s="193"/>
      <c r="L511" s="198"/>
      <c r="M511" s="199"/>
      <c r="N511" s="200"/>
      <c r="O511" s="200"/>
      <c r="P511" s="200"/>
      <c r="Q511" s="200"/>
      <c r="R511" s="200"/>
      <c r="S511" s="200"/>
      <c r="T511" s="201"/>
      <c r="AT511" s="202" t="s">
        <v>134</v>
      </c>
      <c r="AU511" s="202" t="s">
        <v>74</v>
      </c>
      <c r="AV511" s="12" t="s">
        <v>74</v>
      </c>
      <c r="AW511" s="12" t="s">
        <v>30</v>
      </c>
      <c r="AX511" s="12" t="s">
        <v>67</v>
      </c>
      <c r="AY511" s="202" t="s">
        <v>123</v>
      </c>
    </row>
    <row r="512" spans="2:65" s="11" customFormat="1" x14ac:dyDescent="0.2">
      <c r="B512" s="181"/>
      <c r="C512" s="182"/>
      <c r="D512" s="183" t="s">
        <v>134</v>
      </c>
      <c r="E512" s="184" t="s">
        <v>1</v>
      </c>
      <c r="F512" s="185" t="s">
        <v>680</v>
      </c>
      <c r="G512" s="182"/>
      <c r="H512" s="184" t="s">
        <v>1</v>
      </c>
      <c r="I512" s="186"/>
      <c r="J512" s="182"/>
      <c r="K512" s="182"/>
      <c r="L512" s="187"/>
      <c r="M512" s="188"/>
      <c r="N512" s="189"/>
      <c r="O512" s="189"/>
      <c r="P512" s="189"/>
      <c r="Q512" s="189"/>
      <c r="R512" s="189"/>
      <c r="S512" s="189"/>
      <c r="T512" s="190"/>
      <c r="AT512" s="191" t="s">
        <v>134</v>
      </c>
      <c r="AU512" s="191" t="s">
        <v>74</v>
      </c>
      <c r="AV512" s="11" t="s">
        <v>72</v>
      </c>
      <c r="AW512" s="11" t="s">
        <v>30</v>
      </c>
      <c r="AX512" s="11" t="s">
        <v>67</v>
      </c>
      <c r="AY512" s="191" t="s">
        <v>123</v>
      </c>
    </row>
    <row r="513" spans="2:65" s="12" customFormat="1" x14ac:dyDescent="0.2">
      <c r="B513" s="192"/>
      <c r="C513" s="193"/>
      <c r="D513" s="183" t="s">
        <v>134</v>
      </c>
      <c r="E513" s="194" t="s">
        <v>1</v>
      </c>
      <c r="F513" s="195" t="s">
        <v>681</v>
      </c>
      <c r="G513" s="193"/>
      <c r="H513" s="196">
        <v>5.3</v>
      </c>
      <c r="I513" s="197"/>
      <c r="J513" s="193"/>
      <c r="K513" s="193"/>
      <c r="L513" s="198"/>
      <c r="M513" s="199"/>
      <c r="N513" s="200"/>
      <c r="O513" s="200"/>
      <c r="P513" s="200"/>
      <c r="Q513" s="200"/>
      <c r="R513" s="200"/>
      <c r="S513" s="200"/>
      <c r="T513" s="201"/>
      <c r="AT513" s="202" t="s">
        <v>134</v>
      </c>
      <c r="AU513" s="202" t="s">
        <v>74</v>
      </c>
      <c r="AV513" s="12" t="s">
        <v>74</v>
      </c>
      <c r="AW513" s="12" t="s">
        <v>30</v>
      </c>
      <c r="AX513" s="12" t="s">
        <v>67</v>
      </c>
      <c r="AY513" s="202" t="s">
        <v>123</v>
      </c>
    </row>
    <row r="514" spans="2:65" s="13" customFormat="1" x14ac:dyDescent="0.2">
      <c r="B514" s="203"/>
      <c r="C514" s="204"/>
      <c r="D514" s="183" t="s">
        <v>134</v>
      </c>
      <c r="E514" s="205" t="s">
        <v>1</v>
      </c>
      <c r="F514" s="206" t="s">
        <v>138</v>
      </c>
      <c r="G514" s="204"/>
      <c r="H514" s="207">
        <v>57.589999999999996</v>
      </c>
      <c r="I514" s="208"/>
      <c r="J514" s="204"/>
      <c r="K514" s="204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134</v>
      </c>
      <c r="AU514" s="213" t="s">
        <v>74</v>
      </c>
      <c r="AV514" s="13" t="s">
        <v>132</v>
      </c>
      <c r="AW514" s="13" t="s">
        <v>30</v>
      </c>
      <c r="AX514" s="13" t="s">
        <v>72</v>
      </c>
      <c r="AY514" s="213" t="s">
        <v>123</v>
      </c>
    </row>
    <row r="515" spans="2:65" s="1" customFormat="1" ht="16.5" customHeight="1" x14ac:dyDescent="0.2">
      <c r="B515" s="33"/>
      <c r="C515" s="169" t="s">
        <v>682</v>
      </c>
      <c r="D515" s="169" t="s">
        <v>127</v>
      </c>
      <c r="E515" s="170" t="s">
        <v>683</v>
      </c>
      <c r="F515" s="171" t="s">
        <v>684</v>
      </c>
      <c r="G515" s="172" t="s">
        <v>142</v>
      </c>
      <c r="H515" s="173">
        <v>9.1300000000000008</v>
      </c>
      <c r="I515" s="174"/>
      <c r="J515" s="175">
        <f>ROUND(I515*H515,2)</f>
        <v>0</v>
      </c>
      <c r="K515" s="171" t="s">
        <v>131</v>
      </c>
      <c r="L515" s="37"/>
      <c r="M515" s="176" t="s">
        <v>1</v>
      </c>
      <c r="N515" s="177" t="s">
        <v>38</v>
      </c>
      <c r="O515" s="59"/>
      <c r="P515" s="178">
        <f>O515*H515</f>
        <v>0</v>
      </c>
      <c r="Q515" s="178">
        <v>0</v>
      </c>
      <c r="R515" s="178">
        <f>Q515*H515</f>
        <v>0</v>
      </c>
      <c r="S515" s="178">
        <v>0</v>
      </c>
      <c r="T515" s="179">
        <f>S515*H515</f>
        <v>0</v>
      </c>
      <c r="AR515" s="16" t="s">
        <v>190</v>
      </c>
      <c r="AT515" s="16" t="s">
        <v>127</v>
      </c>
      <c r="AU515" s="16" t="s">
        <v>74</v>
      </c>
      <c r="AY515" s="16" t="s">
        <v>123</v>
      </c>
      <c r="BE515" s="180">
        <f>IF(N515="základní",J515,0)</f>
        <v>0</v>
      </c>
      <c r="BF515" s="180">
        <f>IF(N515="snížená",J515,0)</f>
        <v>0</v>
      </c>
      <c r="BG515" s="180">
        <f>IF(N515="zákl. přenesená",J515,0)</f>
        <v>0</v>
      </c>
      <c r="BH515" s="180">
        <f>IF(N515="sníž. přenesená",J515,0)</f>
        <v>0</v>
      </c>
      <c r="BI515" s="180">
        <f>IF(N515="nulová",J515,0)</f>
        <v>0</v>
      </c>
      <c r="BJ515" s="16" t="s">
        <v>72</v>
      </c>
      <c r="BK515" s="180">
        <f>ROUND(I515*H515,2)</f>
        <v>0</v>
      </c>
      <c r="BL515" s="16" t="s">
        <v>190</v>
      </c>
      <c r="BM515" s="16" t="s">
        <v>685</v>
      </c>
    </row>
    <row r="516" spans="2:65" s="12" customFormat="1" x14ac:dyDescent="0.2">
      <c r="B516" s="192"/>
      <c r="C516" s="193"/>
      <c r="D516" s="183" t="s">
        <v>134</v>
      </c>
      <c r="E516" s="194" t="s">
        <v>1</v>
      </c>
      <c r="F516" s="195" t="s">
        <v>686</v>
      </c>
      <c r="G516" s="193"/>
      <c r="H516" s="196">
        <v>9.1300000000000008</v>
      </c>
      <c r="I516" s="197"/>
      <c r="J516" s="193"/>
      <c r="K516" s="193"/>
      <c r="L516" s="198"/>
      <c r="M516" s="199"/>
      <c r="N516" s="200"/>
      <c r="O516" s="200"/>
      <c r="P516" s="200"/>
      <c r="Q516" s="200"/>
      <c r="R516" s="200"/>
      <c r="S516" s="200"/>
      <c r="T516" s="201"/>
      <c r="AT516" s="202" t="s">
        <v>134</v>
      </c>
      <c r="AU516" s="202" t="s">
        <v>74</v>
      </c>
      <c r="AV516" s="12" t="s">
        <v>74</v>
      </c>
      <c r="AW516" s="12" t="s">
        <v>30</v>
      </c>
      <c r="AX516" s="12" t="s">
        <v>67</v>
      </c>
      <c r="AY516" s="202" t="s">
        <v>123</v>
      </c>
    </row>
    <row r="517" spans="2:65" s="13" customFormat="1" x14ac:dyDescent="0.2">
      <c r="B517" s="203"/>
      <c r="C517" s="204"/>
      <c r="D517" s="183" t="s">
        <v>134</v>
      </c>
      <c r="E517" s="205" t="s">
        <v>1</v>
      </c>
      <c r="F517" s="206" t="s">
        <v>138</v>
      </c>
      <c r="G517" s="204"/>
      <c r="H517" s="207">
        <v>9.1300000000000008</v>
      </c>
      <c r="I517" s="208"/>
      <c r="J517" s="204"/>
      <c r="K517" s="204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134</v>
      </c>
      <c r="AU517" s="213" t="s">
        <v>74</v>
      </c>
      <c r="AV517" s="13" t="s">
        <v>132</v>
      </c>
      <c r="AW517" s="13" t="s">
        <v>30</v>
      </c>
      <c r="AX517" s="13" t="s">
        <v>72</v>
      </c>
      <c r="AY517" s="213" t="s">
        <v>123</v>
      </c>
    </row>
    <row r="518" spans="2:65" s="1" customFormat="1" ht="16.5" customHeight="1" x14ac:dyDescent="0.2">
      <c r="B518" s="33"/>
      <c r="C518" s="169" t="s">
        <v>687</v>
      </c>
      <c r="D518" s="169" t="s">
        <v>127</v>
      </c>
      <c r="E518" s="170" t="s">
        <v>688</v>
      </c>
      <c r="F518" s="171" t="s">
        <v>689</v>
      </c>
      <c r="G518" s="172" t="s">
        <v>142</v>
      </c>
      <c r="H518" s="173">
        <v>2.44</v>
      </c>
      <c r="I518" s="174"/>
      <c r="J518" s="175">
        <f>ROUND(I518*H518,2)</f>
        <v>0</v>
      </c>
      <c r="K518" s="171" t="s">
        <v>1</v>
      </c>
      <c r="L518" s="37"/>
      <c r="M518" s="176" t="s">
        <v>1</v>
      </c>
      <c r="N518" s="177" t="s">
        <v>38</v>
      </c>
      <c r="O518" s="59"/>
      <c r="P518" s="178">
        <f>O518*H518</f>
        <v>0</v>
      </c>
      <c r="Q518" s="178">
        <v>2.5409999999999999E-2</v>
      </c>
      <c r="R518" s="178">
        <f>Q518*H518</f>
        <v>6.2000399999999997E-2</v>
      </c>
      <c r="S518" s="178">
        <v>0</v>
      </c>
      <c r="T518" s="179">
        <f>S518*H518</f>
        <v>0</v>
      </c>
      <c r="AR518" s="16" t="s">
        <v>190</v>
      </c>
      <c r="AT518" s="16" t="s">
        <v>127</v>
      </c>
      <c r="AU518" s="16" t="s">
        <v>74</v>
      </c>
      <c r="AY518" s="16" t="s">
        <v>123</v>
      </c>
      <c r="BE518" s="180">
        <f>IF(N518="základní",J518,0)</f>
        <v>0</v>
      </c>
      <c r="BF518" s="180">
        <f>IF(N518="snížená",J518,0)</f>
        <v>0</v>
      </c>
      <c r="BG518" s="180">
        <f>IF(N518="zákl. přenesená",J518,0)</f>
        <v>0</v>
      </c>
      <c r="BH518" s="180">
        <f>IF(N518="sníž. přenesená",J518,0)</f>
        <v>0</v>
      </c>
      <c r="BI518" s="180">
        <f>IF(N518="nulová",J518,0)</f>
        <v>0</v>
      </c>
      <c r="BJ518" s="16" t="s">
        <v>72</v>
      </c>
      <c r="BK518" s="180">
        <f>ROUND(I518*H518,2)</f>
        <v>0</v>
      </c>
      <c r="BL518" s="16" t="s">
        <v>190</v>
      </c>
      <c r="BM518" s="16" t="s">
        <v>690</v>
      </c>
    </row>
    <row r="519" spans="2:65" s="11" customFormat="1" x14ac:dyDescent="0.2">
      <c r="B519" s="181"/>
      <c r="C519" s="182"/>
      <c r="D519" s="183" t="s">
        <v>134</v>
      </c>
      <c r="E519" s="184" t="s">
        <v>1</v>
      </c>
      <c r="F519" s="185" t="s">
        <v>678</v>
      </c>
      <c r="G519" s="182"/>
      <c r="H519" s="184" t="s">
        <v>1</v>
      </c>
      <c r="I519" s="186"/>
      <c r="J519" s="182"/>
      <c r="K519" s="182"/>
      <c r="L519" s="187"/>
      <c r="M519" s="188"/>
      <c r="N519" s="189"/>
      <c r="O519" s="189"/>
      <c r="P519" s="189"/>
      <c r="Q519" s="189"/>
      <c r="R519" s="189"/>
      <c r="S519" s="189"/>
      <c r="T519" s="190"/>
      <c r="AT519" s="191" t="s">
        <v>134</v>
      </c>
      <c r="AU519" s="191" t="s">
        <v>74</v>
      </c>
      <c r="AV519" s="11" t="s">
        <v>72</v>
      </c>
      <c r="AW519" s="11" t="s">
        <v>30</v>
      </c>
      <c r="AX519" s="11" t="s">
        <v>67</v>
      </c>
      <c r="AY519" s="191" t="s">
        <v>123</v>
      </c>
    </row>
    <row r="520" spans="2:65" s="12" customFormat="1" x14ac:dyDescent="0.2">
      <c r="B520" s="192"/>
      <c r="C520" s="193"/>
      <c r="D520" s="183" t="s">
        <v>134</v>
      </c>
      <c r="E520" s="194" t="s">
        <v>1</v>
      </c>
      <c r="F520" s="195" t="s">
        <v>691</v>
      </c>
      <c r="G520" s="193"/>
      <c r="H520" s="196">
        <v>2.44</v>
      </c>
      <c r="I520" s="197"/>
      <c r="J520" s="193"/>
      <c r="K520" s="193"/>
      <c r="L520" s="198"/>
      <c r="M520" s="199"/>
      <c r="N520" s="200"/>
      <c r="O520" s="200"/>
      <c r="P520" s="200"/>
      <c r="Q520" s="200"/>
      <c r="R520" s="200"/>
      <c r="S520" s="200"/>
      <c r="T520" s="201"/>
      <c r="AT520" s="202" t="s">
        <v>134</v>
      </c>
      <c r="AU520" s="202" t="s">
        <v>74</v>
      </c>
      <c r="AV520" s="12" t="s">
        <v>74</v>
      </c>
      <c r="AW520" s="12" t="s">
        <v>30</v>
      </c>
      <c r="AX520" s="12" t="s">
        <v>67</v>
      </c>
      <c r="AY520" s="202" t="s">
        <v>123</v>
      </c>
    </row>
    <row r="521" spans="2:65" s="13" customFormat="1" x14ac:dyDescent="0.2">
      <c r="B521" s="203"/>
      <c r="C521" s="204"/>
      <c r="D521" s="183" t="s">
        <v>134</v>
      </c>
      <c r="E521" s="205" t="s">
        <v>1</v>
      </c>
      <c r="F521" s="206" t="s">
        <v>138</v>
      </c>
      <c r="G521" s="204"/>
      <c r="H521" s="207">
        <v>2.44</v>
      </c>
      <c r="I521" s="208"/>
      <c r="J521" s="204"/>
      <c r="K521" s="204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134</v>
      </c>
      <c r="AU521" s="213" t="s">
        <v>74</v>
      </c>
      <c r="AV521" s="13" t="s">
        <v>132</v>
      </c>
      <c r="AW521" s="13" t="s">
        <v>30</v>
      </c>
      <c r="AX521" s="13" t="s">
        <v>72</v>
      </c>
      <c r="AY521" s="213" t="s">
        <v>123</v>
      </c>
    </row>
    <row r="522" spans="2:65" s="1" customFormat="1" ht="16.5" customHeight="1" x14ac:dyDescent="0.2">
      <c r="B522" s="33"/>
      <c r="C522" s="169" t="s">
        <v>692</v>
      </c>
      <c r="D522" s="169" t="s">
        <v>127</v>
      </c>
      <c r="E522" s="170" t="s">
        <v>693</v>
      </c>
      <c r="F522" s="171" t="s">
        <v>694</v>
      </c>
      <c r="G522" s="172" t="s">
        <v>142</v>
      </c>
      <c r="H522" s="173">
        <v>2.75</v>
      </c>
      <c r="I522" s="174"/>
      <c r="J522" s="175">
        <f>ROUND(I522*H522,2)</f>
        <v>0</v>
      </c>
      <c r="K522" s="171" t="s">
        <v>1</v>
      </c>
      <c r="L522" s="37"/>
      <c r="M522" s="176" t="s">
        <v>1</v>
      </c>
      <c r="N522" s="177" t="s">
        <v>38</v>
      </c>
      <c r="O522" s="59"/>
      <c r="P522" s="178">
        <f>O522*H522</f>
        <v>0</v>
      </c>
      <c r="Q522" s="178">
        <v>2.6870000000000002E-2</v>
      </c>
      <c r="R522" s="178">
        <f>Q522*H522</f>
        <v>7.38925E-2</v>
      </c>
      <c r="S522" s="178">
        <v>0</v>
      </c>
      <c r="T522" s="179">
        <f>S522*H522</f>
        <v>0</v>
      </c>
      <c r="AR522" s="16" t="s">
        <v>190</v>
      </c>
      <c r="AT522" s="16" t="s">
        <v>127</v>
      </c>
      <c r="AU522" s="16" t="s">
        <v>74</v>
      </c>
      <c r="AY522" s="16" t="s">
        <v>123</v>
      </c>
      <c r="BE522" s="180">
        <f>IF(N522="základní",J522,0)</f>
        <v>0</v>
      </c>
      <c r="BF522" s="180">
        <f>IF(N522="snížená",J522,0)</f>
        <v>0</v>
      </c>
      <c r="BG522" s="180">
        <f>IF(N522="zákl. přenesená",J522,0)</f>
        <v>0</v>
      </c>
      <c r="BH522" s="180">
        <f>IF(N522="sníž. přenesená",J522,0)</f>
        <v>0</v>
      </c>
      <c r="BI522" s="180">
        <f>IF(N522="nulová",J522,0)</f>
        <v>0</v>
      </c>
      <c r="BJ522" s="16" t="s">
        <v>72</v>
      </c>
      <c r="BK522" s="180">
        <f>ROUND(I522*H522,2)</f>
        <v>0</v>
      </c>
      <c r="BL522" s="16" t="s">
        <v>190</v>
      </c>
      <c r="BM522" s="16" t="s">
        <v>695</v>
      </c>
    </row>
    <row r="523" spans="2:65" s="11" customFormat="1" x14ac:dyDescent="0.2">
      <c r="B523" s="181"/>
      <c r="C523" s="182"/>
      <c r="D523" s="183" t="s">
        <v>134</v>
      </c>
      <c r="E523" s="184" t="s">
        <v>1</v>
      </c>
      <c r="F523" s="185" t="s">
        <v>678</v>
      </c>
      <c r="G523" s="182"/>
      <c r="H523" s="184" t="s">
        <v>1</v>
      </c>
      <c r="I523" s="186"/>
      <c r="J523" s="182"/>
      <c r="K523" s="182"/>
      <c r="L523" s="187"/>
      <c r="M523" s="188"/>
      <c r="N523" s="189"/>
      <c r="O523" s="189"/>
      <c r="P523" s="189"/>
      <c r="Q523" s="189"/>
      <c r="R523" s="189"/>
      <c r="S523" s="189"/>
      <c r="T523" s="190"/>
      <c r="AT523" s="191" t="s">
        <v>134</v>
      </c>
      <c r="AU523" s="191" t="s">
        <v>74</v>
      </c>
      <c r="AV523" s="11" t="s">
        <v>72</v>
      </c>
      <c r="AW523" s="11" t="s">
        <v>30</v>
      </c>
      <c r="AX523" s="11" t="s">
        <v>67</v>
      </c>
      <c r="AY523" s="191" t="s">
        <v>123</v>
      </c>
    </row>
    <row r="524" spans="2:65" s="11" customFormat="1" x14ac:dyDescent="0.2">
      <c r="B524" s="181"/>
      <c r="C524" s="182"/>
      <c r="D524" s="183" t="s">
        <v>134</v>
      </c>
      <c r="E524" s="184" t="s">
        <v>1</v>
      </c>
      <c r="F524" s="185" t="s">
        <v>542</v>
      </c>
      <c r="G524" s="182"/>
      <c r="H524" s="184" t="s">
        <v>1</v>
      </c>
      <c r="I524" s="186"/>
      <c r="J524" s="182"/>
      <c r="K524" s="182"/>
      <c r="L524" s="187"/>
      <c r="M524" s="188"/>
      <c r="N524" s="189"/>
      <c r="O524" s="189"/>
      <c r="P524" s="189"/>
      <c r="Q524" s="189"/>
      <c r="R524" s="189"/>
      <c r="S524" s="189"/>
      <c r="T524" s="190"/>
      <c r="AT524" s="191" t="s">
        <v>134</v>
      </c>
      <c r="AU524" s="191" t="s">
        <v>74</v>
      </c>
      <c r="AV524" s="11" t="s">
        <v>72</v>
      </c>
      <c r="AW524" s="11" t="s">
        <v>30</v>
      </c>
      <c r="AX524" s="11" t="s">
        <v>67</v>
      </c>
      <c r="AY524" s="191" t="s">
        <v>123</v>
      </c>
    </row>
    <row r="525" spans="2:65" s="12" customFormat="1" x14ac:dyDescent="0.2">
      <c r="B525" s="192"/>
      <c r="C525" s="193"/>
      <c r="D525" s="183" t="s">
        <v>134</v>
      </c>
      <c r="E525" s="194" t="s">
        <v>1</v>
      </c>
      <c r="F525" s="195" t="s">
        <v>207</v>
      </c>
      <c r="G525" s="193"/>
      <c r="H525" s="196">
        <v>2.75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134</v>
      </c>
      <c r="AU525" s="202" t="s">
        <v>74</v>
      </c>
      <c r="AV525" s="12" t="s">
        <v>74</v>
      </c>
      <c r="AW525" s="12" t="s">
        <v>30</v>
      </c>
      <c r="AX525" s="12" t="s">
        <v>67</v>
      </c>
      <c r="AY525" s="202" t="s">
        <v>123</v>
      </c>
    </row>
    <row r="526" spans="2:65" s="13" customFormat="1" x14ac:dyDescent="0.2">
      <c r="B526" s="203"/>
      <c r="C526" s="204"/>
      <c r="D526" s="183" t="s">
        <v>134</v>
      </c>
      <c r="E526" s="205" t="s">
        <v>1</v>
      </c>
      <c r="F526" s="206" t="s">
        <v>138</v>
      </c>
      <c r="G526" s="204"/>
      <c r="H526" s="207">
        <v>2.75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134</v>
      </c>
      <c r="AU526" s="213" t="s">
        <v>74</v>
      </c>
      <c r="AV526" s="13" t="s">
        <v>132</v>
      </c>
      <c r="AW526" s="13" t="s">
        <v>30</v>
      </c>
      <c r="AX526" s="13" t="s">
        <v>72</v>
      </c>
      <c r="AY526" s="213" t="s">
        <v>123</v>
      </c>
    </row>
    <row r="527" spans="2:65" s="1" customFormat="1" ht="16.5" customHeight="1" x14ac:dyDescent="0.2">
      <c r="B527" s="33"/>
      <c r="C527" s="169" t="s">
        <v>696</v>
      </c>
      <c r="D527" s="169" t="s">
        <v>127</v>
      </c>
      <c r="E527" s="170" t="s">
        <v>697</v>
      </c>
      <c r="F527" s="171" t="s">
        <v>698</v>
      </c>
      <c r="G527" s="172" t="s">
        <v>142</v>
      </c>
      <c r="H527" s="173">
        <v>5.19</v>
      </c>
      <c r="I527" s="174"/>
      <c r="J527" s="175">
        <f>ROUND(I527*H527,2)</f>
        <v>0</v>
      </c>
      <c r="K527" s="171" t="s">
        <v>131</v>
      </c>
      <c r="L527" s="37"/>
      <c r="M527" s="176" t="s">
        <v>1</v>
      </c>
      <c r="N527" s="177" t="s">
        <v>38</v>
      </c>
      <c r="O527" s="59"/>
      <c r="P527" s="178">
        <f>O527*H527</f>
        <v>0</v>
      </c>
      <c r="Q527" s="178">
        <v>0</v>
      </c>
      <c r="R527" s="178">
        <f>Q527*H527</f>
        <v>0</v>
      </c>
      <c r="S527" s="178">
        <v>0</v>
      </c>
      <c r="T527" s="179">
        <f>S527*H527</f>
        <v>0</v>
      </c>
      <c r="AR527" s="16" t="s">
        <v>190</v>
      </c>
      <c r="AT527" s="16" t="s">
        <v>127</v>
      </c>
      <c r="AU527" s="16" t="s">
        <v>74</v>
      </c>
      <c r="AY527" s="16" t="s">
        <v>123</v>
      </c>
      <c r="BE527" s="180">
        <f>IF(N527="základní",J527,0)</f>
        <v>0</v>
      </c>
      <c r="BF527" s="180">
        <f>IF(N527="snížená",J527,0)</f>
        <v>0</v>
      </c>
      <c r="BG527" s="180">
        <f>IF(N527="zákl. přenesená",J527,0)</f>
        <v>0</v>
      </c>
      <c r="BH527" s="180">
        <f>IF(N527="sníž. přenesená",J527,0)</f>
        <v>0</v>
      </c>
      <c r="BI527" s="180">
        <f>IF(N527="nulová",J527,0)</f>
        <v>0</v>
      </c>
      <c r="BJ527" s="16" t="s">
        <v>72</v>
      </c>
      <c r="BK527" s="180">
        <f>ROUND(I527*H527,2)</f>
        <v>0</v>
      </c>
      <c r="BL527" s="16" t="s">
        <v>190</v>
      </c>
      <c r="BM527" s="16" t="s">
        <v>699</v>
      </c>
    </row>
    <row r="528" spans="2:65" s="12" customFormat="1" x14ac:dyDescent="0.2">
      <c r="B528" s="192"/>
      <c r="C528" s="193"/>
      <c r="D528" s="183" t="s">
        <v>134</v>
      </c>
      <c r="E528" s="194" t="s">
        <v>1</v>
      </c>
      <c r="F528" s="195" t="s">
        <v>700</v>
      </c>
      <c r="G528" s="193"/>
      <c r="H528" s="196">
        <v>5.19</v>
      </c>
      <c r="I528" s="197"/>
      <c r="J528" s="193"/>
      <c r="K528" s="193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134</v>
      </c>
      <c r="AU528" s="202" t="s">
        <v>74</v>
      </c>
      <c r="AV528" s="12" t="s">
        <v>74</v>
      </c>
      <c r="AW528" s="12" t="s">
        <v>30</v>
      </c>
      <c r="AX528" s="12" t="s">
        <v>67</v>
      </c>
      <c r="AY528" s="202" t="s">
        <v>123</v>
      </c>
    </row>
    <row r="529" spans="2:65" s="13" customFormat="1" x14ac:dyDescent="0.2">
      <c r="B529" s="203"/>
      <c r="C529" s="204"/>
      <c r="D529" s="183" t="s">
        <v>134</v>
      </c>
      <c r="E529" s="205" t="s">
        <v>1</v>
      </c>
      <c r="F529" s="206" t="s">
        <v>138</v>
      </c>
      <c r="G529" s="204"/>
      <c r="H529" s="207">
        <v>5.19</v>
      </c>
      <c r="I529" s="208"/>
      <c r="J529" s="204"/>
      <c r="K529" s="204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134</v>
      </c>
      <c r="AU529" s="213" t="s">
        <v>74</v>
      </c>
      <c r="AV529" s="13" t="s">
        <v>132</v>
      </c>
      <c r="AW529" s="13" t="s">
        <v>30</v>
      </c>
      <c r="AX529" s="13" t="s">
        <v>72</v>
      </c>
      <c r="AY529" s="213" t="s">
        <v>123</v>
      </c>
    </row>
    <row r="530" spans="2:65" s="1" customFormat="1" ht="16.5" customHeight="1" x14ac:dyDescent="0.2">
      <c r="B530" s="33"/>
      <c r="C530" s="169" t="s">
        <v>701</v>
      </c>
      <c r="D530" s="169" t="s">
        <v>127</v>
      </c>
      <c r="E530" s="170" t="s">
        <v>702</v>
      </c>
      <c r="F530" s="171" t="s">
        <v>703</v>
      </c>
      <c r="G530" s="172" t="s">
        <v>226</v>
      </c>
      <c r="H530" s="173">
        <v>5.3</v>
      </c>
      <c r="I530" s="174"/>
      <c r="J530" s="175">
        <f>ROUND(I530*H530,2)</f>
        <v>0</v>
      </c>
      <c r="K530" s="171" t="s">
        <v>131</v>
      </c>
      <c r="L530" s="37"/>
      <c r="M530" s="176" t="s">
        <v>1</v>
      </c>
      <c r="N530" s="177" t="s">
        <v>38</v>
      </c>
      <c r="O530" s="59"/>
      <c r="P530" s="178">
        <f>O530*H530</f>
        <v>0</v>
      </c>
      <c r="Q530" s="178">
        <v>4.3800000000000002E-3</v>
      </c>
      <c r="R530" s="178">
        <f>Q530*H530</f>
        <v>2.3214000000000002E-2</v>
      </c>
      <c r="S530" s="178">
        <v>0</v>
      </c>
      <c r="T530" s="179">
        <f>S530*H530</f>
        <v>0</v>
      </c>
      <c r="AR530" s="16" t="s">
        <v>190</v>
      </c>
      <c r="AT530" s="16" t="s">
        <v>127</v>
      </c>
      <c r="AU530" s="16" t="s">
        <v>74</v>
      </c>
      <c r="AY530" s="16" t="s">
        <v>123</v>
      </c>
      <c r="BE530" s="180">
        <f>IF(N530="základní",J530,0)</f>
        <v>0</v>
      </c>
      <c r="BF530" s="180">
        <f>IF(N530="snížená",J530,0)</f>
        <v>0</v>
      </c>
      <c r="BG530" s="180">
        <f>IF(N530="zákl. přenesená",J530,0)</f>
        <v>0</v>
      </c>
      <c r="BH530" s="180">
        <f>IF(N530="sníž. přenesená",J530,0)</f>
        <v>0</v>
      </c>
      <c r="BI530" s="180">
        <f>IF(N530="nulová",J530,0)</f>
        <v>0</v>
      </c>
      <c r="BJ530" s="16" t="s">
        <v>72</v>
      </c>
      <c r="BK530" s="180">
        <f>ROUND(I530*H530,2)</f>
        <v>0</v>
      </c>
      <c r="BL530" s="16" t="s">
        <v>190</v>
      </c>
      <c r="BM530" s="16" t="s">
        <v>704</v>
      </c>
    </row>
    <row r="531" spans="2:65" s="12" customFormat="1" x14ac:dyDescent="0.2">
      <c r="B531" s="192"/>
      <c r="C531" s="193"/>
      <c r="D531" s="183" t="s">
        <v>134</v>
      </c>
      <c r="E531" s="194" t="s">
        <v>1</v>
      </c>
      <c r="F531" s="195" t="s">
        <v>705</v>
      </c>
      <c r="G531" s="193"/>
      <c r="H531" s="196">
        <v>5.3</v>
      </c>
      <c r="I531" s="197"/>
      <c r="J531" s="193"/>
      <c r="K531" s="193"/>
      <c r="L531" s="198"/>
      <c r="M531" s="199"/>
      <c r="N531" s="200"/>
      <c r="O531" s="200"/>
      <c r="P531" s="200"/>
      <c r="Q531" s="200"/>
      <c r="R531" s="200"/>
      <c r="S531" s="200"/>
      <c r="T531" s="201"/>
      <c r="AT531" s="202" t="s">
        <v>134</v>
      </c>
      <c r="AU531" s="202" t="s">
        <v>74</v>
      </c>
      <c r="AV531" s="12" t="s">
        <v>74</v>
      </c>
      <c r="AW531" s="12" t="s">
        <v>30</v>
      </c>
      <c r="AX531" s="12" t="s">
        <v>67</v>
      </c>
      <c r="AY531" s="202" t="s">
        <v>123</v>
      </c>
    </row>
    <row r="532" spans="2:65" s="13" customFormat="1" x14ac:dyDescent="0.2">
      <c r="B532" s="203"/>
      <c r="C532" s="204"/>
      <c r="D532" s="183" t="s">
        <v>134</v>
      </c>
      <c r="E532" s="205" t="s">
        <v>1</v>
      </c>
      <c r="F532" s="206" t="s">
        <v>138</v>
      </c>
      <c r="G532" s="204"/>
      <c r="H532" s="207">
        <v>5.3</v>
      </c>
      <c r="I532" s="208"/>
      <c r="J532" s="204"/>
      <c r="K532" s="204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134</v>
      </c>
      <c r="AU532" s="213" t="s">
        <v>74</v>
      </c>
      <c r="AV532" s="13" t="s">
        <v>132</v>
      </c>
      <c r="AW532" s="13" t="s">
        <v>30</v>
      </c>
      <c r="AX532" s="13" t="s">
        <v>72</v>
      </c>
      <c r="AY532" s="213" t="s">
        <v>123</v>
      </c>
    </row>
    <row r="533" spans="2:65" s="1" customFormat="1" ht="16.5" customHeight="1" x14ac:dyDescent="0.2">
      <c r="B533" s="33"/>
      <c r="C533" s="169" t="s">
        <v>706</v>
      </c>
      <c r="D533" s="169" t="s">
        <v>127</v>
      </c>
      <c r="E533" s="170" t="s">
        <v>707</v>
      </c>
      <c r="F533" s="171" t="s">
        <v>708</v>
      </c>
      <c r="G533" s="172" t="s">
        <v>142</v>
      </c>
      <c r="H533" s="173">
        <v>52.29</v>
      </c>
      <c r="I533" s="174"/>
      <c r="J533" s="175">
        <f>ROUND(I533*H533,2)</f>
        <v>0</v>
      </c>
      <c r="K533" s="171" t="s">
        <v>131</v>
      </c>
      <c r="L533" s="37"/>
      <c r="M533" s="176" t="s">
        <v>1</v>
      </c>
      <c r="N533" s="177" t="s">
        <v>38</v>
      </c>
      <c r="O533" s="59"/>
      <c r="P533" s="178">
        <f>O533*H533</f>
        <v>0</v>
      </c>
      <c r="Q533" s="178">
        <v>1E-4</v>
      </c>
      <c r="R533" s="178">
        <f>Q533*H533</f>
        <v>5.2290000000000001E-3</v>
      </c>
      <c r="S533" s="178">
        <v>0</v>
      </c>
      <c r="T533" s="179">
        <f>S533*H533</f>
        <v>0</v>
      </c>
      <c r="AR533" s="16" t="s">
        <v>190</v>
      </c>
      <c r="AT533" s="16" t="s">
        <v>127</v>
      </c>
      <c r="AU533" s="16" t="s">
        <v>74</v>
      </c>
      <c r="AY533" s="16" t="s">
        <v>123</v>
      </c>
      <c r="BE533" s="180">
        <f>IF(N533="základní",J533,0)</f>
        <v>0</v>
      </c>
      <c r="BF533" s="180">
        <f>IF(N533="snížená",J533,0)</f>
        <v>0</v>
      </c>
      <c r="BG533" s="180">
        <f>IF(N533="zákl. přenesená",J533,0)</f>
        <v>0</v>
      </c>
      <c r="BH533" s="180">
        <f>IF(N533="sníž. přenesená",J533,0)</f>
        <v>0</v>
      </c>
      <c r="BI533" s="180">
        <f>IF(N533="nulová",J533,0)</f>
        <v>0</v>
      </c>
      <c r="BJ533" s="16" t="s">
        <v>72</v>
      </c>
      <c r="BK533" s="180">
        <f>ROUND(I533*H533,2)</f>
        <v>0</v>
      </c>
      <c r="BL533" s="16" t="s">
        <v>190</v>
      </c>
      <c r="BM533" s="16" t="s">
        <v>709</v>
      </c>
    </row>
    <row r="534" spans="2:65" s="1" customFormat="1" ht="16.5" customHeight="1" x14ac:dyDescent="0.2">
      <c r="B534" s="33"/>
      <c r="C534" s="169" t="s">
        <v>710</v>
      </c>
      <c r="D534" s="169" t="s">
        <v>127</v>
      </c>
      <c r="E534" s="170" t="s">
        <v>711</v>
      </c>
      <c r="F534" s="171" t="s">
        <v>712</v>
      </c>
      <c r="G534" s="172" t="s">
        <v>142</v>
      </c>
      <c r="H534" s="173">
        <v>65.53</v>
      </c>
      <c r="I534" s="174"/>
      <c r="J534" s="175">
        <f>ROUND(I534*H534,2)</f>
        <v>0</v>
      </c>
      <c r="K534" s="171" t="s">
        <v>131</v>
      </c>
      <c r="L534" s="37"/>
      <c r="M534" s="176" t="s">
        <v>1</v>
      </c>
      <c r="N534" s="177" t="s">
        <v>38</v>
      </c>
      <c r="O534" s="59"/>
      <c r="P534" s="178">
        <f>O534*H534</f>
        <v>0</v>
      </c>
      <c r="Q534" s="178">
        <v>1E-4</v>
      </c>
      <c r="R534" s="178">
        <f>Q534*H534</f>
        <v>6.5530000000000007E-3</v>
      </c>
      <c r="S534" s="178">
        <v>0</v>
      </c>
      <c r="T534" s="179">
        <f>S534*H534</f>
        <v>0</v>
      </c>
      <c r="AR534" s="16" t="s">
        <v>190</v>
      </c>
      <c r="AT534" s="16" t="s">
        <v>127</v>
      </c>
      <c r="AU534" s="16" t="s">
        <v>74</v>
      </c>
      <c r="AY534" s="16" t="s">
        <v>123</v>
      </c>
      <c r="BE534" s="180">
        <f>IF(N534="základní",J534,0)</f>
        <v>0</v>
      </c>
      <c r="BF534" s="180">
        <f>IF(N534="snížená",J534,0)</f>
        <v>0</v>
      </c>
      <c r="BG534" s="180">
        <f>IF(N534="zákl. přenesená",J534,0)</f>
        <v>0</v>
      </c>
      <c r="BH534" s="180">
        <f>IF(N534="sníž. přenesená",J534,0)</f>
        <v>0</v>
      </c>
      <c r="BI534" s="180">
        <f>IF(N534="nulová",J534,0)</f>
        <v>0</v>
      </c>
      <c r="BJ534" s="16" t="s">
        <v>72</v>
      </c>
      <c r="BK534" s="180">
        <f>ROUND(I534*H534,2)</f>
        <v>0</v>
      </c>
      <c r="BL534" s="16" t="s">
        <v>190</v>
      </c>
      <c r="BM534" s="16" t="s">
        <v>713</v>
      </c>
    </row>
    <row r="535" spans="2:65" s="12" customFormat="1" x14ac:dyDescent="0.2">
      <c r="B535" s="192"/>
      <c r="C535" s="193"/>
      <c r="D535" s="183" t="s">
        <v>134</v>
      </c>
      <c r="E535" s="194" t="s">
        <v>1</v>
      </c>
      <c r="F535" s="195" t="s">
        <v>714</v>
      </c>
      <c r="G535" s="193"/>
      <c r="H535" s="196">
        <v>65.53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134</v>
      </c>
      <c r="AU535" s="202" t="s">
        <v>74</v>
      </c>
      <c r="AV535" s="12" t="s">
        <v>74</v>
      </c>
      <c r="AW535" s="12" t="s">
        <v>30</v>
      </c>
      <c r="AX535" s="12" t="s">
        <v>67</v>
      </c>
      <c r="AY535" s="202" t="s">
        <v>123</v>
      </c>
    </row>
    <row r="536" spans="2:65" s="13" customFormat="1" x14ac:dyDescent="0.2">
      <c r="B536" s="203"/>
      <c r="C536" s="204"/>
      <c r="D536" s="183" t="s">
        <v>134</v>
      </c>
      <c r="E536" s="205" t="s">
        <v>1</v>
      </c>
      <c r="F536" s="206" t="s">
        <v>138</v>
      </c>
      <c r="G536" s="204"/>
      <c r="H536" s="207">
        <v>65.53</v>
      </c>
      <c r="I536" s="208"/>
      <c r="J536" s="204"/>
      <c r="K536" s="204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134</v>
      </c>
      <c r="AU536" s="213" t="s">
        <v>74</v>
      </c>
      <c r="AV536" s="13" t="s">
        <v>132</v>
      </c>
      <c r="AW536" s="13" t="s">
        <v>30</v>
      </c>
      <c r="AX536" s="13" t="s">
        <v>72</v>
      </c>
      <c r="AY536" s="213" t="s">
        <v>123</v>
      </c>
    </row>
    <row r="537" spans="2:65" s="1" customFormat="1" ht="16.5" customHeight="1" x14ac:dyDescent="0.2">
      <c r="B537" s="33"/>
      <c r="C537" s="169" t="s">
        <v>715</v>
      </c>
      <c r="D537" s="169" t="s">
        <v>127</v>
      </c>
      <c r="E537" s="170" t="s">
        <v>672</v>
      </c>
      <c r="F537" s="171" t="s">
        <v>716</v>
      </c>
      <c r="G537" s="172" t="s">
        <v>142</v>
      </c>
      <c r="H537" s="173">
        <v>65.53</v>
      </c>
      <c r="I537" s="174"/>
      <c r="J537" s="175">
        <f>ROUND(I537*H537,2)</f>
        <v>0</v>
      </c>
      <c r="K537" s="171" t="s">
        <v>1</v>
      </c>
      <c r="L537" s="37"/>
      <c r="M537" s="176" t="s">
        <v>1</v>
      </c>
      <c r="N537" s="177" t="s">
        <v>38</v>
      </c>
      <c r="O537" s="59"/>
      <c r="P537" s="178">
        <f>O537*H537</f>
        <v>0</v>
      </c>
      <c r="Q537" s="178">
        <v>0</v>
      </c>
      <c r="R537" s="178">
        <f>Q537*H537</f>
        <v>0</v>
      </c>
      <c r="S537" s="178">
        <v>0</v>
      </c>
      <c r="T537" s="179">
        <f>S537*H537</f>
        <v>0</v>
      </c>
      <c r="AR537" s="16" t="s">
        <v>190</v>
      </c>
      <c r="AT537" s="16" t="s">
        <v>127</v>
      </c>
      <c r="AU537" s="16" t="s">
        <v>74</v>
      </c>
      <c r="AY537" s="16" t="s">
        <v>123</v>
      </c>
      <c r="BE537" s="180">
        <f>IF(N537="základní",J537,0)</f>
        <v>0</v>
      </c>
      <c r="BF537" s="180">
        <f>IF(N537="snížená",J537,0)</f>
        <v>0</v>
      </c>
      <c r="BG537" s="180">
        <f>IF(N537="zákl. přenesená",J537,0)</f>
        <v>0</v>
      </c>
      <c r="BH537" s="180">
        <f>IF(N537="sníž. přenesená",J537,0)</f>
        <v>0</v>
      </c>
      <c r="BI537" s="180">
        <f>IF(N537="nulová",J537,0)</f>
        <v>0</v>
      </c>
      <c r="BJ537" s="16" t="s">
        <v>72</v>
      </c>
      <c r="BK537" s="180">
        <f>ROUND(I537*H537,2)</f>
        <v>0</v>
      </c>
      <c r="BL537" s="16" t="s">
        <v>190</v>
      </c>
      <c r="BM537" s="16" t="s">
        <v>717</v>
      </c>
    </row>
    <row r="538" spans="2:65" s="1" customFormat="1" ht="16.5" customHeight="1" x14ac:dyDescent="0.2">
      <c r="B538" s="33"/>
      <c r="C538" s="169" t="s">
        <v>718</v>
      </c>
      <c r="D538" s="169" t="s">
        <v>127</v>
      </c>
      <c r="E538" s="170" t="s">
        <v>719</v>
      </c>
      <c r="F538" s="171" t="s">
        <v>720</v>
      </c>
      <c r="G538" s="172" t="s">
        <v>142</v>
      </c>
      <c r="H538" s="173">
        <v>57.59</v>
      </c>
      <c r="I538" s="174"/>
      <c r="J538" s="175">
        <f>ROUND(I538*H538,2)</f>
        <v>0</v>
      </c>
      <c r="K538" s="171" t="s">
        <v>131</v>
      </c>
      <c r="L538" s="37"/>
      <c r="M538" s="176" t="s">
        <v>1</v>
      </c>
      <c r="N538" s="177" t="s">
        <v>38</v>
      </c>
      <c r="O538" s="59"/>
      <c r="P538" s="178">
        <f>O538*H538</f>
        <v>0</v>
      </c>
      <c r="Q538" s="178">
        <v>0</v>
      </c>
      <c r="R538" s="178">
        <f>Q538*H538</f>
        <v>0</v>
      </c>
      <c r="S538" s="178">
        <v>0</v>
      </c>
      <c r="T538" s="179">
        <f>S538*H538</f>
        <v>0</v>
      </c>
      <c r="AR538" s="16" t="s">
        <v>190</v>
      </c>
      <c r="AT538" s="16" t="s">
        <v>127</v>
      </c>
      <c r="AU538" s="16" t="s">
        <v>74</v>
      </c>
      <c r="AY538" s="16" t="s">
        <v>123</v>
      </c>
      <c r="BE538" s="180">
        <f>IF(N538="základní",J538,0)</f>
        <v>0</v>
      </c>
      <c r="BF538" s="180">
        <f>IF(N538="snížená",J538,0)</f>
        <v>0</v>
      </c>
      <c r="BG538" s="180">
        <f>IF(N538="zákl. přenesená",J538,0)</f>
        <v>0</v>
      </c>
      <c r="BH538" s="180">
        <f>IF(N538="sníž. přenesená",J538,0)</f>
        <v>0</v>
      </c>
      <c r="BI538" s="180">
        <f>IF(N538="nulová",J538,0)</f>
        <v>0</v>
      </c>
      <c r="BJ538" s="16" t="s">
        <v>72</v>
      </c>
      <c r="BK538" s="180">
        <f>ROUND(I538*H538,2)</f>
        <v>0</v>
      </c>
      <c r="BL538" s="16" t="s">
        <v>190</v>
      </c>
      <c r="BM538" s="16" t="s">
        <v>721</v>
      </c>
    </row>
    <row r="539" spans="2:65" s="12" customFormat="1" x14ac:dyDescent="0.2">
      <c r="B539" s="192"/>
      <c r="C539" s="193"/>
      <c r="D539" s="183" t="s">
        <v>134</v>
      </c>
      <c r="E539" s="194" t="s">
        <v>1</v>
      </c>
      <c r="F539" s="195" t="s">
        <v>722</v>
      </c>
      <c r="G539" s="193"/>
      <c r="H539" s="196">
        <v>57.59</v>
      </c>
      <c r="I539" s="197"/>
      <c r="J539" s="193"/>
      <c r="K539" s="193"/>
      <c r="L539" s="198"/>
      <c r="M539" s="199"/>
      <c r="N539" s="200"/>
      <c r="O539" s="200"/>
      <c r="P539" s="200"/>
      <c r="Q539" s="200"/>
      <c r="R539" s="200"/>
      <c r="S539" s="200"/>
      <c r="T539" s="201"/>
      <c r="AT539" s="202" t="s">
        <v>134</v>
      </c>
      <c r="AU539" s="202" t="s">
        <v>74</v>
      </c>
      <c r="AV539" s="12" t="s">
        <v>74</v>
      </c>
      <c r="AW539" s="12" t="s">
        <v>30</v>
      </c>
      <c r="AX539" s="12" t="s">
        <v>67</v>
      </c>
      <c r="AY539" s="202" t="s">
        <v>123</v>
      </c>
    </row>
    <row r="540" spans="2:65" s="13" customFormat="1" x14ac:dyDescent="0.2">
      <c r="B540" s="203"/>
      <c r="C540" s="204"/>
      <c r="D540" s="183" t="s">
        <v>134</v>
      </c>
      <c r="E540" s="205" t="s">
        <v>1</v>
      </c>
      <c r="F540" s="206" t="s">
        <v>138</v>
      </c>
      <c r="G540" s="204"/>
      <c r="H540" s="207">
        <v>57.59</v>
      </c>
      <c r="I540" s="208"/>
      <c r="J540" s="204"/>
      <c r="K540" s="204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134</v>
      </c>
      <c r="AU540" s="213" t="s">
        <v>74</v>
      </c>
      <c r="AV540" s="13" t="s">
        <v>132</v>
      </c>
      <c r="AW540" s="13" t="s">
        <v>30</v>
      </c>
      <c r="AX540" s="13" t="s">
        <v>72</v>
      </c>
      <c r="AY540" s="213" t="s">
        <v>123</v>
      </c>
    </row>
    <row r="541" spans="2:65" s="1" customFormat="1" ht="16.5" customHeight="1" x14ac:dyDescent="0.2">
      <c r="B541" s="33"/>
      <c r="C541" s="214" t="s">
        <v>723</v>
      </c>
      <c r="D541" s="214" t="s">
        <v>162</v>
      </c>
      <c r="E541" s="215" t="s">
        <v>724</v>
      </c>
      <c r="F541" s="216" t="s">
        <v>725</v>
      </c>
      <c r="G541" s="217" t="s">
        <v>142</v>
      </c>
      <c r="H541" s="218">
        <v>63.348999999999997</v>
      </c>
      <c r="I541" s="219"/>
      <c r="J541" s="220">
        <f>ROUND(I541*H541,2)</f>
        <v>0</v>
      </c>
      <c r="K541" s="216" t="s">
        <v>1</v>
      </c>
      <c r="L541" s="221"/>
      <c r="M541" s="222" t="s">
        <v>1</v>
      </c>
      <c r="N541" s="223" t="s">
        <v>38</v>
      </c>
      <c r="O541" s="59"/>
      <c r="P541" s="178">
        <f>O541*H541</f>
        <v>0</v>
      </c>
      <c r="Q541" s="178">
        <v>1E-4</v>
      </c>
      <c r="R541" s="178">
        <f>Q541*H541</f>
        <v>6.3349000000000001E-3</v>
      </c>
      <c r="S541" s="178">
        <v>0</v>
      </c>
      <c r="T541" s="179">
        <f>S541*H541</f>
        <v>0</v>
      </c>
      <c r="AR541" s="16" t="s">
        <v>458</v>
      </c>
      <c r="AT541" s="16" t="s">
        <v>162</v>
      </c>
      <c r="AU541" s="16" t="s">
        <v>74</v>
      </c>
      <c r="AY541" s="16" t="s">
        <v>123</v>
      </c>
      <c r="BE541" s="180">
        <f>IF(N541="základní",J541,0)</f>
        <v>0</v>
      </c>
      <c r="BF541" s="180">
        <f>IF(N541="snížená",J541,0)</f>
        <v>0</v>
      </c>
      <c r="BG541" s="180">
        <f>IF(N541="zákl. přenesená",J541,0)</f>
        <v>0</v>
      </c>
      <c r="BH541" s="180">
        <f>IF(N541="sníž. přenesená",J541,0)</f>
        <v>0</v>
      </c>
      <c r="BI541" s="180">
        <f>IF(N541="nulová",J541,0)</f>
        <v>0</v>
      </c>
      <c r="BJ541" s="16" t="s">
        <v>72</v>
      </c>
      <c r="BK541" s="180">
        <f>ROUND(I541*H541,2)</f>
        <v>0</v>
      </c>
      <c r="BL541" s="16" t="s">
        <v>190</v>
      </c>
      <c r="BM541" s="16" t="s">
        <v>726</v>
      </c>
    </row>
    <row r="542" spans="2:65" s="12" customFormat="1" x14ac:dyDescent="0.2">
      <c r="B542" s="192"/>
      <c r="C542" s="193"/>
      <c r="D542" s="183" t="s">
        <v>134</v>
      </c>
      <c r="E542" s="194" t="s">
        <v>1</v>
      </c>
      <c r="F542" s="195" t="s">
        <v>727</v>
      </c>
      <c r="G542" s="193"/>
      <c r="H542" s="196">
        <v>63.348999999999997</v>
      </c>
      <c r="I542" s="197"/>
      <c r="J542" s="193"/>
      <c r="K542" s="193"/>
      <c r="L542" s="198"/>
      <c r="M542" s="199"/>
      <c r="N542" s="200"/>
      <c r="O542" s="200"/>
      <c r="P542" s="200"/>
      <c r="Q542" s="200"/>
      <c r="R542" s="200"/>
      <c r="S542" s="200"/>
      <c r="T542" s="201"/>
      <c r="AT542" s="202" t="s">
        <v>134</v>
      </c>
      <c r="AU542" s="202" t="s">
        <v>74</v>
      </c>
      <c r="AV542" s="12" t="s">
        <v>74</v>
      </c>
      <c r="AW542" s="12" t="s">
        <v>30</v>
      </c>
      <c r="AX542" s="12" t="s">
        <v>67</v>
      </c>
      <c r="AY542" s="202" t="s">
        <v>123</v>
      </c>
    </row>
    <row r="543" spans="2:65" s="13" customFormat="1" x14ac:dyDescent="0.2">
      <c r="B543" s="203"/>
      <c r="C543" s="204"/>
      <c r="D543" s="183" t="s">
        <v>134</v>
      </c>
      <c r="E543" s="205" t="s">
        <v>1</v>
      </c>
      <c r="F543" s="206" t="s">
        <v>138</v>
      </c>
      <c r="G543" s="204"/>
      <c r="H543" s="207">
        <v>63.348999999999997</v>
      </c>
      <c r="I543" s="208"/>
      <c r="J543" s="204"/>
      <c r="K543" s="204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134</v>
      </c>
      <c r="AU543" s="213" t="s">
        <v>74</v>
      </c>
      <c r="AV543" s="13" t="s">
        <v>132</v>
      </c>
      <c r="AW543" s="13" t="s">
        <v>30</v>
      </c>
      <c r="AX543" s="13" t="s">
        <v>72</v>
      </c>
      <c r="AY543" s="213" t="s">
        <v>123</v>
      </c>
    </row>
    <row r="544" spans="2:65" s="1" customFormat="1" ht="16.5" customHeight="1" x14ac:dyDescent="0.2">
      <c r="B544" s="33"/>
      <c r="C544" s="169" t="s">
        <v>728</v>
      </c>
      <c r="D544" s="169" t="s">
        <v>127</v>
      </c>
      <c r="E544" s="170" t="s">
        <v>729</v>
      </c>
      <c r="F544" s="171" t="s">
        <v>730</v>
      </c>
      <c r="G544" s="172" t="s">
        <v>148</v>
      </c>
      <c r="H544" s="173">
        <v>1</v>
      </c>
      <c r="I544" s="174"/>
      <c r="J544" s="175">
        <f>ROUND(I544*H544,2)</f>
        <v>0</v>
      </c>
      <c r="K544" s="171" t="s">
        <v>131</v>
      </c>
      <c r="L544" s="37"/>
      <c r="M544" s="176" t="s">
        <v>1</v>
      </c>
      <c r="N544" s="177" t="s">
        <v>38</v>
      </c>
      <c r="O544" s="59"/>
      <c r="P544" s="178">
        <f>O544*H544</f>
        <v>0</v>
      </c>
      <c r="Q544" s="178">
        <v>8.0000000000000007E-5</v>
      </c>
      <c r="R544" s="178">
        <f>Q544*H544</f>
        <v>8.0000000000000007E-5</v>
      </c>
      <c r="S544" s="178">
        <v>0</v>
      </c>
      <c r="T544" s="179">
        <f>S544*H544</f>
        <v>0</v>
      </c>
      <c r="AR544" s="16" t="s">
        <v>190</v>
      </c>
      <c r="AT544" s="16" t="s">
        <v>127</v>
      </c>
      <c r="AU544" s="16" t="s">
        <v>74</v>
      </c>
      <c r="AY544" s="16" t="s">
        <v>123</v>
      </c>
      <c r="BE544" s="180">
        <f>IF(N544="základní",J544,0)</f>
        <v>0</v>
      </c>
      <c r="BF544" s="180">
        <f>IF(N544="snížená",J544,0)</f>
        <v>0</v>
      </c>
      <c r="BG544" s="180">
        <f>IF(N544="zákl. přenesená",J544,0)</f>
        <v>0</v>
      </c>
      <c r="BH544" s="180">
        <f>IF(N544="sníž. přenesená",J544,0)</f>
        <v>0</v>
      </c>
      <c r="BI544" s="180">
        <f>IF(N544="nulová",J544,0)</f>
        <v>0</v>
      </c>
      <c r="BJ544" s="16" t="s">
        <v>72</v>
      </c>
      <c r="BK544" s="180">
        <f>ROUND(I544*H544,2)</f>
        <v>0</v>
      </c>
      <c r="BL544" s="16" t="s">
        <v>190</v>
      </c>
      <c r="BM544" s="16" t="s">
        <v>731</v>
      </c>
    </row>
    <row r="545" spans="2:65" s="1" customFormat="1" ht="16.5" customHeight="1" x14ac:dyDescent="0.2">
      <c r="B545" s="33"/>
      <c r="C545" s="214" t="s">
        <v>732</v>
      </c>
      <c r="D545" s="214" t="s">
        <v>162</v>
      </c>
      <c r="E545" s="215" t="s">
        <v>733</v>
      </c>
      <c r="F545" s="216" t="s">
        <v>734</v>
      </c>
      <c r="G545" s="217" t="s">
        <v>148</v>
      </c>
      <c r="H545" s="218">
        <v>1</v>
      </c>
      <c r="I545" s="219"/>
      <c r="J545" s="220">
        <f>ROUND(I545*H545,2)</f>
        <v>0</v>
      </c>
      <c r="K545" s="216" t="s">
        <v>131</v>
      </c>
      <c r="L545" s="221"/>
      <c r="M545" s="222" t="s">
        <v>1</v>
      </c>
      <c r="N545" s="223" t="s">
        <v>38</v>
      </c>
      <c r="O545" s="59"/>
      <c r="P545" s="178">
        <f>O545*H545</f>
        <v>0</v>
      </c>
      <c r="Q545" s="178">
        <v>3.6000000000000002E-4</v>
      </c>
      <c r="R545" s="178">
        <f>Q545*H545</f>
        <v>3.6000000000000002E-4</v>
      </c>
      <c r="S545" s="178">
        <v>0</v>
      </c>
      <c r="T545" s="179">
        <f>S545*H545</f>
        <v>0</v>
      </c>
      <c r="AR545" s="16" t="s">
        <v>458</v>
      </c>
      <c r="AT545" s="16" t="s">
        <v>162</v>
      </c>
      <c r="AU545" s="16" t="s">
        <v>74</v>
      </c>
      <c r="AY545" s="16" t="s">
        <v>123</v>
      </c>
      <c r="BE545" s="180">
        <f>IF(N545="základní",J545,0)</f>
        <v>0</v>
      </c>
      <c r="BF545" s="180">
        <f>IF(N545="snížená",J545,0)</f>
        <v>0</v>
      </c>
      <c r="BG545" s="180">
        <f>IF(N545="zákl. přenesená",J545,0)</f>
        <v>0</v>
      </c>
      <c r="BH545" s="180">
        <f>IF(N545="sníž. přenesená",J545,0)</f>
        <v>0</v>
      </c>
      <c r="BI545" s="180">
        <f>IF(N545="nulová",J545,0)</f>
        <v>0</v>
      </c>
      <c r="BJ545" s="16" t="s">
        <v>72</v>
      </c>
      <c r="BK545" s="180">
        <f>ROUND(I545*H545,2)</f>
        <v>0</v>
      </c>
      <c r="BL545" s="16" t="s">
        <v>190</v>
      </c>
      <c r="BM545" s="16" t="s">
        <v>735</v>
      </c>
    </row>
    <row r="546" spans="2:65" s="1" customFormat="1" ht="16.5" customHeight="1" x14ac:dyDescent="0.2">
      <c r="B546" s="33"/>
      <c r="C546" s="169" t="s">
        <v>736</v>
      </c>
      <c r="D546" s="169" t="s">
        <v>127</v>
      </c>
      <c r="E546" s="170" t="s">
        <v>737</v>
      </c>
      <c r="F546" s="171" t="s">
        <v>738</v>
      </c>
      <c r="G546" s="172" t="s">
        <v>157</v>
      </c>
      <c r="H546" s="173">
        <v>0.9</v>
      </c>
      <c r="I546" s="174"/>
      <c r="J546" s="175">
        <f>ROUND(I546*H546,2)</f>
        <v>0</v>
      </c>
      <c r="K546" s="171" t="s">
        <v>131</v>
      </c>
      <c r="L546" s="37"/>
      <c r="M546" s="176" t="s">
        <v>1</v>
      </c>
      <c r="N546" s="177" t="s">
        <v>38</v>
      </c>
      <c r="O546" s="59"/>
      <c r="P546" s="178">
        <f>O546*H546</f>
        <v>0</v>
      </c>
      <c r="Q546" s="178">
        <v>0</v>
      </c>
      <c r="R546" s="178">
        <f>Q546*H546</f>
        <v>0</v>
      </c>
      <c r="S546" s="178">
        <v>0</v>
      </c>
      <c r="T546" s="179">
        <f>S546*H546</f>
        <v>0</v>
      </c>
      <c r="AR546" s="16" t="s">
        <v>190</v>
      </c>
      <c r="AT546" s="16" t="s">
        <v>127</v>
      </c>
      <c r="AU546" s="16" t="s">
        <v>74</v>
      </c>
      <c r="AY546" s="16" t="s">
        <v>123</v>
      </c>
      <c r="BE546" s="180">
        <f>IF(N546="základní",J546,0)</f>
        <v>0</v>
      </c>
      <c r="BF546" s="180">
        <f>IF(N546="snížená",J546,0)</f>
        <v>0</v>
      </c>
      <c r="BG546" s="180">
        <f>IF(N546="zákl. přenesená",J546,0)</f>
        <v>0</v>
      </c>
      <c r="BH546" s="180">
        <f>IF(N546="sníž. přenesená",J546,0)</f>
        <v>0</v>
      </c>
      <c r="BI546" s="180">
        <f>IF(N546="nulová",J546,0)</f>
        <v>0</v>
      </c>
      <c r="BJ546" s="16" t="s">
        <v>72</v>
      </c>
      <c r="BK546" s="180">
        <f>ROUND(I546*H546,2)</f>
        <v>0</v>
      </c>
      <c r="BL546" s="16" t="s">
        <v>190</v>
      </c>
      <c r="BM546" s="16" t="s">
        <v>739</v>
      </c>
    </row>
    <row r="547" spans="2:65" s="1" customFormat="1" ht="16.5" customHeight="1" x14ac:dyDescent="0.2">
      <c r="B547" s="33"/>
      <c r="C547" s="169" t="s">
        <v>740</v>
      </c>
      <c r="D547" s="169" t="s">
        <v>127</v>
      </c>
      <c r="E547" s="170" t="s">
        <v>741</v>
      </c>
      <c r="F547" s="171" t="s">
        <v>742</v>
      </c>
      <c r="G547" s="172" t="s">
        <v>157</v>
      </c>
      <c r="H547" s="173">
        <v>0.9</v>
      </c>
      <c r="I547" s="174"/>
      <c r="J547" s="175">
        <f>ROUND(I547*H547,2)</f>
        <v>0</v>
      </c>
      <c r="K547" s="171" t="s">
        <v>131</v>
      </c>
      <c r="L547" s="37"/>
      <c r="M547" s="176" t="s">
        <v>1</v>
      </c>
      <c r="N547" s="177" t="s">
        <v>38</v>
      </c>
      <c r="O547" s="59"/>
      <c r="P547" s="178">
        <f>O547*H547</f>
        <v>0</v>
      </c>
      <c r="Q547" s="178">
        <v>0</v>
      </c>
      <c r="R547" s="178">
        <f>Q547*H547</f>
        <v>0</v>
      </c>
      <c r="S547" s="178">
        <v>0</v>
      </c>
      <c r="T547" s="179">
        <f>S547*H547</f>
        <v>0</v>
      </c>
      <c r="AR547" s="16" t="s">
        <v>190</v>
      </c>
      <c r="AT547" s="16" t="s">
        <v>127</v>
      </c>
      <c r="AU547" s="16" t="s">
        <v>74</v>
      </c>
      <c r="AY547" s="16" t="s">
        <v>123</v>
      </c>
      <c r="BE547" s="180">
        <f>IF(N547="základní",J547,0)</f>
        <v>0</v>
      </c>
      <c r="BF547" s="180">
        <f>IF(N547="snížená",J547,0)</f>
        <v>0</v>
      </c>
      <c r="BG547" s="180">
        <f>IF(N547="zákl. přenesená",J547,0)</f>
        <v>0</v>
      </c>
      <c r="BH547" s="180">
        <f>IF(N547="sníž. přenesená",J547,0)</f>
        <v>0</v>
      </c>
      <c r="BI547" s="180">
        <f>IF(N547="nulová",J547,0)</f>
        <v>0</v>
      </c>
      <c r="BJ547" s="16" t="s">
        <v>72</v>
      </c>
      <c r="BK547" s="180">
        <f>ROUND(I547*H547,2)</f>
        <v>0</v>
      </c>
      <c r="BL547" s="16" t="s">
        <v>190</v>
      </c>
      <c r="BM547" s="16" t="s">
        <v>743</v>
      </c>
    </row>
    <row r="548" spans="2:65" s="10" customFormat="1" ht="22.9" customHeight="1" x14ac:dyDescent="0.2">
      <c r="B548" s="153"/>
      <c r="C548" s="154"/>
      <c r="D548" s="155" t="s">
        <v>66</v>
      </c>
      <c r="E548" s="167" t="s">
        <v>744</v>
      </c>
      <c r="F548" s="167" t="s">
        <v>745</v>
      </c>
      <c r="G548" s="154"/>
      <c r="H548" s="154"/>
      <c r="I548" s="157"/>
      <c r="J548" s="168">
        <f>BK548</f>
        <v>0</v>
      </c>
      <c r="K548" s="154"/>
      <c r="L548" s="159"/>
      <c r="M548" s="160"/>
      <c r="N548" s="161"/>
      <c r="O548" s="161"/>
      <c r="P548" s="162">
        <f>SUM(P549:P587)</f>
        <v>0</v>
      </c>
      <c r="Q548" s="161"/>
      <c r="R548" s="162">
        <f>SUM(R549:R587)</f>
        <v>1.4199999999999999E-2</v>
      </c>
      <c r="S548" s="161"/>
      <c r="T548" s="163">
        <f>SUM(T549:T587)</f>
        <v>4.8000000000000001E-2</v>
      </c>
      <c r="AR548" s="164" t="s">
        <v>74</v>
      </c>
      <c r="AT548" s="165" t="s">
        <v>66</v>
      </c>
      <c r="AU548" s="165" t="s">
        <v>72</v>
      </c>
      <c r="AY548" s="164" t="s">
        <v>123</v>
      </c>
      <c r="BK548" s="166">
        <f>SUM(BK549:BK587)</f>
        <v>0</v>
      </c>
    </row>
    <row r="549" spans="2:65" s="1" customFormat="1" ht="22.5" customHeight="1" x14ac:dyDescent="0.2">
      <c r="B549" s="33"/>
      <c r="C549" s="169" t="s">
        <v>746</v>
      </c>
      <c r="D549" s="169" t="s">
        <v>127</v>
      </c>
      <c r="E549" s="170" t="s">
        <v>744</v>
      </c>
      <c r="F549" s="171" t="s">
        <v>747</v>
      </c>
      <c r="G549" s="172" t="s">
        <v>748</v>
      </c>
      <c r="H549" s="173">
        <v>0</v>
      </c>
      <c r="I549" s="174"/>
      <c r="J549" s="175">
        <f>ROUND(I549*H549,2)</f>
        <v>0</v>
      </c>
      <c r="K549" s="171" t="s">
        <v>1</v>
      </c>
      <c r="L549" s="37"/>
      <c r="M549" s="176" t="s">
        <v>1</v>
      </c>
      <c r="N549" s="177" t="s">
        <v>38</v>
      </c>
      <c r="O549" s="59"/>
      <c r="P549" s="178">
        <f>O549*H549</f>
        <v>0</v>
      </c>
      <c r="Q549" s="178">
        <v>1.0999999999999999E-2</v>
      </c>
      <c r="R549" s="178">
        <f>Q549*H549</f>
        <v>0</v>
      </c>
      <c r="S549" s="178">
        <v>0</v>
      </c>
      <c r="T549" s="179">
        <f>S549*H549</f>
        <v>0</v>
      </c>
      <c r="AR549" s="16" t="s">
        <v>190</v>
      </c>
      <c r="AT549" s="16" t="s">
        <v>127</v>
      </c>
      <c r="AU549" s="16" t="s">
        <v>74</v>
      </c>
      <c r="AY549" s="16" t="s">
        <v>123</v>
      </c>
      <c r="BE549" s="180">
        <f>IF(N549="základní",J549,0)</f>
        <v>0</v>
      </c>
      <c r="BF549" s="180">
        <f>IF(N549="snížená",J549,0)</f>
        <v>0</v>
      </c>
      <c r="BG549" s="180">
        <f>IF(N549="zákl. přenesená",J549,0)</f>
        <v>0</v>
      </c>
      <c r="BH549" s="180">
        <f>IF(N549="sníž. přenesená",J549,0)</f>
        <v>0</v>
      </c>
      <c r="BI549" s="180">
        <f>IF(N549="nulová",J549,0)</f>
        <v>0</v>
      </c>
      <c r="BJ549" s="16" t="s">
        <v>72</v>
      </c>
      <c r="BK549" s="180">
        <f>ROUND(I549*H549,2)</f>
        <v>0</v>
      </c>
      <c r="BL549" s="16" t="s">
        <v>190</v>
      </c>
      <c r="BM549" s="16" t="s">
        <v>749</v>
      </c>
    </row>
    <row r="550" spans="2:65" s="1" customFormat="1" ht="16.5" customHeight="1" x14ac:dyDescent="0.2">
      <c r="B550" s="33"/>
      <c r="C550" s="169" t="s">
        <v>750</v>
      </c>
      <c r="D550" s="169" t="s">
        <v>127</v>
      </c>
      <c r="E550" s="170" t="s">
        <v>751</v>
      </c>
      <c r="F550" s="171" t="s">
        <v>752</v>
      </c>
      <c r="G550" s="172" t="s">
        <v>148</v>
      </c>
      <c r="H550" s="173">
        <v>9</v>
      </c>
      <c r="I550" s="174"/>
      <c r="J550" s="175">
        <f>ROUND(I550*H550,2)</f>
        <v>0</v>
      </c>
      <c r="K550" s="171" t="s">
        <v>131</v>
      </c>
      <c r="L550" s="37"/>
      <c r="M550" s="176" t="s">
        <v>1</v>
      </c>
      <c r="N550" s="177" t="s">
        <v>38</v>
      </c>
      <c r="O550" s="59"/>
      <c r="P550" s="178">
        <f>O550*H550</f>
        <v>0</v>
      </c>
      <c r="Q550" s="178">
        <v>0</v>
      </c>
      <c r="R550" s="178">
        <f>Q550*H550</f>
        <v>0</v>
      </c>
      <c r="S550" s="178">
        <v>0</v>
      </c>
      <c r="T550" s="179">
        <f>S550*H550</f>
        <v>0</v>
      </c>
      <c r="AR550" s="16" t="s">
        <v>190</v>
      </c>
      <c r="AT550" s="16" t="s">
        <v>127</v>
      </c>
      <c r="AU550" s="16" t="s">
        <v>74</v>
      </c>
      <c r="AY550" s="16" t="s">
        <v>123</v>
      </c>
      <c r="BE550" s="180">
        <f>IF(N550="základní",J550,0)</f>
        <v>0</v>
      </c>
      <c r="BF550" s="180">
        <f>IF(N550="snížená",J550,0)</f>
        <v>0</v>
      </c>
      <c r="BG550" s="180">
        <f>IF(N550="zákl. přenesená",J550,0)</f>
        <v>0</v>
      </c>
      <c r="BH550" s="180">
        <f>IF(N550="sníž. přenesená",J550,0)</f>
        <v>0</v>
      </c>
      <c r="BI550" s="180">
        <f>IF(N550="nulová",J550,0)</f>
        <v>0</v>
      </c>
      <c r="BJ550" s="16" t="s">
        <v>72</v>
      </c>
      <c r="BK550" s="180">
        <f>ROUND(I550*H550,2)</f>
        <v>0</v>
      </c>
      <c r="BL550" s="16" t="s">
        <v>190</v>
      </c>
      <c r="BM550" s="16" t="s">
        <v>753</v>
      </c>
    </row>
    <row r="551" spans="2:65" s="1" customFormat="1" ht="16.5" customHeight="1" x14ac:dyDescent="0.2">
      <c r="B551" s="33"/>
      <c r="C551" s="169" t="s">
        <v>754</v>
      </c>
      <c r="D551" s="169" t="s">
        <v>127</v>
      </c>
      <c r="E551" s="170" t="s">
        <v>755</v>
      </c>
      <c r="F551" s="171" t="s">
        <v>756</v>
      </c>
      <c r="G551" s="172" t="s">
        <v>148</v>
      </c>
      <c r="H551" s="173">
        <v>5</v>
      </c>
      <c r="I551" s="174"/>
      <c r="J551" s="175">
        <f>ROUND(I551*H551,2)</f>
        <v>0</v>
      </c>
      <c r="K551" s="171" t="s">
        <v>131</v>
      </c>
      <c r="L551" s="37"/>
      <c r="M551" s="176" t="s">
        <v>1</v>
      </c>
      <c r="N551" s="177" t="s">
        <v>38</v>
      </c>
      <c r="O551" s="59"/>
      <c r="P551" s="178">
        <f>O551*H551</f>
        <v>0</v>
      </c>
      <c r="Q551" s="178">
        <v>0</v>
      </c>
      <c r="R551" s="178">
        <f>Q551*H551</f>
        <v>0</v>
      </c>
      <c r="S551" s="178">
        <v>0</v>
      </c>
      <c r="T551" s="179">
        <f>S551*H551</f>
        <v>0</v>
      </c>
      <c r="AR551" s="16" t="s">
        <v>190</v>
      </c>
      <c r="AT551" s="16" t="s">
        <v>127</v>
      </c>
      <c r="AU551" s="16" t="s">
        <v>74</v>
      </c>
      <c r="AY551" s="16" t="s">
        <v>123</v>
      </c>
      <c r="BE551" s="180">
        <f>IF(N551="základní",J551,0)</f>
        <v>0</v>
      </c>
      <c r="BF551" s="180">
        <f>IF(N551="snížená",J551,0)</f>
        <v>0</v>
      </c>
      <c r="BG551" s="180">
        <f>IF(N551="zákl. přenesená",J551,0)</f>
        <v>0</v>
      </c>
      <c r="BH551" s="180">
        <f>IF(N551="sníž. přenesená",J551,0)</f>
        <v>0</v>
      </c>
      <c r="BI551" s="180">
        <f>IF(N551="nulová",J551,0)</f>
        <v>0</v>
      </c>
      <c r="BJ551" s="16" t="s">
        <v>72</v>
      </c>
      <c r="BK551" s="180">
        <f>ROUND(I551*H551,2)</f>
        <v>0</v>
      </c>
      <c r="BL551" s="16" t="s">
        <v>190</v>
      </c>
      <c r="BM551" s="16" t="s">
        <v>757</v>
      </c>
    </row>
    <row r="552" spans="2:65" s="1" customFormat="1" ht="22.5" customHeight="1" x14ac:dyDescent="0.2">
      <c r="B552" s="33"/>
      <c r="C552" s="169" t="s">
        <v>758</v>
      </c>
      <c r="D552" s="169" t="s">
        <v>127</v>
      </c>
      <c r="E552" s="170" t="s">
        <v>759</v>
      </c>
      <c r="F552" s="171" t="s">
        <v>760</v>
      </c>
      <c r="G552" s="172" t="s">
        <v>761</v>
      </c>
      <c r="H552" s="173">
        <v>1</v>
      </c>
      <c r="I552" s="174"/>
      <c r="J552" s="175">
        <f>ROUND(I552*H552,2)</f>
        <v>0</v>
      </c>
      <c r="K552" s="171" t="s">
        <v>1</v>
      </c>
      <c r="L552" s="37"/>
      <c r="M552" s="176" t="s">
        <v>1</v>
      </c>
      <c r="N552" s="177" t="s">
        <v>38</v>
      </c>
      <c r="O552" s="59"/>
      <c r="P552" s="178">
        <f>O552*H552</f>
        <v>0</v>
      </c>
      <c r="Q552" s="178">
        <v>0</v>
      </c>
      <c r="R552" s="178">
        <f>Q552*H552</f>
        <v>0</v>
      </c>
      <c r="S552" s="178">
        <v>0</v>
      </c>
      <c r="T552" s="179">
        <f>S552*H552</f>
        <v>0</v>
      </c>
      <c r="AR552" s="16" t="s">
        <v>190</v>
      </c>
      <c r="AT552" s="16" t="s">
        <v>127</v>
      </c>
      <c r="AU552" s="16" t="s">
        <v>74</v>
      </c>
      <c r="AY552" s="16" t="s">
        <v>123</v>
      </c>
      <c r="BE552" s="180">
        <f>IF(N552="základní",J552,0)</f>
        <v>0</v>
      </c>
      <c r="BF552" s="180">
        <f>IF(N552="snížená",J552,0)</f>
        <v>0</v>
      </c>
      <c r="BG552" s="180">
        <f>IF(N552="zákl. přenesená",J552,0)</f>
        <v>0</v>
      </c>
      <c r="BH552" s="180">
        <f>IF(N552="sníž. přenesená",J552,0)</f>
        <v>0</v>
      </c>
      <c r="BI552" s="180">
        <f>IF(N552="nulová",J552,0)</f>
        <v>0</v>
      </c>
      <c r="BJ552" s="16" t="s">
        <v>72</v>
      </c>
      <c r="BK552" s="180">
        <f>ROUND(I552*H552,2)</f>
        <v>0</v>
      </c>
      <c r="BL552" s="16" t="s">
        <v>190</v>
      </c>
      <c r="BM552" s="16" t="s">
        <v>762</v>
      </c>
    </row>
    <row r="553" spans="2:65" s="12" customFormat="1" x14ac:dyDescent="0.2">
      <c r="B553" s="192"/>
      <c r="C553" s="193"/>
      <c r="D553" s="183" t="s">
        <v>134</v>
      </c>
      <c r="E553" s="194" t="s">
        <v>1</v>
      </c>
      <c r="F553" s="195" t="s">
        <v>72</v>
      </c>
      <c r="G553" s="193"/>
      <c r="H553" s="196">
        <v>1</v>
      </c>
      <c r="I553" s="197"/>
      <c r="J553" s="193"/>
      <c r="K553" s="193"/>
      <c r="L553" s="198"/>
      <c r="M553" s="199"/>
      <c r="N553" s="200"/>
      <c r="O553" s="200"/>
      <c r="P553" s="200"/>
      <c r="Q553" s="200"/>
      <c r="R553" s="200"/>
      <c r="S553" s="200"/>
      <c r="T553" s="201"/>
      <c r="AT553" s="202" t="s">
        <v>134</v>
      </c>
      <c r="AU553" s="202" t="s">
        <v>74</v>
      </c>
      <c r="AV553" s="12" t="s">
        <v>74</v>
      </c>
      <c r="AW553" s="12" t="s">
        <v>30</v>
      </c>
      <c r="AX553" s="12" t="s">
        <v>67</v>
      </c>
      <c r="AY553" s="202" t="s">
        <v>123</v>
      </c>
    </row>
    <row r="554" spans="2:65" s="13" customFormat="1" x14ac:dyDescent="0.2">
      <c r="B554" s="203"/>
      <c r="C554" s="204"/>
      <c r="D554" s="183" t="s">
        <v>134</v>
      </c>
      <c r="E554" s="205" t="s">
        <v>1</v>
      </c>
      <c r="F554" s="206" t="s">
        <v>138</v>
      </c>
      <c r="G554" s="204"/>
      <c r="H554" s="207">
        <v>1</v>
      </c>
      <c r="I554" s="208"/>
      <c r="J554" s="204"/>
      <c r="K554" s="204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134</v>
      </c>
      <c r="AU554" s="213" t="s">
        <v>74</v>
      </c>
      <c r="AV554" s="13" t="s">
        <v>132</v>
      </c>
      <c r="AW554" s="13" t="s">
        <v>30</v>
      </c>
      <c r="AX554" s="13" t="s">
        <v>72</v>
      </c>
      <c r="AY554" s="213" t="s">
        <v>123</v>
      </c>
    </row>
    <row r="555" spans="2:65" s="1" customFormat="1" ht="16.5" customHeight="1" x14ac:dyDescent="0.2">
      <c r="B555" s="33"/>
      <c r="C555" s="169" t="s">
        <v>763</v>
      </c>
      <c r="D555" s="169" t="s">
        <v>127</v>
      </c>
      <c r="E555" s="170" t="s">
        <v>764</v>
      </c>
      <c r="F555" s="171" t="s">
        <v>765</v>
      </c>
      <c r="G555" s="172" t="s">
        <v>148</v>
      </c>
      <c r="H555" s="173">
        <v>1</v>
      </c>
      <c r="I555" s="174"/>
      <c r="J555" s="175">
        <f>ROUND(I555*H555,2)</f>
        <v>0</v>
      </c>
      <c r="K555" s="171" t="s">
        <v>131</v>
      </c>
      <c r="L555" s="37"/>
      <c r="M555" s="176" t="s">
        <v>1</v>
      </c>
      <c r="N555" s="177" t="s">
        <v>38</v>
      </c>
      <c r="O555" s="59"/>
      <c r="P555" s="178">
        <f>O555*H555</f>
        <v>0</v>
      </c>
      <c r="Q555" s="178">
        <v>0</v>
      </c>
      <c r="R555" s="178">
        <f>Q555*H555</f>
        <v>0</v>
      </c>
      <c r="S555" s="178">
        <v>0</v>
      </c>
      <c r="T555" s="179">
        <f>S555*H555</f>
        <v>0</v>
      </c>
      <c r="AR555" s="16" t="s">
        <v>190</v>
      </c>
      <c r="AT555" s="16" t="s">
        <v>127</v>
      </c>
      <c r="AU555" s="16" t="s">
        <v>74</v>
      </c>
      <c r="AY555" s="16" t="s">
        <v>123</v>
      </c>
      <c r="BE555" s="180">
        <f>IF(N555="základní",J555,0)</f>
        <v>0</v>
      </c>
      <c r="BF555" s="180">
        <f>IF(N555="snížená",J555,0)</f>
        <v>0</v>
      </c>
      <c r="BG555" s="180">
        <f>IF(N555="zákl. přenesená",J555,0)</f>
        <v>0</v>
      </c>
      <c r="BH555" s="180">
        <f>IF(N555="sníž. přenesená",J555,0)</f>
        <v>0</v>
      </c>
      <c r="BI555" s="180">
        <f>IF(N555="nulová",J555,0)</f>
        <v>0</v>
      </c>
      <c r="BJ555" s="16" t="s">
        <v>72</v>
      </c>
      <c r="BK555" s="180">
        <f>ROUND(I555*H555,2)</f>
        <v>0</v>
      </c>
      <c r="BL555" s="16" t="s">
        <v>190</v>
      </c>
      <c r="BM555" s="16" t="s">
        <v>766</v>
      </c>
    </row>
    <row r="556" spans="2:65" s="12" customFormat="1" x14ac:dyDescent="0.2">
      <c r="B556" s="192"/>
      <c r="C556" s="193"/>
      <c r="D556" s="183" t="s">
        <v>134</v>
      </c>
      <c r="E556" s="194" t="s">
        <v>1</v>
      </c>
      <c r="F556" s="195" t="s">
        <v>72</v>
      </c>
      <c r="G556" s="193"/>
      <c r="H556" s="196">
        <v>1</v>
      </c>
      <c r="I556" s="197"/>
      <c r="J556" s="193"/>
      <c r="K556" s="193"/>
      <c r="L556" s="198"/>
      <c r="M556" s="199"/>
      <c r="N556" s="200"/>
      <c r="O556" s="200"/>
      <c r="P556" s="200"/>
      <c r="Q556" s="200"/>
      <c r="R556" s="200"/>
      <c r="S556" s="200"/>
      <c r="T556" s="201"/>
      <c r="AT556" s="202" t="s">
        <v>134</v>
      </c>
      <c r="AU556" s="202" t="s">
        <v>74</v>
      </c>
      <c r="AV556" s="12" t="s">
        <v>74</v>
      </c>
      <c r="AW556" s="12" t="s">
        <v>30</v>
      </c>
      <c r="AX556" s="12" t="s">
        <v>67</v>
      </c>
      <c r="AY556" s="202" t="s">
        <v>123</v>
      </c>
    </row>
    <row r="557" spans="2:65" s="13" customFormat="1" x14ac:dyDescent="0.2">
      <c r="B557" s="203"/>
      <c r="C557" s="204"/>
      <c r="D557" s="183" t="s">
        <v>134</v>
      </c>
      <c r="E557" s="205" t="s">
        <v>1</v>
      </c>
      <c r="F557" s="206" t="s">
        <v>138</v>
      </c>
      <c r="G557" s="204"/>
      <c r="H557" s="207">
        <v>1</v>
      </c>
      <c r="I557" s="208"/>
      <c r="J557" s="204"/>
      <c r="K557" s="204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134</v>
      </c>
      <c r="AU557" s="213" t="s">
        <v>74</v>
      </c>
      <c r="AV557" s="13" t="s">
        <v>132</v>
      </c>
      <c r="AW557" s="13" t="s">
        <v>30</v>
      </c>
      <c r="AX557" s="13" t="s">
        <v>72</v>
      </c>
      <c r="AY557" s="213" t="s">
        <v>123</v>
      </c>
    </row>
    <row r="558" spans="2:65" s="1" customFormat="1" ht="22.5" customHeight="1" x14ac:dyDescent="0.2">
      <c r="B558" s="33"/>
      <c r="C558" s="169" t="s">
        <v>767</v>
      </c>
      <c r="D558" s="169" t="s">
        <v>127</v>
      </c>
      <c r="E558" s="170" t="s">
        <v>768</v>
      </c>
      <c r="F558" s="171" t="s">
        <v>769</v>
      </c>
      <c r="G558" s="172" t="s">
        <v>761</v>
      </c>
      <c r="H558" s="173">
        <v>1</v>
      </c>
      <c r="I558" s="174"/>
      <c r="J558" s="175">
        <f>ROUND(I558*H558,2)</f>
        <v>0</v>
      </c>
      <c r="K558" s="171" t="s">
        <v>1</v>
      </c>
      <c r="L558" s="37"/>
      <c r="M558" s="176" t="s">
        <v>1</v>
      </c>
      <c r="N558" s="177" t="s">
        <v>38</v>
      </c>
      <c r="O558" s="59"/>
      <c r="P558" s="178">
        <f>O558*H558</f>
        <v>0</v>
      </c>
      <c r="Q558" s="178">
        <v>0</v>
      </c>
      <c r="R558" s="178">
        <f>Q558*H558</f>
        <v>0</v>
      </c>
      <c r="S558" s="178">
        <v>0</v>
      </c>
      <c r="T558" s="179">
        <f>S558*H558</f>
        <v>0</v>
      </c>
      <c r="AR558" s="16" t="s">
        <v>190</v>
      </c>
      <c r="AT558" s="16" t="s">
        <v>127</v>
      </c>
      <c r="AU558" s="16" t="s">
        <v>74</v>
      </c>
      <c r="AY558" s="16" t="s">
        <v>123</v>
      </c>
      <c r="BE558" s="180">
        <f>IF(N558="základní",J558,0)</f>
        <v>0</v>
      </c>
      <c r="BF558" s="180">
        <f>IF(N558="snížená",J558,0)</f>
        <v>0</v>
      </c>
      <c r="BG558" s="180">
        <f>IF(N558="zákl. přenesená",J558,0)</f>
        <v>0</v>
      </c>
      <c r="BH558" s="180">
        <f>IF(N558="sníž. přenesená",J558,0)</f>
        <v>0</v>
      </c>
      <c r="BI558" s="180">
        <f>IF(N558="nulová",J558,0)</f>
        <v>0</v>
      </c>
      <c r="BJ558" s="16" t="s">
        <v>72</v>
      </c>
      <c r="BK558" s="180">
        <f>ROUND(I558*H558,2)</f>
        <v>0</v>
      </c>
      <c r="BL558" s="16" t="s">
        <v>190</v>
      </c>
      <c r="BM558" s="16" t="s">
        <v>770</v>
      </c>
    </row>
    <row r="559" spans="2:65" s="12" customFormat="1" x14ac:dyDescent="0.2">
      <c r="B559" s="192"/>
      <c r="C559" s="193"/>
      <c r="D559" s="183" t="s">
        <v>134</v>
      </c>
      <c r="E559" s="194" t="s">
        <v>1</v>
      </c>
      <c r="F559" s="195" t="s">
        <v>72</v>
      </c>
      <c r="G559" s="193"/>
      <c r="H559" s="196">
        <v>1</v>
      </c>
      <c r="I559" s="197"/>
      <c r="J559" s="193"/>
      <c r="K559" s="193"/>
      <c r="L559" s="198"/>
      <c r="M559" s="199"/>
      <c r="N559" s="200"/>
      <c r="O559" s="200"/>
      <c r="P559" s="200"/>
      <c r="Q559" s="200"/>
      <c r="R559" s="200"/>
      <c r="S559" s="200"/>
      <c r="T559" s="201"/>
      <c r="AT559" s="202" t="s">
        <v>134</v>
      </c>
      <c r="AU559" s="202" t="s">
        <v>74</v>
      </c>
      <c r="AV559" s="12" t="s">
        <v>74</v>
      </c>
      <c r="AW559" s="12" t="s">
        <v>30</v>
      </c>
      <c r="AX559" s="12" t="s">
        <v>67</v>
      </c>
      <c r="AY559" s="202" t="s">
        <v>123</v>
      </c>
    </row>
    <row r="560" spans="2:65" s="13" customFormat="1" x14ac:dyDescent="0.2">
      <c r="B560" s="203"/>
      <c r="C560" s="204"/>
      <c r="D560" s="183" t="s">
        <v>134</v>
      </c>
      <c r="E560" s="205" t="s">
        <v>1</v>
      </c>
      <c r="F560" s="206" t="s">
        <v>138</v>
      </c>
      <c r="G560" s="204"/>
      <c r="H560" s="207">
        <v>1</v>
      </c>
      <c r="I560" s="208"/>
      <c r="J560" s="204"/>
      <c r="K560" s="204"/>
      <c r="L560" s="209"/>
      <c r="M560" s="210"/>
      <c r="N560" s="211"/>
      <c r="O560" s="211"/>
      <c r="P560" s="211"/>
      <c r="Q560" s="211"/>
      <c r="R560" s="211"/>
      <c r="S560" s="211"/>
      <c r="T560" s="212"/>
      <c r="AT560" s="213" t="s">
        <v>134</v>
      </c>
      <c r="AU560" s="213" t="s">
        <v>74</v>
      </c>
      <c r="AV560" s="13" t="s">
        <v>132</v>
      </c>
      <c r="AW560" s="13" t="s">
        <v>30</v>
      </c>
      <c r="AX560" s="13" t="s">
        <v>72</v>
      </c>
      <c r="AY560" s="213" t="s">
        <v>123</v>
      </c>
    </row>
    <row r="561" spans="2:65" s="1" customFormat="1" ht="16.5" customHeight="1" x14ac:dyDescent="0.2">
      <c r="B561" s="33"/>
      <c r="C561" s="169" t="s">
        <v>771</v>
      </c>
      <c r="D561" s="169" t="s">
        <v>127</v>
      </c>
      <c r="E561" s="170" t="s">
        <v>772</v>
      </c>
      <c r="F561" s="171" t="s">
        <v>773</v>
      </c>
      <c r="G561" s="172" t="s">
        <v>148</v>
      </c>
      <c r="H561" s="173">
        <v>4</v>
      </c>
      <c r="I561" s="174"/>
      <c r="J561" s="175">
        <f>ROUND(I561*H561,2)</f>
        <v>0</v>
      </c>
      <c r="K561" s="171" t="s">
        <v>131</v>
      </c>
      <c r="L561" s="37"/>
      <c r="M561" s="176" t="s">
        <v>1</v>
      </c>
      <c r="N561" s="177" t="s">
        <v>38</v>
      </c>
      <c r="O561" s="59"/>
      <c r="P561" s="178">
        <f>O561*H561</f>
        <v>0</v>
      </c>
      <c r="Q561" s="178">
        <v>0</v>
      </c>
      <c r="R561" s="178">
        <f>Q561*H561</f>
        <v>0</v>
      </c>
      <c r="S561" s="178">
        <v>0</v>
      </c>
      <c r="T561" s="179">
        <f>S561*H561</f>
        <v>0</v>
      </c>
      <c r="AR561" s="16" t="s">
        <v>190</v>
      </c>
      <c r="AT561" s="16" t="s">
        <v>127</v>
      </c>
      <c r="AU561" s="16" t="s">
        <v>74</v>
      </c>
      <c r="AY561" s="16" t="s">
        <v>123</v>
      </c>
      <c r="BE561" s="180">
        <f>IF(N561="základní",J561,0)</f>
        <v>0</v>
      </c>
      <c r="BF561" s="180">
        <f>IF(N561="snížená",J561,0)</f>
        <v>0</v>
      </c>
      <c r="BG561" s="180">
        <f>IF(N561="zákl. přenesená",J561,0)</f>
        <v>0</v>
      </c>
      <c r="BH561" s="180">
        <f>IF(N561="sníž. přenesená",J561,0)</f>
        <v>0</v>
      </c>
      <c r="BI561" s="180">
        <f>IF(N561="nulová",J561,0)</f>
        <v>0</v>
      </c>
      <c r="BJ561" s="16" t="s">
        <v>72</v>
      </c>
      <c r="BK561" s="180">
        <f>ROUND(I561*H561,2)</f>
        <v>0</v>
      </c>
      <c r="BL561" s="16" t="s">
        <v>190</v>
      </c>
      <c r="BM561" s="16" t="s">
        <v>774</v>
      </c>
    </row>
    <row r="562" spans="2:65" s="1" customFormat="1" ht="22.5" customHeight="1" x14ac:dyDescent="0.2">
      <c r="B562" s="33"/>
      <c r="C562" s="169" t="s">
        <v>775</v>
      </c>
      <c r="D562" s="169" t="s">
        <v>127</v>
      </c>
      <c r="E562" s="170" t="s">
        <v>776</v>
      </c>
      <c r="F562" s="171" t="s">
        <v>777</v>
      </c>
      <c r="G562" s="172" t="s">
        <v>761</v>
      </c>
      <c r="H562" s="173">
        <v>2</v>
      </c>
      <c r="I562" s="174"/>
      <c r="J562" s="175">
        <f>ROUND(I562*H562,2)</f>
        <v>0</v>
      </c>
      <c r="K562" s="171" t="s">
        <v>1</v>
      </c>
      <c r="L562" s="37"/>
      <c r="M562" s="176" t="s">
        <v>1</v>
      </c>
      <c r="N562" s="177" t="s">
        <v>38</v>
      </c>
      <c r="O562" s="59"/>
      <c r="P562" s="178">
        <f>O562*H562</f>
        <v>0</v>
      </c>
      <c r="Q562" s="178">
        <v>0</v>
      </c>
      <c r="R562" s="178">
        <f>Q562*H562</f>
        <v>0</v>
      </c>
      <c r="S562" s="178">
        <v>0</v>
      </c>
      <c r="T562" s="179">
        <f>S562*H562</f>
        <v>0</v>
      </c>
      <c r="AR562" s="16" t="s">
        <v>190</v>
      </c>
      <c r="AT562" s="16" t="s">
        <v>127</v>
      </c>
      <c r="AU562" s="16" t="s">
        <v>74</v>
      </c>
      <c r="AY562" s="16" t="s">
        <v>123</v>
      </c>
      <c r="BE562" s="180">
        <f>IF(N562="základní",J562,0)</f>
        <v>0</v>
      </c>
      <c r="BF562" s="180">
        <f>IF(N562="snížená",J562,0)</f>
        <v>0</v>
      </c>
      <c r="BG562" s="180">
        <f>IF(N562="zákl. přenesená",J562,0)</f>
        <v>0</v>
      </c>
      <c r="BH562" s="180">
        <f>IF(N562="sníž. přenesená",J562,0)</f>
        <v>0</v>
      </c>
      <c r="BI562" s="180">
        <f>IF(N562="nulová",J562,0)</f>
        <v>0</v>
      </c>
      <c r="BJ562" s="16" t="s">
        <v>72</v>
      </c>
      <c r="BK562" s="180">
        <f>ROUND(I562*H562,2)</f>
        <v>0</v>
      </c>
      <c r="BL562" s="16" t="s">
        <v>190</v>
      </c>
      <c r="BM562" s="16" t="s">
        <v>778</v>
      </c>
    </row>
    <row r="563" spans="2:65" s="12" customFormat="1" x14ac:dyDescent="0.2">
      <c r="B563" s="192"/>
      <c r="C563" s="193"/>
      <c r="D563" s="183" t="s">
        <v>134</v>
      </c>
      <c r="E563" s="194" t="s">
        <v>1</v>
      </c>
      <c r="F563" s="195" t="s">
        <v>74</v>
      </c>
      <c r="G563" s="193"/>
      <c r="H563" s="196">
        <v>2</v>
      </c>
      <c r="I563" s="197"/>
      <c r="J563" s="193"/>
      <c r="K563" s="193"/>
      <c r="L563" s="198"/>
      <c r="M563" s="199"/>
      <c r="N563" s="200"/>
      <c r="O563" s="200"/>
      <c r="P563" s="200"/>
      <c r="Q563" s="200"/>
      <c r="R563" s="200"/>
      <c r="S563" s="200"/>
      <c r="T563" s="201"/>
      <c r="AT563" s="202" t="s">
        <v>134</v>
      </c>
      <c r="AU563" s="202" t="s">
        <v>74</v>
      </c>
      <c r="AV563" s="12" t="s">
        <v>74</v>
      </c>
      <c r="AW563" s="12" t="s">
        <v>30</v>
      </c>
      <c r="AX563" s="12" t="s">
        <v>67</v>
      </c>
      <c r="AY563" s="202" t="s">
        <v>123</v>
      </c>
    </row>
    <row r="564" spans="2:65" s="13" customFormat="1" x14ac:dyDescent="0.2">
      <c r="B564" s="203"/>
      <c r="C564" s="204"/>
      <c r="D564" s="183" t="s">
        <v>134</v>
      </c>
      <c r="E564" s="205" t="s">
        <v>1</v>
      </c>
      <c r="F564" s="206" t="s">
        <v>138</v>
      </c>
      <c r="G564" s="204"/>
      <c r="H564" s="207">
        <v>2</v>
      </c>
      <c r="I564" s="208"/>
      <c r="J564" s="204"/>
      <c r="K564" s="204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134</v>
      </c>
      <c r="AU564" s="213" t="s">
        <v>74</v>
      </c>
      <c r="AV564" s="13" t="s">
        <v>132</v>
      </c>
      <c r="AW564" s="13" t="s">
        <v>30</v>
      </c>
      <c r="AX564" s="13" t="s">
        <v>72</v>
      </c>
      <c r="AY564" s="213" t="s">
        <v>123</v>
      </c>
    </row>
    <row r="565" spans="2:65" s="1" customFormat="1" ht="22.5" customHeight="1" x14ac:dyDescent="0.2">
      <c r="B565" s="33"/>
      <c r="C565" s="169" t="s">
        <v>779</v>
      </c>
      <c r="D565" s="169" t="s">
        <v>127</v>
      </c>
      <c r="E565" s="170" t="s">
        <v>780</v>
      </c>
      <c r="F565" s="171" t="s">
        <v>781</v>
      </c>
      <c r="G565" s="172" t="s">
        <v>761</v>
      </c>
      <c r="H565" s="173">
        <v>1</v>
      </c>
      <c r="I565" s="174"/>
      <c r="J565" s="175">
        <f>ROUND(I565*H565,2)</f>
        <v>0</v>
      </c>
      <c r="K565" s="171" t="s">
        <v>1</v>
      </c>
      <c r="L565" s="37"/>
      <c r="M565" s="176" t="s">
        <v>1</v>
      </c>
      <c r="N565" s="177" t="s">
        <v>38</v>
      </c>
      <c r="O565" s="59"/>
      <c r="P565" s="178">
        <f>O565*H565</f>
        <v>0</v>
      </c>
      <c r="Q565" s="178">
        <v>0</v>
      </c>
      <c r="R565" s="178">
        <f>Q565*H565</f>
        <v>0</v>
      </c>
      <c r="S565" s="178">
        <v>0</v>
      </c>
      <c r="T565" s="179">
        <f>S565*H565</f>
        <v>0</v>
      </c>
      <c r="AR565" s="16" t="s">
        <v>190</v>
      </c>
      <c r="AT565" s="16" t="s">
        <v>127</v>
      </c>
      <c r="AU565" s="16" t="s">
        <v>74</v>
      </c>
      <c r="AY565" s="16" t="s">
        <v>123</v>
      </c>
      <c r="BE565" s="180">
        <f>IF(N565="základní",J565,0)</f>
        <v>0</v>
      </c>
      <c r="BF565" s="180">
        <f>IF(N565="snížená",J565,0)</f>
        <v>0</v>
      </c>
      <c r="BG565" s="180">
        <f>IF(N565="zákl. přenesená",J565,0)</f>
        <v>0</v>
      </c>
      <c r="BH565" s="180">
        <f>IF(N565="sníž. přenesená",J565,0)</f>
        <v>0</v>
      </c>
      <c r="BI565" s="180">
        <f>IF(N565="nulová",J565,0)</f>
        <v>0</v>
      </c>
      <c r="BJ565" s="16" t="s">
        <v>72</v>
      </c>
      <c r="BK565" s="180">
        <f>ROUND(I565*H565,2)</f>
        <v>0</v>
      </c>
      <c r="BL565" s="16" t="s">
        <v>190</v>
      </c>
      <c r="BM565" s="16" t="s">
        <v>782</v>
      </c>
    </row>
    <row r="566" spans="2:65" s="12" customFormat="1" x14ac:dyDescent="0.2">
      <c r="B566" s="192"/>
      <c r="C566" s="193"/>
      <c r="D566" s="183" t="s">
        <v>134</v>
      </c>
      <c r="E566" s="194" t="s">
        <v>1</v>
      </c>
      <c r="F566" s="195" t="s">
        <v>72</v>
      </c>
      <c r="G566" s="193"/>
      <c r="H566" s="196">
        <v>1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134</v>
      </c>
      <c r="AU566" s="202" t="s">
        <v>74</v>
      </c>
      <c r="AV566" s="12" t="s">
        <v>74</v>
      </c>
      <c r="AW566" s="12" t="s">
        <v>30</v>
      </c>
      <c r="AX566" s="12" t="s">
        <v>67</v>
      </c>
      <c r="AY566" s="202" t="s">
        <v>123</v>
      </c>
    </row>
    <row r="567" spans="2:65" s="13" customFormat="1" x14ac:dyDescent="0.2">
      <c r="B567" s="203"/>
      <c r="C567" s="204"/>
      <c r="D567" s="183" t="s">
        <v>134</v>
      </c>
      <c r="E567" s="205" t="s">
        <v>1</v>
      </c>
      <c r="F567" s="206" t="s">
        <v>138</v>
      </c>
      <c r="G567" s="204"/>
      <c r="H567" s="207">
        <v>1</v>
      </c>
      <c r="I567" s="208"/>
      <c r="J567" s="204"/>
      <c r="K567" s="204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134</v>
      </c>
      <c r="AU567" s="213" t="s">
        <v>74</v>
      </c>
      <c r="AV567" s="13" t="s">
        <v>132</v>
      </c>
      <c r="AW567" s="13" t="s">
        <v>30</v>
      </c>
      <c r="AX567" s="13" t="s">
        <v>72</v>
      </c>
      <c r="AY567" s="213" t="s">
        <v>123</v>
      </c>
    </row>
    <row r="568" spans="2:65" s="1" customFormat="1" ht="22.5" customHeight="1" x14ac:dyDescent="0.2">
      <c r="B568" s="33"/>
      <c r="C568" s="169" t="s">
        <v>783</v>
      </c>
      <c r="D568" s="169" t="s">
        <v>127</v>
      </c>
      <c r="E568" s="170" t="s">
        <v>784</v>
      </c>
      <c r="F568" s="171" t="s">
        <v>785</v>
      </c>
      <c r="G568" s="172" t="s">
        <v>761</v>
      </c>
      <c r="H568" s="173">
        <v>1</v>
      </c>
      <c r="I568" s="174"/>
      <c r="J568" s="175">
        <f>ROUND(I568*H568,2)</f>
        <v>0</v>
      </c>
      <c r="K568" s="171" t="s">
        <v>1</v>
      </c>
      <c r="L568" s="37"/>
      <c r="M568" s="176" t="s">
        <v>1</v>
      </c>
      <c r="N568" s="177" t="s">
        <v>38</v>
      </c>
      <c r="O568" s="59"/>
      <c r="P568" s="178">
        <f>O568*H568</f>
        <v>0</v>
      </c>
      <c r="Q568" s="178">
        <v>0</v>
      </c>
      <c r="R568" s="178">
        <f>Q568*H568</f>
        <v>0</v>
      </c>
      <c r="S568" s="178">
        <v>0</v>
      </c>
      <c r="T568" s="179">
        <f>S568*H568</f>
        <v>0</v>
      </c>
      <c r="AR568" s="16" t="s">
        <v>190</v>
      </c>
      <c r="AT568" s="16" t="s">
        <v>127</v>
      </c>
      <c r="AU568" s="16" t="s">
        <v>74</v>
      </c>
      <c r="AY568" s="16" t="s">
        <v>123</v>
      </c>
      <c r="BE568" s="180">
        <f>IF(N568="základní",J568,0)</f>
        <v>0</v>
      </c>
      <c r="BF568" s="180">
        <f>IF(N568="snížená",J568,0)</f>
        <v>0</v>
      </c>
      <c r="BG568" s="180">
        <f>IF(N568="zákl. přenesená",J568,0)</f>
        <v>0</v>
      </c>
      <c r="BH568" s="180">
        <f>IF(N568="sníž. přenesená",J568,0)</f>
        <v>0</v>
      </c>
      <c r="BI568" s="180">
        <f>IF(N568="nulová",J568,0)</f>
        <v>0</v>
      </c>
      <c r="BJ568" s="16" t="s">
        <v>72</v>
      </c>
      <c r="BK568" s="180">
        <f>ROUND(I568*H568,2)</f>
        <v>0</v>
      </c>
      <c r="BL568" s="16" t="s">
        <v>190</v>
      </c>
      <c r="BM568" s="16" t="s">
        <v>786</v>
      </c>
    </row>
    <row r="569" spans="2:65" s="12" customFormat="1" x14ac:dyDescent="0.2">
      <c r="B569" s="192"/>
      <c r="C569" s="193"/>
      <c r="D569" s="183" t="s">
        <v>134</v>
      </c>
      <c r="E569" s="194" t="s">
        <v>1</v>
      </c>
      <c r="F569" s="195" t="s">
        <v>72</v>
      </c>
      <c r="G569" s="193"/>
      <c r="H569" s="196">
        <v>1</v>
      </c>
      <c r="I569" s="197"/>
      <c r="J569" s="193"/>
      <c r="K569" s="193"/>
      <c r="L569" s="198"/>
      <c r="M569" s="199"/>
      <c r="N569" s="200"/>
      <c r="O569" s="200"/>
      <c r="P569" s="200"/>
      <c r="Q569" s="200"/>
      <c r="R569" s="200"/>
      <c r="S569" s="200"/>
      <c r="T569" s="201"/>
      <c r="AT569" s="202" t="s">
        <v>134</v>
      </c>
      <c r="AU569" s="202" t="s">
        <v>74</v>
      </c>
      <c r="AV569" s="12" t="s">
        <v>74</v>
      </c>
      <c r="AW569" s="12" t="s">
        <v>30</v>
      </c>
      <c r="AX569" s="12" t="s">
        <v>67</v>
      </c>
      <c r="AY569" s="202" t="s">
        <v>123</v>
      </c>
    </row>
    <row r="570" spans="2:65" s="13" customFormat="1" x14ac:dyDescent="0.2">
      <c r="B570" s="203"/>
      <c r="C570" s="204"/>
      <c r="D570" s="183" t="s">
        <v>134</v>
      </c>
      <c r="E570" s="205" t="s">
        <v>1</v>
      </c>
      <c r="F570" s="206" t="s">
        <v>138</v>
      </c>
      <c r="G570" s="204"/>
      <c r="H570" s="207">
        <v>1</v>
      </c>
      <c r="I570" s="208"/>
      <c r="J570" s="204"/>
      <c r="K570" s="204"/>
      <c r="L570" s="209"/>
      <c r="M570" s="210"/>
      <c r="N570" s="211"/>
      <c r="O570" s="211"/>
      <c r="P570" s="211"/>
      <c r="Q570" s="211"/>
      <c r="R570" s="211"/>
      <c r="S570" s="211"/>
      <c r="T570" s="212"/>
      <c r="AT570" s="213" t="s">
        <v>134</v>
      </c>
      <c r="AU570" s="213" t="s">
        <v>74</v>
      </c>
      <c r="AV570" s="13" t="s">
        <v>132</v>
      </c>
      <c r="AW570" s="13" t="s">
        <v>30</v>
      </c>
      <c r="AX570" s="13" t="s">
        <v>72</v>
      </c>
      <c r="AY570" s="213" t="s">
        <v>123</v>
      </c>
    </row>
    <row r="571" spans="2:65" s="1" customFormat="1" ht="16.5" customHeight="1" x14ac:dyDescent="0.2">
      <c r="B571" s="33"/>
      <c r="C571" s="169" t="s">
        <v>787</v>
      </c>
      <c r="D571" s="169" t="s">
        <v>127</v>
      </c>
      <c r="E571" s="170" t="s">
        <v>788</v>
      </c>
      <c r="F571" s="171" t="s">
        <v>789</v>
      </c>
      <c r="G571" s="172" t="s">
        <v>148</v>
      </c>
      <c r="H571" s="173">
        <v>24</v>
      </c>
      <c r="I571" s="174"/>
      <c r="J571" s="175">
        <f>ROUND(I571*H571,2)</f>
        <v>0</v>
      </c>
      <c r="K571" s="171" t="s">
        <v>131</v>
      </c>
      <c r="L571" s="37"/>
      <c r="M571" s="176" t="s">
        <v>1</v>
      </c>
      <c r="N571" s="177" t="s">
        <v>38</v>
      </c>
      <c r="O571" s="59"/>
      <c r="P571" s="178">
        <f>O571*H571</f>
        <v>0</v>
      </c>
      <c r="Q571" s="178">
        <v>0</v>
      </c>
      <c r="R571" s="178">
        <f>Q571*H571</f>
        <v>0</v>
      </c>
      <c r="S571" s="178">
        <v>1E-3</v>
      </c>
      <c r="T571" s="179">
        <f>S571*H571</f>
        <v>2.4E-2</v>
      </c>
      <c r="AR571" s="16" t="s">
        <v>190</v>
      </c>
      <c r="AT571" s="16" t="s">
        <v>127</v>
      </c>
      <c r="AU571" s="16" t="s">
        <v>74</v>
      </c>
      <c r="AY571" s="16" t="s">
        <v>123</v>
      </c>
      <c r="BE571" s="180">
        <f>IF(N571="základní",J571,0)</f>
        <v>0</v>
      </c>
      <c r="BF571" s="180">
        <f>IF(N571="snížená",J571,0)</f>
        <v>0</v>
      </c>
      <c r="BG571" s="180">
        <f>IF(N571="zákl. přenesená",J571,0)</f>
        <v>0</v>
      </c>
      <c r="BH571" s="180">
        <f>IF(N571="sníž. přenesená",J571,0)</f>
        <v>0</v>
      </c>
      <c r="BI571" s="180">
        <f>IF(N571="nulová",J571,0)</f>
        <v>0</v>
      </c>
      <c r="BJ571" s="16" t="s">
        <v>72</v>
      </c>
      <c r="BK571" s="180">
        <f>ROUND(I571*H571,2)</f>
        <v>0</v>
      </c>
      <c r="BL571" s="16" t="s">
        <v>190</v>
      </c>
      <c r="BM571" s="16" t="s">
        <v>790</v>
      </c>
    </row>
    <row r="572" spans="2:65" s="12" customFormat="1" x14ac:dyDescent="0.2">
      <c r="B572" s="192"/>
      <c r="C572" s="193"/>
      <c r="D572" s="183" t="s">
        <v>134</v>
      </c>
      <c r="E572" s="194" t="s">
        <v>1</v>
      </c>
      <c r="F572" s="195" t="s">
        <v>791</v>
      </c>
      <c r="G572" s="193"/>
      <c r="H572" s="196">
        <v>24</v>
      </c>
      <c r="I572" s="197"/>
      <c r="J572" s="193"/>
      <c r="K572" s="193"/>
      <c r="L572" s="198"/>
      <c r="M572" s="199"/>
      <c r="N572" s="200"/>
      <c r="O572" s="200"/>
      <c r="P572" s="200"/>
      <c r="Q572" s="200"/>
      <c r="R572" s="200"/>
      <c r="S572" s="200"/>
      <c r="T572" s="201"/>
      <c r="AT572" s="202" t="s">
        <v>134</v>
      </c>
      <c r="AU572" s="202" t="s">
        <v>74</v>
      </c>
      <c r="AV572" s="12" t="s">
        <v>74</v>
      </c>
      <c r="AW572" s="12" t="s">
        <v>30</v>
      </c>
      <c r="AX572" s="12" t="s">
        <v>67</v>
      </c>
      <c r="AY572" s="202" t="s">
        <v>123</v>
      </c>
    </row>
    <row r="573" spans="2:65" s="13" customFormat="1" x14ac:dyDescent="0.2">
      <c r="B573" s="203"/>
      <c r="C573" s="204"/>
      <c r="D573" s="183" t="s">
        <v>134</v>
      </c>
      <c r="E573" s="205" t="s">
        <v>1</v>
      </c>
      <c r="F573" s="206" t="s">
        <v>138</v>
      </c>
      <c r="G573" s="204"/>
      <c r="H573" s="207">
        <v>24</v>
      </c>
      <c r="I573" s="208"/>
      <c r="J573" s="204"/>
      <c r="K573" s="204"/>
      <c r="L573" s="209"/>
      <c r="M573" s="210"/>
      <c r="N573" s="211"/>
      <c r="O573" s="211"/>
      <c r="P573" s="211"/>
      <c r="Q573" s="211"/>
      <c r="R573" s="211"/>
      <c r="S573" s="211"/>
      <c r="T573" s="212"/>
      <c r="AT573" s="213" t="s">
        <v>134</v>
      </c>
      <c r="AU573" s="213" t="s">
        <v>74</v>
      </c>
      <c r="AV573" s="13" t="s">
        <v>132</v>
      </c>
      <c r="AW573" s="13" t="s">
        <v>30</v>
      </c>
      <c r="AX573" s="13" t="s">
        <v>72</v>
      </c>
      <c r="AY573" s="213" t="s">
        <v>123</v>
      </c>
    </row>
    <row r="574" spans="2:65" s="1" customFormat="1" ht="16.5" customHeight="1" x14ac:dyDescent="0.2">
      <c r="B574" s="33"/>
      <c r="C574" s="214" t="s">
        <v>792</v>
      </c>
      <c r="D574" s="214" t="s">
        <v>162</v>
      </c>
      <c r="E574" s="215" t="s">
        <v>793</v>
      </c>
      <c r="F574" s="216" t="s">
        <v>794</v>
      </c>
      <c r="G574" s="217" t="s">
        <v>148</v>
      </c>
      <c r="H574" s="218">
        <v>8</v>
      </c>
      <c r="I574" s="219"/>
      <c r="J574" s="220">
        <f>ROUND(I574*H574,2)</f>
        <v>0</v>
      </c>
      <c r="K574" s="216" t="s">
        <v>131</v>
      </c>
      <c r="L574" s="221"/>
      <c r="M574" s="222" t="s">
        <v>1</v>
      </c>
      <c r="N574" s="223" t="s">
        <v>38</v>
      </c>
      <c r="O574" s="59"/>
      <c r="P574" s="178">
        <f>O574*H574</f>
        <v>0</v>
      </c>
      <c r="Q574" s="178">
        <v>5.9999999999999995E-4</v>
      </c>
      <c r="R574" s="178">
        <f>Q574*H574</f>
        <v>4.7999999999999996E-3</v>
      </c>
      <c r="S574" s="178">
        <v>0</v>
      </c>
      <c r="T574" s="179">
        <f>S574*H574</f>
        <v>0</v>
      </c>
      <c r="AR574" s="16" t="s">
        <v>458</v>
      </c>
      <c r="AT574" s="16" t="s">
        <v>162</v>
      </c>
      <c r="AU574" s="16" t="s">
        <v>74</v>
      </c>
      <c r="AY574" s="16" t="s">
        <v>123</v>
      </c>
      <c r="BE574" s="180">
        <f>IF(N574="základní",J574,0)</f>
        <v>0</v>
      </c>
      <c r="BF574" s="180">
        <f>IF(N574="snížená",J574,0)</f>
        <v>0</v>
      </c>
      <c r="BG574" s="180">
        <f>IF(N574="zákl. přenesená",J574,0)</f>
        <v>0</v>
      </c>
      <c r="BH574" s="180">
        <f>IF(N574="sníž. přenesená",J574,0)</f>
        <v>0</v>
      </c>
      <c r="BI574" s="180">
        <f>IF(N574="nulová",J574,0)</f>
        <v>0</v>
      </c>
      <c r="BJ574" s="16" t="s">
        <v>72</v>
      </c>
      <c r="BK574" s="180">
        <f>ROUND(I574*H574,2)</f>
        <v>0</v>
      </c>
      <c r="BL574" s="16" t="s">
        <v>190</v>
      </c>
      <c r="BM574" s="16" t="s">
        <v>795</v>
      </c>
    </row>
    <row r="575" spans="2:65" s="12" customFormat="1" x14ac:dyDescent="0.2">
      <c r="B575" s="192"/>
      <c r="C575" s="193"/>
      <c r="D575" s="183" t="s">
        <v>134</v>
      </c>
      <c r="E575" s="194" t="s">
        <v>1</v>
      </c>
      <c r="F575" s="195" t="s">
        <v>796</v>
      </c>
      <c r="G575" s="193"/>
      <c r="H575" s="196">
        <v>8</v>
      </c>
      <c r="I575" s="197"/>
      <c r="J575" s="193"/>
      <c r="K575" s="193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134</v>
      </c>
      <c r="AU575" s="202" t="s">
        <v>74</v>
      </c>
      <c r="AV575" s="12" t="s">
        <v>74</v>
      </c>
      <c r="AW575" s="12" t="s">
        <v>30</v>
      </c>
      <c r="AX575" s="12" t="s">
        <v>67</v>
      </c>
      <c r="AY575" s="202" t="s">
        <v>123</v>
      </c>
    </row>
    <row r="576" spans="2:65" s="13" customFormat="1" x14ac:dyDescent="0.2">
      <c r="B576" s="203"/>
      <c r="C576" s="204"/>
      <c r="D576" s="183" t="s">
        <v>134</v>
      </c>
      <c r="E576" s="205" t="s">
        <v>1</v>
      </c>
      <c r="F576" s="206" t="s">
        <v>138</v>
      </c>
      <c r="G576" s="204"/>
      <c r="H576" s="207">
        <v>8</v>
      </c>
      <c r="I576" s="208"/>
      <c r="J576" s="204"/>
      <c r="K576" s="204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134</v>
      </c>
      <c r="AU576" s="213" t="s">
        <v>74</v>
      </c>
      <c r="AV576" s="13" t="s">
        <v>132</v>
      </c>
      <c r="AW576" s="13" t="s">
        <v>30</v>
      </c>
      <c r="AX576" s="13" t="s">
        <v>72</v>
      </c>
      <c r="AY576" s="213" t="s">
        <v>123</v>
      </c>
    </row>
    <row r="577" spans="2:65" s="1" customFormat="1" ht="16.5" customHeight="1" x14ac:dyDescent="0.2">
      <c r="B577" s="33"/>
      <c r="C577" s="214" t="s">
        <v>797</v>
      </c>
      <c r="D577" s="214" t="s">
        <v>162</v>
      </c>
      <c r="E577" s="215" t="s">
        <v>798</v>
      </c>
      <c r="F577" s="216" t="s">
        <v>799</v>
      </c>
      <c r="G577" s="217" t="s">
        <v>148</v>
      </c>
      <c r="H577" s="218">
        <v>6</v>
      </c>
      <c r="I577" s="219"/>
      <c r="J577" s="220">
        <f>ROUND(I577*H577,2)</f>
        <v>0</v>
      </c>
      <c r="K577" s="216" t="s">
        <v>131</v>
      </c>
      <c r="L577" s="221"/>
      <c r="M577" s="222" t="s">
        <v>1</v>
      </c>
      <c r="N577" s="223" t="s">
        <v>38</v>
      </c>
      <c r="O577" s="59"/>
      <c r="P577" s="178">
        <f>O577*H577</f>
        <v>0</v>
      </c>
      <c r="Q577" s="178">
        <v>5.0000000000000001E-4</v>
      </c>
      <c r="R577" s="178">
        <f>Q577*H577</f>
        <v>3.0000000000000001E-3</v>
      </c>
      <c r="S577" s="178">
        <v>0</v>
      </c>
      <c r="T577" s="179">
        <f>S577*H577</f>
        <v>0</v>
      </c>
      <c r="AR577" s="16" t="s">
        <v>458</v>
      </c>
      <c r="AT577" s="16" t="s">
        <v>162</v>
      </c>
      <c r="AU577" s="16" t="s">
        <v>74</v>
      </c>
      <c r="AY577" s="16" t="s">
        <v>123</v>
      </c>
      <c r="BE577" s="180">
        <f>IF(N577="základní",J577,0)</f>
        <v>0</v>
      </c>
      <c r="BF577" s="180">
        <f>IF(N577="snížená",J577,0)</f>
        <v>0</v>
      </c>
      <c r="BG577" s="180">
        <f>IF(N577="zákl. přenesená",J577,0)</f>
        <v>0</v>
      </c>
      <c r="BH577" s="180">
        <f>IF(N577="sníž. přenesená",J577,0)</f>
        <v>0</v>
      </c>
      <c r="BI577" s="180">
        <f>IF(N577="nulová",J577,0)</f>
        <v>0</v>
      </c>
      <c r="BJ577" s="16" t="s">
        <v>72</v>
      </c>
      <c r="BK577" s="180">
        <f>ROUND(I577*H577,2)</f>
        <v>0</v>
      </c>
      <c r="BL577" s="16" t="s">
        <v>190</v>
      </c>
      <c r="BM577" s="16" t="s">
        <v>800</v>
      </c>
    </row>
    <row r="578" spans="2:65" s="12" customFormat="1" x14ac:dyDescent="0.2">
      <c r="B578" s="192"/>
      <c r="C578" s="193"/>
      <c r="D578" s="183" t="s">
        <v>134</v>
      </c>
      <c r="E578" s="194" t="s">
        <v>1</v>
      </c>
      <c r="F578" s="195" t="s">
        <v>801</v>
      </c>
      <c r="G578" s="193"/>
      <c r="H578" s="196">
        <v>6</v>
      </c>
      <c r="I578" s="197"/>
      <c r="J578" s="193"/>
      <c r="K578" s="193"/>
      <c r="L578" s="198"/>
      <c r="M578" s="199"/>
      <c r="N578" s="200"/>
      <c r="O578" s="200"/>
      <c r="P578" s="200"/>
      <c r="Q578" s="200"/>
      <c r="R578" s="200"/>
      <c r="S578" s="200"/>
      <c r="T578" s="201"/>
      <c r="AT578" s="202" t="s">
        <v>134</v>
      </c>
      <c r="AU578" s="202" t="s">
        <v>74</v>
      </c>
      <c r="AV578" s="12" t="s">
        <v>74</v>
      </c>
      <c r="AW578" s="12" t="s">
        <v>30</v>
      </c>
      <c r="AX578" s="12" t="s">
        <v>67</v>
      </c>
      <c r="AY578" s="202" t="s">
        <v>123</v>
      </c>
    </row>
    <row r="579" spans="2:65" s="13" customFormat="1" x14ac:dyDescent="0.2">
      <c r="B579" s="203"/>
      <c r="C579" s="204"/>
      <c r="D579" s="183" t="s">
        <v>134</v>
      </c>
      <c r="E579" s="205" t="s">
        <v>1</v>
      </c>
      <c r="F579" s="206" t="s">
        <v>138</v>
      </c>
      <c r="G579" s="204"/>
      <c r="H579" s="207">
        <v>6</v>
      </c>
      <c r="I579" s="208"/>
      <c r="J579" s="204"/>
      <c r="K579" s="204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134</v>
      </c>
      <c r="AU579" s="213" t="s">
        <v>74</v>
      </c>
      <c r="AV579" s="13" t="s">
        <v>132</v>
      </c>
      <c r="AW579" s="13" t="s">
        <v>30</v>
      </c>
      <c r="AX579" s="13" t="s">
        <v>72</v>
      </c>
      <c r="AY579" s="213" t="s">
        <v>123</v>
      </c>
    </row>
    <row r="580" spans="2:65" s="1" customFormat="1" ht="16.5" customHeight="1" x14ac:dyDescent="0.2">
      <c r="B580" s="33"/>
      <c r="C580" s="214" t="s">
        <v>802</v>
      </c>
      <c r="D580" s="214" t="s">
        <v>162</v>
      </c>
      <c r="E580" s="215" t="s">
        <v>803</v>
      </c>
      <c r="F580" s="216" t="s">
        <v>804</v>
      </c>
      <c r="G580" s="217" t="s">
        <v>148</v>
      </c>
      <c r="H580" s="218">
        <v>10</v>
      </c>
      <c r="I580" s="219"/>
      <c r="J580" s="220">
        <f>ROUND(I580*H580,2)</f>
        <v>0</v>
      </c>
      <c r="K580" s="216" t="s">
        <v>131</v>
      </c>
      <c r="L580" s="221"/>
      <c r="M580" s="222" t="s">
        <v>1</v>
      </c>
      <c r="N580" s="223" t="s">
        <v>38</v>
      </c>
      <c r="O580" s="59"/>
      <c r="P580" s="178">
        <f>O580*H580</f>
        <v>0</v>
      </c>
      <c r="Q580" s="178">
        <v>4.0000000000000002E-4</v>
      </c>
      <c r="R580" s="178">
        <f>Q580*H580</f>
        <v>4.0000000000000001E-3</v>
      </c>
      <c r="S580" s="178">
        <v>0</v>
      </c>
      <c r="T580" s="179">
        <f>S580*H580</f>
        <v>0</v>
      </c>
      <c r="AR580" s="16" t="s">
        <v>458</v>
      </c>
      <c r="AT580" s="16" t="s">
        <v>162</v>
      </c>
      <c r="AU580" s="16" t="s">
        <v>74</v>
      </c>
      <c r="AY580" s="16" t="s">
        <v>123</v>
      </c>
      <c r="BE580" s="180">
        <f>IF(N580="základní",J580,0)</f>
        <v>0</v>
      </c>
      <c r="BF580" s="180">
        <f>IF(N580="snížená",J580,0)</f>
        <v>0</v>
      </c>
      <c r="BG580" s="180">
        <f>IF(N580="zákl. přenesená",J580,0)</f>
        <v>0</v>
      </c>
      <c r="BH580" s="180">
        <f>IF(N580="sníž. přenesená",J580,0)</f>
        <v>0</v>
      </c>
      <c r="BI580" s="180">
        <f>IF(N580="nulová",J580,0)</f>
        <v>0</v>
      </c>
      <c r="BJ580" s="16" t="s">
        <v>72</v>
      </c>
      <c r="BK580" s="180">
        <f>ROUND(I580*H580,2)</f>
        <v>0</v>
      </c>
      <c r="BL580" s="16" t="s">
        <v>190</v>
      </c>
      <c r="BM580" s="16" t="s">
        <v>805</v>
      </c>
    </row>
    <row r="581" spans="2:65" s="12" customFormat="1" x14ac:dyDescent="0.2">
      <c r="B581" s="192"/>
      <c r="C581" s="193"/>
      <c r="D581" s="183" t="s">
        <v>134</v>
      </c>
      <c r="E581" s="194" t="s">
        <v>1</v>
      </c>
      <c r="F581" s="195" t="s">
        <v>806</v>
      </c>
      <c r="G581" s="193"/>
      <c r="H581" s="196">
        <v>10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134</v>
      </c>
      <c r="AU581" s="202" t="s">
        <v>74</v>
      </c>
      <c r="AV581" s="12" t="s">
        <v>74</v>
      </c>
      <c r="AW581" s="12" t="s">
        <v>30</v>
      </c>
      <c r="AX581" s="12" t="s">
        <v>72</v>
      </c>
      <c r="AY581" s="202" t="s">
        <v>123</v>
      </c>
    </row>
    <row r="582" spans="2:65" s="1" customFormat="1" ht="16.5" customHeight="1" x14ac:dyDescent="0.2">
      <c r="B582" s="33"/>
      <c r="C582" s="169" t="s">
        <v>807</v>
      </c>
      <c r="D582" s="169" t="s">
        <v>127</v>
      </c>
      <c r="E582" s="170" t="s">
        <v>808</v>
      </c>
      <c r="F582" s="171" t="s">
        <v>809</v>
      </c>
      <c r="G582" s="172" t="s">
        <v>148</v>
      </c>
      <c r="H582" s="173">
        <v>1</v>
      </c>
      <c r="I582" s="174"/>
      <c r="J582" s="175">
        <f>ROUND(I582*H582,2)</f>
        <v>0</v>
      </c>
      <c r="K582" s="171" t="s">
        <v>131</v>
      </c>
      <c r="L582" s="37"/>
      <c r="M582" s="176" t="s">
        <v>1</v>
      </c>
      <c r="N582" s="177" t="s">
        <v>38</v>
      </c>
      <c r="O582" s="59"/>
      <c r="P582" s="178">
        <f>O582*H582</f>
        <v>0</v>
      </c>
      <c r="Q582" s="178">
        <v>0</v>
      </c>
      <c r="R582" s="178">
        <f>Q582*H582</f>
        <v>0</v>
      </c>
      <c r="S582" s="178">
        <v>0</v>
      </c>
      <c r="T582" s="179">
        <f>S582*H582</f>
        <v>0</v>
      </c>
      <c r="AR582" s="16" t="s">
        <v>190</v>
      </c>
      <c r="AT582" s="16" t="s">
        <v>127</v>
      </c>
      <c r="AU582" s="16" t="s">
        <v>74</v>
      </c>
      <c r="AY582" s="16" t="s">
        <v>123</v>
      </c>
      <c r="BE582" s="180">
        <f>IF(N582="základní",J582,0)</f>
        <v>0</v>
      </c>
      <c r="BF582" s="180">
        <f>IF(N582="snížená",J582,0)</f>
        <v>0</v>
      </c>
      <c r="BG582" s="180">
        <f>IF(N582="zákl. přenesená",J582,0)</f>
        <v>0</v>
      </c>
      <c r="BH582" s="180">
        <f>IF(N582="sníž. přenesená",J582,0)</f>
        <v>0</v>
      </c>
      <c r="BI582" s="180">
        <f>IF(N582="nulová",J582,0)</f>
        <v>0</v>
      </c>
      <c r="BJ582" s="16" t="s">
        <v>72</v>
      </c>
      <c r="BK582" s="180">
        <f>ROUND(I582*H582,2)</f>
        <v>0</v>
      </c>
      <c r="BL582" s="16" t="s">
        <v>190</v>
      </c>
      <c r="BM582" s="16" t="s">
        <v>810</v>
      </c>
    </row>
    <row r="583" spans="2:65" s="1" customFormat="1" ht="16.5" customHeight="1" x14ac:dyDescent="0.2">
      <c r="B583" s="33"/>
      <c r="C583" s="214" t="s">
        <v>811</v>
      </c>
      <c r="D583" s="214" t="s">
        <v>162</v>
      </c>
      <c r="E583" s="215" t="s">
        <v>812</v>
      </c>
      <c r="F583" s="216" t="s">
        <v>813</v>
      </c>
      <c r="G583" s="217" t="s">
        <v>148</v>
      </c>
      <c r="H583" s="218">
        <v>1</v>
      </c>
      <c r="I583" s="219"/>
      <c r="J583" s="220">
        <f>ROUND(I583*H583,2)</f>
        <v>0</v>
      </c>
      <c r="K583" s="216" t="s">
        <v>1</v>
      </c>
      <c r="L583" s="221"/>
      <c r="M583" s="222" t="s">
        <v>1</v>
      </c>
      <c r="N583" s="223" t="s">
        <v>38</v>
      </c>
      <c r="O583" s="59"/>
      <c r="P583" s="178">
        <f>O583*H583</f>
        <v>0</v>
      </c>
      <c r="Q583" s="178">
        <v>2.3999999999999998E-3</v>
      </c>
      <c r="R583" s="178">
        <f>Q583*H583</f>
        <v>2.3999999999999998E-3</v>
      </c>
      <c r="S583" s="178">
        <v>0</v>
      </c>
      <c r="T583" s="179">
        <f>S583*H583</f>
        <v>0</v>
      </c>
      <c r="AR583" s="16" t="s">
        <v>458</v>
      </c>
      <c r="AT583" s="16" t="s">
        <v>162</v>
      </c>
      <c r="AU583" s="16" t="s">
        <v>74</v>
      </c>
      <c r="AY583" s="16" t="s">
        <v>123</v>
      </c>
      <c r="BE583" s="180">
        <f>IF(N583="základní",J583,0)</f>
        <v>0</v>
      </c>
      <c r="BF583" s="180">
        <f>IF(N583="snížená",J583,0)</f>
        <v>0</v>
      </c>
      <c r="BG583" s="180">
        <f>IF(N583="zákl. přenesená",J583,0)</f>
        <v>0</v>
      </c>
      <c r="BH583" s="180">
        <f>IF(N583="sníž. přenesená",J583,0)</f>
        <v>0</v>
      </c>
      <c r="BI583" s="180">
        <f>IF(N583="nulová",J583,0)</f>
        <v>0</v>
      </c>
      <c r="BJ583" s="16" t="s">
        <v>72</v>
      </c>
      <c r="BK583" s="180">
        <f>ROUND(I583*H583,2)</f>
        <v>0</v>
      </c>
      <c r="BL583" s="16" t="s">
        <v>190</v>
      </c>
      <c r="BM583" s="16" t="s">
        <v>814</v>
      </c>
    </row>
    <row r="584" spans="2:65" s="1" customFormat="1" ht="16.5" customHeight="1" x14ac:dyDescent="0.2">
      <c r="B584" s="33"/>
      <c r="C584" s="169" t="s">
        <v>268</v>
      </c>
      <c r="D584" s="169" t="s">
        <v>127</v>
      </c>
      <c r="E584" s="170" t="s">
        <v>815</v>
      </c>
      <c r="F584" s="171" t="s">
        <v>816</v>
      </c>
      <c r="G584" s="172" t="s">
        <v>148</v>
      </c>
      <c r="H584" s="173">
        <v>24</v>
      </c>
      <c r="I584" s="174"/>
      <c r="J584" s="175">
        <f>ROUND(I584*H584,2)</f>
        <v>0</v>
      </c>
      <c r="K584" s="171" t="s">
        <v>131</v>
      </c>
      <c r="L584" s="37"/>
      <c r="M584" s="176" t="s">
        <v>1</v>
      </c>
      <c r="N584" s="177" t="s">
        <v>38</v>
      </c>
      <c r="O584" s="59"/>
      <c r="P584" s="178">
        <f>O584*H584</f>
        <v>0</v>
      </c>
      <c r="Q584" s="178">
        <v>0</v>
      </c>
      <c r="R584" s="178">
        <f>Q584*H584</f>
        <v>0</v>
      </c>
      <c r="S584" s="178">
        <v>0</v>
      </c>
      <c r="T584" s="179">
        <f>S584*H584</f>
        <v>0</v>
      </c>
      <c r="AR584" s="16" t="s">
        <v>190</v>
      </c>
      <c r="AT584" s="16" t="s">
        <v>127</v>
      </c>
      <c r="AU584" s="16" t="s">
        <v>74</v>
      </c>
      <c r="AY584" s="16" t="s">
        <v>123</v>
      </c>
      <c r="BE584" s="180">
        <f>IF(N584="základní",J584,0)</f>
        <v>0</v>
      </c>
      <c r="BF584" s="180">
        <f>IF(N584="snížená",J584,0)</f>
        <v>0</v>
      </c>
      <c r="BG584" s="180">
        <f>IF(N584="zákl. přenesená",J584,0)</f>
        <v>0</v>
      </c>
      <c r="BH584" s="180">
        <f>IF(N584="sníž. přenesená",J584,0)</f>
        <v>0</v>
      </c>
      <c r="BI584" s="180">
        <f>IF(N584="nulová",J584,0)</f>
        <v>0</v>
      </c>
      <c r="BJ584" s="16" t="s">
        <v>72</v>
      </c>
      <c r="BK584" s="180">
        <f>ROUND(I584*H584,2)</f>
        <v>0</v>
      </c>
      <c r="BL584" s="16" t="s">
        <v>190</v>
      </c>
      <c r="BM584" s="16" t="s">
        <v>817</v>
      </c>
    </row>
    <row r="585" spans="2:65" s="12" customFormat="1" x14ac:dyDescent="0.2">
      <c r="B585" s="192"/>
      <c r="C585" s="193"/>
      <c r="D585" s="183" t="s">
        <v>134</v>
      </c>
      <c r="E585" s="194" t="s">
        <v>1</v>
      </c>
      <c r="F585" s="195" t="s">
        <v>818</v>
      </c>
      <c r="G585" s="193"/>
      <c r="H585" s="196">
        <v>24</v>
      </c>
      <c r="I585" s="197"/>
      <c r="J585" s="193"/>
      <c r="K585" s="193"/>
      <c r="L585" s="198"/>
      <c r="M585" s="199"/>
      <c r="N585" s="200"/>
      <c r="O585" s="200"/>
      <c r="P585" s="200"/>
      <c r="Q585" s="200"/>
      <c r="R585" s="200"/>
      <c r="S585" s="200"/>
      <c r="T585" s="201"/>
      <c r="AT585" s="202" t="s">
        <v>134</v>
      </c>
      <c r="AU585" s="202" t="s">
        <v>74</v>
      </c>
      <c r="AV585" s="12" t="s">
        <v>74</v>
      </c>
      <c r="AW585" s="12" t="s">
        <v>30</v>
      </c>
      <c r="AX585" s="12" t="s">
        <v>67</v>
      </c>
      <c r="AY585" s="202" t="s">
        <v>123</v>
      </c>
    </row>
    <row r="586" spans="2:65" s="13" customFormat="1" x14ac:dyDescent="0.2">
      <c r="B586" s="203"/>
      <c r="C586" s="204"/>
      <c r="D586" s="183" t="s">
        <v>134</v>
      </c>
      <c r="E586" s="205" t="s">
        <v>1</v>
      </c>
      <c r="F586" s="206" t="s">
        <v>138</v>
      </c>
      <c r="G586" s="204"/>
      <c r="H586" s="207">
        <v>24</v>
      </c>
      <c r="I586" s="208"/>
      <c r="J586" s="204"/>
      <c r="K586" s="204"/>
      <c r="L586" s="209"/>
      <c r="M586" s="210"/>
      <c r="N586" s="211"/>
      <c r="O586" s="211"/>
      <c r="P586" s="211"/>
      <c r="Q586" s="211"/>
      <c r="R586" s="211"/>
      <c r="S586" s="211"/>
      <c r="T586" s="212"/>
      <c r="AT586" s="213" t="s">
        <v>134</v>
      </c>
      <c r="AU586" s="213" t="s">
        <v>74</v>
      </c>
      <c r="AV586" s="13" t="s">
        <v>132</v>
      </c>
      <c r="AW586" s="13" t="s">
        <v>30</v>
      </c>
      <c r="AX586" s="13" t="s">
        <v>72</v>
      </c>
      <c r="AY586" s="213" t="s">
        <v>123</v>
      </c>
    </row>
    <row r="587" spans="2:65" s="1" customFormat="1" ht="16.5" customHeight="1" x14ac:dyDescent="0.2">
      <c r="B587" s="33"/>
      <c r="C587" s="169" t="s">
        <v>445</v>
      </c>
      <c r="D587" s="169" t="s">
        <v>127</v>
      </c>
      <c r="E587" s="170" t="s">
        <v>819</v>
      </c>
      <c r="F587" s="171" t="s">
        <v>820</v>
      </c>
      <c r="G587" s="172" t="s">
        <v>148</v>
      </c>
      <c r="H587" s="173">
        <v>24</v>
      </c>
      <c r="I587" s="174"/>
      <c r="J587" s="175">
        <f>ROUND(I587*H587,2)</f>
        <v>0</v>
      </c>
      <c r="K587" s="171" t="s">
        <v>131</v>
      </c>
      <c r="L587" s="37"/>
      <c r="M587" s="176" t="s">
        <v>1</v>
      </c>
      <c r="N587" s="177" t="s">
        <v>38</v>
      </c>
      <c r="O587" s="59"/>
      <c r="P587" s="178">
        <f>O587*H587</f>
        <v>0</v>
      </c>
      <c r="Q587" s="178">
        <v>0</v>
      </c>
      <c r="R587" s="178">
        <f>Q587*H587</f>
        <v>0</v>
      </c>
      <c r="S587" s="178">
        <v>1E-3</v>
      </c>
      <c r="T587" s="179">
        <f>S587*H587</f>
        <v>2.4E-2</v>
      </c>
      <c r="AR587" s="16" t="s">
        <v>190</v>
      </c>
      <c r="AT587" s="16" t="s">
        <v>127</v>
      </c>
      <c r="AU587" s="16" t="s">
        <v>74</v>
      </c>
      <c r="AY587" s="16" t="s">
        <v>123</v>
      </c>
      <c r="BE587" s="180">
        <f>IF(N587="základní",J587,0)</f>
        <v>0</v>
      </c>
      <c r="BF587" s="180">
        <f>IF(N587="snížená",J587,0)</f>
        <v>0</v>
      </c>
      <c r="BG587" s="180">
        <f>IF(N587="zákl. přenesená",J587,0)</f>
        <v>0</v>
      </c>
      <c r="BH587" s="180">
        <f>IF(N587="sníž. přenesená",J587,0)</f>
        <v>0</v>
      </c>
      <c r="BI587" s="180">
        <f>IF(N587="nulová",J587,0)</f>
        <v>0</v>
      </c>
      <c r="BJ587" s="16" t="s">
        <v>72</v>
      </c>
      <c r="BK587" s="180">
        <f>ROUND(I587*H587,2)</f>
        <v>0</v>
      </c>
      <c r="BL587" s="16" t="s">
        <v>190</v>
      </c>
      <c r="BM587" s="16" t="s">
        <v>821</v>
      </c>
    </row>
    <row r="588" spans="2:65" s="10" customFormat="1" ht="22.9" customHeight="1" x14ac:dyDescent="0.2">
      <c r="B588" s="153"/>
      <c r="C588" s="154"/>
      <c r="D588" s="155" t="s">
        <v>66</v>
      </c>
      <c r="E588" s="167" t="s">
        <v>822</v>
      </c>
      <c r="F588" s="167" t="s">
        <v>823</v>
      </c>
      <c r="G588" s="154"/>
      <c r="H588" s="154"/>
      <c r="I588" s="157"/>
      <c r="J588" s="168">
        <f>BK588</f>
        <v>0</v>
      </c>
      <c r="K588" s="154"/>
      <c r="L588" s="159"/>
      <c r="M588" s="160"/>
      <c r="N588" s="161"/>
      <c r="O588" s="161"/>
      <c r="P588" s="162">
        <f>SUM(P589:P608)</f>
        <v>0</v>
      </c>
      <c r="Q588" s="161"/>
      <c r="R588" s="162">
        <f>SUM(R589:R608)</f>
        <v>0</v>
      </c>
      <c r="S588" s="161"/>
      <c r="T588" s="163">
        <f>SUM(T589:T608)</f>
        <v>0</v>
      </c>
      <c r="AR588" s="164" t="s">
        <v>74</v>
      </c>
      <c r="AT588" s="165" t="s">
        <v>66</v>
      </c>
      <c r="AU588" s="165" t="s">
        <v>72</v>
      </c>
      <c r="AY588" s="164" t="s">
        <v>123</v>
      </c>
      <c r="BK588" s="166">
        <f>SUM(BK589:BK608)</f>
        <v>0</v>
      </c>
    </row>
    <row r="589" spans="2:65" s="1" customFormat="1" ht="22.5" customHeight="1" x14ac:dyDescent="0.2">
      <c r="B589" s="33"/>
      <c r="C589" s="169" t="s">
        <v>824</v>
      </c>
      <c r="D589" s="169" t="s">
        <v>127</v>
      </c>
      <c r="E589" s="170" t="s">
        <v>744</v>
      </c>
      <c r="F589" s="171" t="s">
        <v>747</v>
      </c>
      <c r="G589" s="172" t="s">
        <v>748</v>
      </c>
      <c r="H589" s="173">
        <v>0</v>
      </c>
      <c r="I589" s="174"/>
      <c r="J589" s="175">
        <f>ROUND(I589*H589,2)</f>
        <v>0</v>
      </c>
      <c r="K589" s="171" t="s">
        <v>1</v>
      </c>
      <c r="L589" s="37"/>
      <c r="M589" s="176" t="s">
        <v>1</v>
      </c>
      <c r="N589" s="177" t="s">
        <v>38</v>
      </c>
      <c r="O589" s="59"/>
      <c r="P589" s="178">
        <f>O589*H589</f>
        <v>0</v>
      </c>
      <c r="Q589" s="178">
        <v>1.0999999999999999E-2</v>
      </c>
      <c r="R589" s="178">
        <f>Q589*H589</f>
        <v>0</v>
      </c>
      <c r="S589" s="178">
        <v>0</v>
      </c>
      <c r="T589" s="179">
        <f>S589*H589</f>
        <v>0</v>
      </c>
      <c r="AR589" s="16" t="s">
        <v>190</v>
      </c>
      <c r="AT589" s="16" t="s">
        <v>127</v>
      </c>
      <c r="AU589" s="16" t="s">
        <v>74</v>
      </c>
      <c r="AY589" s="16" t="s">
        <v>123</v>
      </c>
      <c r="BE589" s="180">
        <f>IF(N589="základní",J589,0)</f>
        <v>0</v>
      </c>
      <c r="BF589" s="180">
        <f>IF(N589="snížená",J589,0)</f>
        <v>0</v>
      </c>
      <c r="BG589" s="180">
        <f>IF(N589="zákl. přenesená",J589,0)</f>
        <v>0</v>
      </c>
      <c r="BH589" s="180">
        <f>IF(N589="sníž. přenesená",J589,0)</f>
        <v>0</v>
      </c>
      <c r="BI589" s="180">
        <f>IF(N589="nulová",J589,0)</f>
        <v>0</v>
      </c>
      <c r="BJ589" s="16" t="s">
        <v>72</v>
      </c>
      <c r="BK589" s="180">
        <f>ROUND(I589*H589,2)</f>
        <v>0</v>
      </c>
      <c r="BL589" s="16" t="s">
        <v>190</v>
      </c>
      <c r="BM589" s="16" t="s">
        <v>825</v>
      </c>
    </row>
    <row r="590" spans="2:65" s="1" customFormat="1" ht="16.5" customHeight="1" x14ac:dyDescent="0.2">
      <c r="B590" s="33"/>
      <c r="C590" s="169" t="s">
        <v>826</v>
      </c>
      <c r="D590" s="169" t="s">
        <v>127</v>
      </c>
      <c r="E590" s="170" t="s">
        <v>827</v>
      </c>
      <c r="F590" s="171" t="s">
        <v>828</v>
      </c>
      <c r="G590" s="172" t="s">
        <v>148</v>
      </c>
      <c r="H590" s="173">
        <v>34</v>
      </c>
      <c r="I590" s="174"/>
      <c r="J590" s="175">
        <f>ROUND(I590*H590,2)</f>
        <v>0</v>
      </c>
      <c r="K590" s="171" t="s">
        <v>1</v>
      </c>
      <c r="L590" s="37"/>
      <c r="M590" s="176" t="s">
        <v>1</v>
      </c>
      <c r="N590" s="177" t="s">
        <v>38</v>
      </c>
      <c r="O590" s="59"/>
      <c r="P590" s="178">
        <f>O590*H590</f>
        <v>0</v>
      </c>
      <c r="Q590" s="178">
        <v>0</v>
      </c>
      <c r="R590" s="178">
        <f>Q590*H590</f>
        <v>0</v>
      </c>
      <c r="S590" s="178">
        <v>0</v>
      </c>
      <c r="T590" s="179">
        <f>S590*H590</f>
        <v>0</v>
      </c>
      <c r="AR590" s="16" t="s">
        <v>190</v>
      </c>
      <c r="AT590" s="16" t="s">
        <v>127</v>
      </c>
      <c r="AU590" s="16" t="s">
        <v>74</v>
      </c>
      <c r="AY590" s="16" t="s">
        <v>123</v>
      </c>
      <c r="BE590" s="180">
        <f>IF(N590="základní",J590,0)</f>
        <v>0</v>
      </c>
      <c r="BF590" s="180">
        <f>IF(N590="snížená",J590,0)</f>
        <v>0</v>
      </c>
      <c r="BG590" s="180">
        <f>IF(N590="zákl. přenesená",J590,0)</f>
        <v>0</v>
      </c>
      <c r="BH590" s="180">
        <f>IF(N590="sníž. přenesená",J590,0)</f>
        <v>0</v>
      </c>
      <c r="BI590" s="180">
        <f>IF(N590="nulová",J590,0)</f>
        <v>0</v>
      </c>
      <c r="BJ590" s="16" t="s">
        <v>72</v>
      </c>
      <c r="BK590" s="180">
        <f>ROUND(I590*H590,2)</f>
        <v>0</v>
      </c>
      <c r="BL590" s="16" t="s">
        <v>190</v>
      </c>
      <c r="BM590" s="16" t="s">
        <v>829</v>
      </c>
    </row>
    <row r="591" spans="2:65" s="1" customFormat="1" ht="16.5" customHeight="1" x14ac:dyDescent="0.2">
      <c r="B591" s="33"/>
      <c r="C591" s="169" t="s">
        <v>830</v>
      </c>
      <c r="D591" s="169" t="s">
        <v>127</v>
      </c>
      <c r="E591" s="170" t="s">
        <v>831</v>
      </c>
      <c r="F591" s="171" t="s">
        <v>832</v>
      </c>
      <c r="G591" s="172" t="s">
        <v>148</v>
      </c>
      <c r="H591" s="173">
        <v>2</v>
      </c>
      <c r="I591" s="174"/>
      <c r="J591" s="175">
        <f>ROUND(I591*H591,2)</f>
        <v>0</v>
      </c>
      <c r="K591" s="171" t="s">
        <v>1</v>
      </c>
      <c r="L591" s="37"/>
      <c r="M591" s="176" t="s">
        <v>1</v>
      </c>
      <c r="N591" s="177" t="s">
        <v>38</v>
      </c>
      <c r="O591" s="59"/>
      <c r="P591" s="178">
        <f>O591*H591</f>
        <v>0</v>
      </c>
      <c r="Q591" s="178">
        <v>0</v>
      </c>
      <c r="R591" s="178">
        <f>Q591*H591</f>
        <v>0</v>
      </c>
      <c r="S591" s="178">
        <v>0</v>
      </c>
      <c r="T591" s="179">
        <f>S591*H591</f>
        <v>0</v>
      </c>
      <c r="AR591" s="16" t="s">
        <v>190</v>
      </c>
      <c r="AT591" s="16" t="s">
        <v>127</v>
      </c>
      <c r="AU591" s="16" t="s">
        <v>74</v>
      </c>
      <c r="AY591" s="16" t="s">
        <v>123</v>
      </c>
      <c r="BE591" s="180">
        <f>IF(N591="základní",J591,0)</f>
        <v>0</v>
      </c>
      <c r="BF591" s="180">
        <f>IF(N591="snížená",J591,0)</f>
        <v>0</v>
      </c>
      <c r="BG591" s="180">
        <f>IF(N591="zákl. přenesená",J591,0)</f>
        <v>0</v>
      </c>
      <c r="BH591" s="180">
        <f>IF(N591="sníž. přenesená",J591,0)</f>
        <v>0</v>
      </c>
      <c r="BI591" s="180">
        <f>IF(N591="nulová",J591,0)</f>
        <v>0</v>
      </c>
      <c r="BJ591" s="16" t="s">
        <v>72</v>
      </c>
      <c r="BK591" s="180">
        <f>ROUND(I591*H591,2)</f>
        <v>0</v>
      </c>
      <c r="BL591" s="16" t="s">
        <v>190</v>
      </c>
      <c r="BM591" s="16" t="s">
        <v>833</v>
      </c>
    </row>
    <row r="592" spans="2:65" s="12" customFormat="1" x14ac:dyDescent="0.2">
      <c r="B592" s="192"/>
      <c r="C592" s="193"/>
      <c r="D592" s="183" t="s">
        <v>134</v>
      </c>
      <c r="E592" s="194" t="s">
        <v>1</v>
      </c>
      <c r="F592" s="195" t="s">
        <v>74</v>
      </c>
      <c r="G592" s="193"/>
      <c r="H592" s="196">
        <v>2</v>
      </c>
      <c r="I592" s="197"/>
      <c r="J592" s="193"/>
      <c r="K592" s="193"/>
      <c r="L592" s="198"/>
      <c r="M592" s="199"/>
      <c r="N592" s="200"/>
      <c r="O592" s="200"/>
      <c r="P592" s="200"/>
      <c r="Q592" s="200"/>
      <c r="R592" s="200"/>
      <c r="S592" s="200"/>
      <c r="T592" s="201"/>
      <c r="AT592" s="202" t="s">
        <v>134</v>
      </c>
      <c r="AU592" s="202" t="s">
        <v>74</v>
      </c>
      <c r="AV592" s="12" t="s">
        <v>74</v>
      </c>
      <c r="AW592" s="12" t="s">
        <v>30</v>
      </c>
      <c r="AX592" s="12" t="s">
        <v>67</v>
      </c>
      <c r="AY592" s="202" t="s">
        <v>123</v>
      </c>
    </row>
    <row r="593" spans="2:65" s="13" customFormat="1" x14ac:dyDescent="0.2">
      <c r="B593" s="203"/>
      <c r="C593" s="204"/>
      <c r="D593" s="183" t="s">
        <v>134</v>
      </c>
      <c r="E593" s="205" t="s">
        <v>1</v>
      </c>
      <c r="F593" s="206" t="s">
        <v>138</v>
      </c>
      <c r="G593" s="204"/>
      <c r="H593" s="207">
        <v>2</v>
      </c>
      <c r="I593" s="208"/>
      <c r="J593" s="204"/>
      <c r="K593" s="204"/>
      <c r="L593" s="209"/>
      <c r="M593" s="210"/>
      <c r="N593" s="211"/>
      <c r="O593" s="211"/>
      <c r="P593" s="211"/>
      <c r="Q593" s="211"/>
      <c r="R593" s="211"/>
      <c r="S593" s="211"/>
      <c r="T593" s="212"/>
      <c r="AT593" s="213" t="s">
        <v>134</v>
      </c>
      <c r="AU593" s="213" t="s">
        <v>74</v>
      </c>
      <c r="AV593" s="13" t="s">
        <v>132</v>
      </c>
      <c r="AW593" s="13" t="s">
        <v>30</v>
      </c>
      <c r="AX593" s="13" t="s">
        <v>72</v>
      </c>
      <c r="AY593" s="213" t="s">
        <v>123</v>
      </c>
    </row>
    <row r="594" spans="2:65" s="1" customFormat="1" ht="16.5" customHeight="1" x14ac:dyDescent="0.2">
      <c r="B594" s="33"/>
      <c r="C594" s="169" t="s">
        <v>834</v>
      </c>
      <c r="D594" s="169" t="s">
        <v>127</v>
      </c>
      <c r="E594" s="170" t="s">
        <v>835</v>
      </c>
      <c r="F594" s="171" t="s">
        <v>836</v>
      </c>
      <c r="G594" s="172" t="s">
        <v>148</v>
      </c>
      <c r="H594" s="173">
        <v>1</v>
      </c>
      <c r="I594" s="174"/>
      <c r="J594" s="175">
        <f>ROUND(I594*H594,2)</f>
        <v>0</v>
      </c>
      <c r="K594" s="171" t="s">
        <v>1</v>
      </c>
      <c r="L594" s="37"/>
      <c r="M594" s="176" t="s">
        <v>1</v>
      </c>
      <c r="N594" s="177" t="s">
        <v>38</v>
      </c>
      <c r="O594" s="59"/>
      <c r="P594" s="178">
        <f>O594*H594</f>
        <v>0</v>
      </c>
      <c r="Q594" s="178">
        <v>0</v>
      </c>
      <c r="R594" s="178">
        <f>Q594*H594</f>
        <v>0</v>
      </c>
      <c r="S594" s="178">
        <v>0</v>
      </c>
      <c r="T594" s="179">
        <f>S594*H594</f>
        <v>0</v>
      </c>
      <c r="AR594" s="16" t="s">
        <v>190</v>
      </c>
      <c r="AT594" s="16" t="s">
        <v>127</v>
      </c>
      <c r="AU594" s="16" t="s">
        <v>74</v>
      </c>
      <c r="AY594" s="16" t="s">
        <v>123</v>
      </c>
      <c r="BE594" s="180">
        <f>IF(N594="základní",J594,0)</f>
        <v>0</v>
      </c>
      <c r="BF594" s="180">
        <f>IF(N594="snížená",J594,0)</f>
        <v>0</v>
      </c>
      <c r="BG594" s="180">
        <f>IF(N594="zákl. přenesená",J594,0)</f>
        <v>0</v>
      </c>
      <c r="BH594" s="180">
        <f>IF(N594="sníž. přenesená",J594,0)</f>
        <v>0</v>
      </c>
      <c r="BI594" s="180">
        <f>IF(N594="nulová",J594,0)</f>
        <v>0</v>
      </c>
      <c r="BJ594" s="16" t="s">
        <v>72</v>
      </c>
      <c r="BK594" s="180">
        <f>ROUND(I594*H594,2)</f>
        <v>0</v>
      </c>
      <c r="BL594" s="16" t="s">
        <v>190</v>
      </c>
      <c r="BM594" s="16" t="s">
        <v>837</v>
      </c>
    </row>
    <row r="595" spans="2:65" s="11" customFormat="1" x14ac:dyDescent="0.2">
      <c r="B595" s="181"/>
      <c r="C595" s="182"/>
      <c r="D595" s="183" t="s">
        <v>134</v>
      </c>
      <c r="E595" s="184" t="s">
        <v>1</v>
      </c>
      <c r="F595" s="185" t="s">
        <v>838</v>
      </c>
      <c r="G595" s="182"/>
      <c r="H595" s="184" t="s">
        <v>1</v>
      </c>
      <c r="I595" s="186"/>
      <c r="J595" s="182"/>
      <c r="K595" s="182"/>
      <c r="L595" s="187"/>
      <c r="M595" s="188"/>
      <c r="N595" s="189"/>
      <c r="O595" s="189"/>
      <c r="P595" s="189"/>
      <c r="Q595" s="189"/>
      <c r="R595" s="189"/>
      <c r="S595" s="189"/>
      <c r="T595" s="190"/>
      <c r="AT595" s="191" t="s">
        <v>134</v>
      </c>
      <c r="AU595" s="191" t="s">
        <v>74</v>
      </c>
      <c r="AV595" s="11" t="s">
        <v>72</v>
      </c>
      <c r="AW595" s="11" t="s">
        <v>30</v>
      </c>
      <c r="AX595" s="11" t="s">
        <v>67</v>
      </c>
      <c r="AY595" s="191" t="s">
        <v>123</v>
      </c>
    </row>
    <row r="596" spans="2:65" s="12" customFormat="1" x14ac:dyDescent="0.2">
      <c r="B596" s="192"/>
      <c r="C596" s="193"/>
      <c r="D596" s="183" t="s">
        <v>134</v>
      </c>
      <c r="E596" s="194" t="s">
        <v>1</v>
      </c>
      <c r="F596" s="195" t="s">
        <v>72</v>
      </c>
      <c r="G596" s="193"/>
      <c r="H596" s="196">
        <v>1</v>
      </c>
      <c r="I596" s="197"/>
      <c r="J596" s="193"/>
      <c r="K596" s="193"/>
      <c r="L596" s="198"/>
      <c r="M596" s="199"/>
      <c r="N596" s="200"/>
      <c r="O596" s="200"/>
      <c r="P596" s="200"/>
      <c r="Q596" s="200"/>
      <c r="R596" s="200"/>
      <c r="S596" s="200"/>
      <c r="T596" s="201"/>
      <c r="AT596" s="202" t="s">
        <v>134</v>
      </c>
      <c r="AU596" s="202" t="s">
        <v>74</v>
      </c>
      <c r="AV596" s="12" t="s">
        <v>74</v>
      </c>
      <c r="AW596" s="12" t="s">
        <v>30</v>
      </c>
      <c r="AX596" s="12" t="s">
        <v>67</v>
      </c>
      <c r="AY596" s="202" t="s">
        <v>123</v>
      </c>
    </row>
    <row r="597" spans="2:65" s="13" customFormat="1" x14ac:dyDescent="0.2">
      <c r="B597" s="203"/>
      <c r="C597" s="204"/>
      <c r="D597" s="183" t="s">
        <v>134</v>
      </c>
      <c r="E597" s="205" t="s">
        <v>1</v>
      </c>
      <c r="F597" s="206" t="s">
        <v>138</v>
      </c>
      <c r="G597" s="204"/>
      <c r="H597" s="207">
        <v>1</v>
      </c>
      <c r="I597" s="208"/>
      <c r="J597" s="204"/>
      <c r="K597" s="204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134</v>
      </c>
      <c r="AU597" s="213" t="s">
        <v>74</v>
      </c>
      <c r="AV597" s="13" t="s">
        <v>132</v>
      </c>
      <c r="AW597" s="13" t="s">
        <v>30</v>
      </c>
      <c r="AX597" s="13" t="s">
        <v>72</v>
      </c>
      <c r="AY597" s="213" t="s">
        <v>123</v>
      </c>
    </row>
    <row r="598" spans="2:65" s="1" customFormat="1" ht="16.5" customHeight="1" x14ac:dyDescent="0.2">
      <c r="B598" s="33"/>
      <c r="C598" s="169" t="s">
        <v>839</v>
      </c>
      <c r="D598" s="169" t="s">
        <v>127</v>
      </c>
      <c r="E598" s="170" t="s">
        <v>840</v>
      </c>
      <c r="F598" s="171" t="s">
        <v>841</v>
      </c>
      <c r="G598" s="172" t="s">
        <v>148</v>
      </c>
      <c r="H598" s="173">
        <v>1</v>
      </c>
      <c r="I598" s="174"/>
      <c r="J598" s="175">
        <f>ROUND(I598*H598,2)</f>
        <v>0</v>
      </c>
      <c r="K598" s="171" t="s">
        <v>1</v>
      </c>
      <c r="L598" s="37"/>
      <c r="M598" s="176" t="s">
        <v>1</v>
      </c>
      <c r="N598" s="177" t="s">
        <v>38</v>
      </c>
      <c r="O598" s="59"/>
      <c r="P598" s="178">
        <f>O598*H598</f>
        <v>0</v>
      </c>
      <c r="Q598" s="178">
        <v>0</v>
      </c>
      <c r="R598" s="178">
        <f>Q598*H598</f>
        <v>0</v>
      </c>
      <c r="S598" s="178">
        <v>0</v>
      </c>
      <c r="T598" s="179">
        <f>S598*H598</f>
        <v>0</v>
      </c>
      <c r="AR598" s="16" t="s">
        <v>190</v>
      </c>
      <c r="AT598" s="16" t="s">
        <v>127</v>
      </c>
      <c r="AU598" s="16" t="s">
        <v>74</v>
      </c>
      <c r="AY598" s="16" t="s">
        <v>123</v>
      </c>
      <c r="BE598" s="180">
        <f>IF(N598="základní",J598,0)</f>
        <v>0</v>
      </c>
      <c r="BF598" s="180">
        <f>IF(N598="snížená",J598,0)</f>
        <v>0</v>
      </c>
      <c r="BG598" s="180">
        <f>IF(N598="zákl. přenesená",J598,0)</f>
        <v>0</v>
      </c>
      <c r="BH598" s="180">
        <f>IF(N598="sníž. přenesená",J598,0)</f>
        <v>0</v>
      </c>
      <c r="BI598" s="180">
        <f>IF(N598="nulová",J598,0)</f>
        <v>0</v>
      </c>
      <c r="BJ598" s="16" t="s">
        <v>72</v>
      </c>
      <c r="BK598" s="180">
        <f>ROUND(I598*H598,2)</f>
        <v>0</v>
      </c>
      <c r="BL598" s="16" t="s">
        <v>190</v>
      </c>
      <c r="BM598" s="16" t="s">
        <v>842</v>
      </c>
    </row>
    <row r="599" spans="2:65" s="11" customFormat="1" x14ac:dyDescent="0.2">
      <c r="B599" s="181"/>
      <c r="C599" s="182"/>
      <c r="D599" s="183" t="s">
        <v>134</v>
      </c>
      <c r="E599" s="184" t="s">
        <v>1</v>
      </c>
      <c r="F599" s="185" t="s">
        <v>843</v>
      </c>
      <c r="G599" s="182"/>
      <c r="H599" s="184" t="s">
        <v>1</v>
      </c>
      <c r="I599" s="186"/>
      <c r="J599" s="182"/>
      <c r="K599" s="182"/>
      <c r="L599" s="187"/>
      <c r="M599" s="188"/>
      <c r="N599" s="189"/>
      <c r="O599" s="189"/>
      <c r="P599" s="189"/>
      <c r="Q599" s="189"/>
      <c r="R599" s="189"/>
      <c r="S599" s="189"/>
      <c r="T599" s="190"/>
      <c r="AT599" s="191" t="s">
        <v>134</v>
      </c>
      <c r="AU599" s="191" t="s">
        <v>74</v>
      </c>
      <c r="AV599" s="11" t="s">
        <v>72</v>
      </c>
      <c r="AW599" s="11" t="s">
        <v>30</v>
      </c>
      <c r="AX599" s="11" t="s">
        <v>67</v>
      </c>
      <c r="AY599" s="191" t="s">
        <v>123</v>
      </c>
    </row>
    <row r="600" spans="2:65" s="12" customFormat="1" x14ac:dyDescent="0.2">
      <c r="B600" s="192"/>
      <c r="C600" s="193"/>
      <c r="D600" s="183" t="s">
        <v>134</v>
      </c>
      <c r="E600" s="194" t="s">
        <v>1</v>
      </c>
      <c r="F600" s="195" t="s">
        <v>72</v>
      </c>
      <c r="G600" s="193"/>
      <c r="H600" s="196">
        <v>1</v>
      </c>
      <c r="I600" s="197"/>
      <c r="J600" s="193"/>
      <c r="K600" s="193"/>
      <c r="L600" s="198"/>
      <c r="M600" s="199"/>
      <c r="N600" s="200"/>
      <c r="O600" s="200"/>
      <c r="P600" s="200"/>
      <c r="Q600" s="200"/>
      <c r="R600" s="200"/>
      <c r="S600" s="200"/>
      <c r="T600" s="201"/>
      <c r="AT600" s="202" t="s">
        <v>134</v>
      </c>
      <c r="AU600" s="202" t="s">
        <v>74</v>
      </c>
      <c r="AV600" s="12" t="s">
        <v>74</v>
      </c>
      <c r="AW600" s="12" t="s">
        <v>30</v>
      </c>
      <c r="AX600" s="12" t="s">
        <v>67</v>
      </c>
      <c r="AY600" s="202" t="s">
        <v>123</v>
      </c>
    </row>
    <row r="601" spans="2:65" s="13" customFormat="1" x14ac:dyDescent="0.2">
      <c r="B601" s="203"/>
      <c r="C601" s="204"/>
      <c r="D601" s="183" t="s">
        <v>134</v>
      </c>
      <c r="E601" s="205" t="s">
        <v>1</v>
      </c>
      <c r="F601" s="206" t="s">
        <v>138</v>
      </c>
      <c r="G601" s="204"/>
      <c r="H601" s="207">
        <v>1</v>
      </c>
      <c r="I601" s="208"/>
      <c r="J601" s="204"/>
      <c r="K601" s="204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134</v>
      </c>
      <c r="AU601" s="213" t="s">
        <v>74</v>
      </c>
      <c r="AV601" s="13" t="s">
        <v>132</v>
      </c>
      <c r="AW601" s="13" t="s">
        <v>30</v>
      </c>
      <c r="AX601" s="13" t="s">
        <v>72</v>
      </c>
      <c r="AY601" s="213" t="s">
        <v>123</v>
      </c>
    </row>
    <row r="602" spans="2:65" s="1" customFormat="1" ht="16.5" customHeight="1" x14ac:dyDescent="0.2">
      <c r="B602" s="33"/>
      <c r="C602" s="169" t="s">
        <v>844</v>
      </c>
      <c r="D602" s="169" t="s">
        <v>127</v>
      </c>
      <c r="E602" s="170" t="s">
        <v>845</v>
      </c>
      <c r="F602" s="171" t="s">
        <v>846</v>
      </c>
      <c r="G602" s="172" t="s">
        <v>148</v>
      </c>
      <c r="H602" s="173">
        <v>1</v>
      </c>
      <c r="I602" s="174"/>
      <c r="J602" s="175">
        <f>ROUND(I602*H602,2)</f>
        <v>0</v>
      </c>
      <c r="K602" s="171" t="s">
        <v>1</v>
      </c>
      <c r="L602" s="37"/>
      <c r="M602" s="176" t="s">
        <v>1</v>
      </c>
      <c r="N602" s="177" t="s">
        <v>38</v>
      </c>
      <c r="O602" s="59"/>
      <c r="P602" s="178">
        <f>O602*H602</f>
        <v>0</v>
      </c>
      <c r="Q602" s="178">
        <v>0</v>
      </c>
      <c r="R602" s="178">
        <f>Q602*H602</f>
        <v>0</v>
      </c>
      <c r="S602" s="178">
        <v>0</v>
      </c>
      <c r="T602" s="179">
        <f>S602*H602</f>
        <v>0</v>
      </c>
      <c r="AR602" s="16" t="s">
        <v>190</v>
      </c>
      <c r="AT602" s="16" t="s">
        <v>127</v>
      </c>
      <c r="AU602" s="16" t="s">
        <v>74</v>
      </c>
      <c r="AY602" s="16" t="s">
        <v>123</v>
      </c>
      <c r="BE602" s="180">
        <f>IF(N602="základní",J602,0)</f>
        <v>0</v>
      </c>
      <c r="BF602" s="180">
        <f>IF(N602="snížená",J602,0)</f>
        <v>0</v>
      </c>
      <c r="BG602" s="180">
        <f>IF(N602="zákl. přenesená",J602,0)</f>
        <v>0</v>
      </c>
      <c r="BH602" s="180">
        <f>IF(N602="sníž. přenesená",J602,0)</f>
        <v>0</v>
      </c>
      <c r="BI602" s="180">
        <f>IF(N602="nulová",J602,0)</f>
        <v>0</v>
      </c>
      <c r="BJ602" s="16" t="s">
        <v>72</v>
      </c>
      <c r="BK602" s="180">
        <f>ROUND(I602*H602,2)</f>
        <v>0</v>
      </c>
      <c r="BL602" s="16" t="s">
        <v>190</v>
      </c>
      <c r="BM602" s="16" t="s">
        <v>847</v>
      </c>
    </row>
    <row r="603" spans="2:65" s="11" customFormat="1" x14ac:dyDescent="0.2">
      <c r="B603" s="181"/>
      <c r="C603" s="182"/>
      <c r="D603" s="183" t="s">
        <v>134</v>
      </c>
      <c r="E603" s="184" t="s">
        <v>1</v>
      </c>
      <c r="F603" s="185" t="s">
        <v>848</v>
      </c>
      <c r="G603" s="182"/>
      <c r="H603" s="184" t="s">
        <v>1</v>
      </c>
      <c r="I603" s="186"/>
      <c r="J603" s="182"/>
      <c r="K603" s="182"/>
      <c r="L603" s="187"/>
      <c r="M603" s="188"/>
      <c r="N603" s="189"/>
      <c r="O603" s="189"/>
      <c r="P603" s="189"/>
      <c r="Q603" s="189"/>
      <c r="R603" s="189"/>
      <c r="S603" s="189"/>
      <c r="T603" s="190"/>
      <c r="AT603" s="191" t="s">
        <v>134</v>
      </c>
      <c r="AU603" s="191" t="s">
        <v>74</v>
      </c>
      <c r="AV603" s="11" t="s">
        <v>72</v>
      </c>
      <c r="AW603" s="11" t="s">
        <v>30</v>
      </c>
      <c r="AX603" s="11" t="s">
        <v>67</v>
      </c>
      <c r="AY603" s="191" t="s">
        <v>123</v>
      </c>
    </row>
    <row r="604" spans="2:65" s="11" customFormat="1" x14ac:dyDescent="0.2">
      <c r="B604" s="181"/>
      <c r="C604" s="182"/>
      <c r="D604" s="183" t="s">
        <v>134</v>
      </c>
      <c r="E604" s="184" t="s">
        <v>1</v>
      </c>
      <c r="F604" s="185" t="s">
        <v>849</v>
      </c>
      <c r="G604" s="182"/>
      <c r="H604" s="184" t="s">
        <v>1</v>
      </c>
      <c r="I604" s="186"/>
      <c r="J604" s="182"/>
      <c r="K604" s="182"/>
      <c r="L604" s="187"/>
      <c r="M604" s="188"/>
      <c r="N604" s="189"/>
      <c r="O604" s="189"/>
      <c r="P604" s="189"/>
      <c r="Q604" s="189"/>
      <c r="R604" s="189"/>
      <c r="S604" s="189"/>
      <c r="T604" s="190"/>
      <c r="AT604" s="191" t="s">
        <v>134</v>
      </c>
      <c r="AU604" s="191" t="s">
        <v>74</v>
      </c>
      <c r="AV604" s="11" t="s">
        <v>72</v>
      </c>
      <c r="AW604" s="11" t="s">
        <v>30</v>
      </c>
      <c r="AX604" s="11" t="s">
        <v>67</v>
      </c>
      <c r="AY604" s="191" t="s">
        <v>123</v>
      </c>
    </row>
    <row r="605" spans="2:65" s="12" customFormat="1" x14ac:dyDescent="0.2">
      <c r="B605" s="192"/>
      <c r="C605" s="193"/>
      <c r="D605" s="183" t="s">
        <v>134</v>
      </c>
      <c r="E605" s="194" t="s">
        <v>1</v>
      </c>
      <c r="F605" s="195" t="s">
        <v>72</v>
      </c>
      <c r="G605" s="193"/>
      <c r="H605" s="196">
        <v>1</v>
      </c>
      <c r="I605" s="197"/>
      <c r="J605" s="193"/>
      <c r="K605" s="193"/>
      <c r="L605" s="198"/>
      <c r="M605" s="199"/>
      <c r="N605" s="200"/>
      <c r="O605" s="200"/>
      <c r="P605" s="200"/>
      <c r="Q605" s="200"/>
      <c r="R605" s="200"/>
      <c r="S605" s="200"/>
      <c r="T605" s="201"/>
      <c r="AT605" s="202" t="s">
        <v>134</v>
      </c>
      <c r="AU605" s="202" t="s">
        <v>74</v>
      </c>
      <c r="AV605" s="12" t="s">
        <v>74</v>
      </c>
      <c r="AW605" s="12" t="s">
        <v>30</v>
      </c>
      <c r="AX605" s="12" t="s">
        <v>67</v>
      </c>
      <c r="AY605" s="202" t="s">
        <v>123</v>
      </c>
    </row>
    <row r="606" spans="2:65" s="13" customFormat="1" x14ac:dyDescent="0.2">
      <c r="B606" s="203"/>
      <c r="C606" s="204"/>
      <c r="D606" s="183" t="s">
        <v>134</v>
      </c>
      <c r="E606" s="205" t="s">
        <v>1</v>
      </c>
      <c r="F606" s="206" t="s">
        <v>138</v>
      </c>
      <c r="G606" s="204"/>
      <c r="H606" s="207">
        <v>1</v>
      </c>
      <c r="I606" s="208"/>
      <c r="J606" s="204"/>
      <c r="K606" s="204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134</v>
      </c>
      <c r="AU606" s="213" t="s">
        <v>74</v>
      </c>
      <c r="AV606" s="13" t="s">
        <v>132</v>
      </c>
      <c r="AW606" s="13" t="s">
        <v>30</v>
      </c>
      <c r="AX606" s="13" t="s">
        <v>72</v>
      </c>
      <c r="AY606" s="213" t="s">
        <v>123</v>
      </c>
    </row>
    <row r="607" spans="2:65" s="1" customFormat="1" ht="16.5" customHeight="1" x14ac:dyDescent="0.2">
      <c r="B607" s="33"/>
      <c r="C607" s="169" t="s">
        <v>850</v>
      </c>
      <c r="D607" s="169" t="s">
        <v>127</v>
      </c>
      <c r="E607" s="170" t="s">
        <v>851</v>
      </c>
      <c r="F607" s="171" t="s">
        <v>852</v>
      </c>
      <c r="G607" s="172" t="s">
        <v>148</v>
      </c>
      <c r="H607" s="173">
        <v>1</v>
      </c>
      <c r="I607" s="174"/>
      <c r="J607" s="175">
        <f>ROUND(I607*H607,2)</f>
        <v>0</v>
      </c>
      <c r="K607" s="171" t="s">
        <v>1</v>
      </c>
      <c r="L607" s="37"/>
      <c r="M607" s="176" t="s">
        <v>1</v>
      </c>
      <c r="N607" s="177" t="s">
        <v>38</v>
      </c>
      <c r="O607" s="59"/>
      <c r="P607" s="178">
        <f>O607*H607</f>
        <v>0</v>
      </c>
      <c r="Q607" s="178">
        <v>0</v>
      </c>
      <c r="R607" s="178">
        <f>Q607*H607</f>
        <v>0</v>
      </c>
      <c r="S607" s="178">
        <v>0</v>
      </c>
      <c r="T607" s="179">
        <f>S607*H607</f>
        <v>0</v>
      </c>
      <c r="AR607" s="16" t="s">
        <v>190</v>
      </c>
      <c r="AT607" s="16" t="s">
        <v>127</v>
      </c>
      <c r="AU607" s="16" t="s">
        <v>74</v>
      </c>
      <c r="AY607" s="16" t="s">
        <v>123</v>
      </c>
      <c r="BE607" s="180">
        <f>IF(N607="základní",J607,0)</f>
        <v>0</v>
      </c>
      <c r="BF607" s="180">
        <f>IF(N607="snížená",J607,0)</f>
        <v>0</v>
      </c>
      <c r="BG607" s="180">
        <f>IF(N607="zákl. přenesená",J607,0)</f>
        <v>0</v>
      </c>
      <c r="BH607" s="180">
        <f>IF(N607="sníž. přenesená",J607,0)</f>
        <v>0</v>
      </c>
      <c r="BI607" s="180">
        <f>IF(N607="nulová",J607,0)</f>
        <v>0</v>
      </c>
      <c r="BJ607" s="16" t="s">
        <v>72</v>
      </c>
      <c r="BK607" s="180">
        <f>ROUND(I607*H607,2)</f>
        <v>0</v>
      </c>
      <c r="BL607" s="16" t="s">
        <v>190</v>
      </c>
      <c r="BM607" s="16" t="s">
        <v>853</v>
      </c>
    </row>
    <row r="608" spans="2:65" s="12" customFormat="1" x14ac:dyDescent="0.2">
      <c r="B608" s="192"/>
      <c r="C608" s="193"/>
      <c r="D608" s="183" t="s">
        <v>134</v>
      </c>
      <c r="E608" s="194" t="s">
        <v>1</v>
      </c>
      <c r="F608" s="195" t="s">
        <v>72</v>
      </c>
      <c r="G608" s="193"/>
      <c r="H608" s="196">
        <v>1</v>
      </c>
      <c r="I608" s="197"/>
      <c r="J608" s="193"/>
      <c r="K608" s="193"/>
      <c r="L608" s="198"/>
      <c r="M608" s="199"/>
      <c r="N608" s="200"/>
      <c r="O608" s="200"/>
      <c r="P608" s="200"/>
      <c r="Q608" s="200"/>
      <c r="R608" s="200"/>
      <c r="S608" s="200"/>
      <c r="T608" s="201"/>
      <c r="AT608" s="202" t="s">
        <v>134</v>
      </c>
      <c r="AU608" s="202" t="s">
        <v>74</v>
      </c>
      <c r="AV608" s="12" t="s">
        <v>74</v>
      </c>
      <c r="AW608" s="12" t="s">
        <v>30</v>
      </c>
      <c r="AX608" s="12" t="s">
        <v>72</v>
      </c>
      <c r="AY608" s="202" t="s">
        <v>123</v>
      </c>
    </row>
    <row r="609" spans="2:65" s="10" customFormat="1" ht="22.9" customHeight="1" x14ac:dyDescent="0.2">
      <c r="B609" s="153"/>
      <c r="C609" s="154"/>
      <c r="D609" s="155" t="s">
        <v>66</v>
      </c>
      <c r="E609" s="167" t="s">
        <v>854</v>
      </c>
      <c r="F609" s="167" t="s">
        <v>855</v>
      </c>
      <c r="G609" s="154"/>
      <c r="H609" s="154"/>
      <c r="I609" s="157"/>
      <c r="J609" s="168">
        <f>BK609</f>
        <v>0</v>
      </c>
      <c r="K609" s="154"/>
      <c r="L609" s="159"/>
      <c r="M609" s="160"/>
      <c r="N609" s="161"/>
      <c r="O609" s="161"/>
      <c r="P609" s="162">
        <f>SUM(P610:P639)</f>
        <v>0</v>
      </c>
      <c r="Q609" s="161"/>
      <c r="R609" s="162">
        <f>SUM(R610:R639)</f>
        <v>2.0038747500000005</v>
      </c>
      <c r="S609" s="161"/>
      <c r="T609" s="163">
        <f>SUM(T610:T639)</f>
        <v>0.46875</v>
      </c>
      <c r="AR609" s="164" t="s">
        <v>74</v>
      </c>
      <c r="AT609" s="165" t="s">
        <v>66</v>
      </c>
      <c r="AU609" s="165" t="s">
        <v>72</v>
      </c>
      <c r="AY609" s="164" t="s">
        <v>123</v>
      </c>
      <c r="BK609" s="166">
        <f>SUM(BK610:BK639)</f>
        <v>0</v>
      </c>
    </row>
    <row r="610" spans="2:65" s="1" customFormat="1" ht="16.5" customHeight="1" x14ac:dyDescent="0.2">
      <c r="B610" s="33"/>
      <c r="C610" s="169" t="s">
        <v>74</v>
      </c>
      <c r="D610" s="169" t="s">
        <v>127</v>
      </c>
      <c r="E610" s="170" t="s">
        <v>856</v>
      </c>
      <c r="F610" s="171" t="s">
        <v>857</v>
      </c>
      <c r="G610" s="172" t="s">
        <v>142</v>
      </c>
      <c r="H610" s="173">
        <v>218.19</v>
      </c>
      <c r="I610" s="174"/>
      <c r="J610" s="175">
        <f>ROUND(I610*H610,2)</f>
        <v>0</v>
      </c>
      <c r="K610" s="171" t="s">
        <v>1</v>
      </c>
      <c r="L610" s="37"/>
      <c r="M610" s="176" t="s">
        <v>1</v>
      </c>
      <c r="N610" s="177" t="s">
        <v>38</v>
      </c>
      <c r="O610" s="59"/>
      <c r="P610" s="178">
        <f>O610*H610</f>
        <v>0</v>
      </c>
      <c r="Q610" s="178">
        <v>7.0000000000000001E-3</v>
      </c>
      <c r="R610" s="178">
        <f>Q610*H610</f>
        <v>1.5273300000000001</v>
      </c>
      <c r="S610" s="178">
        <v>0</v>
      </c>
      <c r="T610" s="179">
        <f>S610*H610</f>
        <v>0</v>
      </c>
      <c r="AR610" s="16" t="s">
        <v>132</v>
      </c>
      <c r="AT610" s="16" t="s">
        <v>127</v>
      </c>
      <c r="AU610" s="16" t="s">
        <v>74</v>
      </c>
      <c r="AY610" s="16" t="s">
        <v>123</v>
      </c>
      <c r="BE610" s="180">
        <f>IF(N610="základní",J610,0)</f>
        <v>0</v>
      </c>
      <c r="BF610" s="180">
        <f>IF(N610="snížená",J610,0)</f>
        <v>0</v>
      </c>
      <c r="BG610" s="180">
        <f>IF(N610="zákl. přenesená",J610,0)</f>
        <v>0</v>
      </c>
      <c r="BH610" s="180">
        <f>IF(N610="sníž. přenesená",J610,0)</f>
        <v>0</v>
      </c>
      <c r="BI610" s="180">
        <f>IF(N610="nulová",J610,0)</f>
        <v>0</v>
      </c>
      <c r="BJ610" s="16" t="s">
        <v>72</v>
      </c>
      <c r="BK610" s="180">
        <f>ROUND(I610*H610,2)</f>
        <v>0</v>
      </c>
      <c r="BL610" s="16" t="s">
        <v>132</v>
      </c>
      <c r="BM610" s="16" t="s">
        <v>858</v>
      </c>
    </row>
    <row r="611" spans="2:65" s="12" customFormat="1" x14ac:dyDescent="0.2">
      <c r="B611" s="192"/>
      <c r="C611" s="193"/>
      <c r="D611" s="183" t="s">
        <v>134</v>
      </c>
      <c r="E611" s="194" t="s">
        <v>1</v>
      </c>
      <c r="F611" s="195" t="s">
        <v>859</v>
      </c>
      <c r="G611" s="193"/>
      <c r="H611" s="196">
        <v>184.96</v>
      </c>
      <c r="I611" s="197"/>
      <c r="J611" s="193"/>
      <c r="K611" s="193"/>
      <c r="L611" s="198"/>
      <c r="M611" s="199"/>
      <c r="N611" s="200"/>
      <c r="O611" s="200"/>
      <c r="P611" s="200"/>
      <c r="Q611" s="200"/>
      <c r="R611" s="200"/>
      <c r="S611" s="200"/>
      <c r="T611" s="201"/>
      <c r="AT611" s="202" t="s">
        <v>134</v>
      </c>
      <c r="AU611" s="202" t="s">
        <v>74</v>
      </c>
      <c r="AV611" s="12" t="s">
        <v>74</v>
      </c>
      <c r="AW611" s="12" t="s">
        <v>30</v>
      </c>
      <c r="AX611" s="12" t="s">
        <v>67</v>
      </c>
      <c r="AY611" s="202" t="s">
        <v>123</v>
      </c>
    </row>
    <row r="612" spans="2:65" s="11" customFormat="1" x14ac:dyDescent="0.2">
      <c r="B612" s="181"/>
      <c r="C612" s="182"/>
      <c r="D612" s="183" t="s">
        <v>134</v>
      </c>
      <c r="E612" s="184" t="s">
        <v>1</v>
      </c>
      <c r="F612" s="185" t="s">
        <v>860</v>
      </c>
      <c r="G612" s="182"/>
      <c r="H612" s="184" t="s">
        <v>1</v>
      </c>
      <c r="I612" s="186"/>
      <c r="J612" s="182"/>
      <c r="K612" s="182"/>
      <c r="L612" s="187"/>
      <c r="M612" s="188"/>
      <c r="N612" s="189"/>
      <c r="O612" s="189"/>
      <c r="P612" s="189"/>
      <c r="Q612" s="189"/>
      <c r="R612" s="189"/>
      <c r="S612" s="189"/>
      <c r="T612" s="190"/>
      <c r="AT612" s="191" t="s">
        <v>134</v>
      </c>
      <c r="AU612" s="191" t="s">
        <v>74</v>
      </c>
      <c r="AV612" s="11" t="s">
        <v>72</v>
      </c>
      <c r="AW612" s="11" t="s">
        <v>30</v>
      </c>
      <c r="AX612" s="11" t="s">
        <v>67</v>
      </c>
      <c r="AY612" s="191" t="s">
        <v>123</v>
      </c>
    </row>
    <row r="613" spans="2:65" s="12" customFormat="1" x14ac:dyDescent="0.2">
      <c r="B613" s="192"/>
      <c r="C613" s="193"/>
      <c r="D613" s="183" t="s">
        <v>134</v>
      </c>
      <c r="E613" s="194" t="s">
        <v>1</v>
      </c>
      <c r="F613" s="195" t="s">
        <v>861</v>
      </c>
      <c r="G613" s="193"/>
      <c r="H613" s="196">
        <v>28.751999999999999</v>
      </c>
      <c r="I613" s="197"/>
      <c r="J613" s="193"/>
      <c r="K613" s="193"/>
      <c r="L613" s="198"/>
      <c r="M613" s="199"/>
      <c r="N613" s="200"/>
      <c r="O613" s="200"/>
      <c r="P613" s="200"/>
      <c r="Q613" s="200"/>
      <c r="R613" s="200"/>
      <c r="S613" s="200"/>
      <c r="T613" s="201"/>
      <c r="AT613" s="202" t="s">
        <v>134</v>
      </c>
      <c r="AU613" s="202" t="s">
        <v>74</v>
      </c>
      <c r="AV613" s="12" t="s">
        <v>74</v>
      </c>
      <c r="AW613" s="12" t="s">
        <v>30</v>
      </c>
      <c r="AX613" s="12" t="s">
        <v>67</v>
      </c>
      <c r="AY613" s="202" t="s">
        <v>123</v>
      </c>
    </row>
    <row r="614" spans="2:65" s="11" customFormat="1" x14ac:dyDescent="0.2">
      <c r="B614" s="181"/>
      <c r="C614" s="182"/>
      <c r="D614" s="183" t="s">
        <v>134</v>
      </c>
      <c r="E614" s="184" t="s">
        <v>1</v>
      </c>
      <c r="F614" s="185" t="s">
        <v>862</v>
      </c>
      <c r="G614" s="182"/>
      <c r="H614" s="184" t="s">
        <v>1</v>
      </c>
      <c r="I614" s="186"/>
      <c r="J614" s="182"/>
      <c r="K614" s="182"/>
      <c r="L614" s="187"/>
      <c r="M614" s="188"/>
      <c r="N614" s="189"/>
      <c r="O614" s="189"/>
      <c r="P614" s="189"/>
      <c r="Q614" s="189"/>
      <c r="R614" s="189"/>
      <c r="S614" s="189"/>
      <c r="T614" s="190"/>
      <c r="AT614" s="191" t="s">
        <v>134</v>
      </c>
      <c r="AU614" s="191" t="s">
        <v>74</v>
      </c>
      <c r="AV614" s="11" t="s">
        <v>72</v>
      </c>
      <c r="AW614" s="11" t="s">
        <v>30</v>
      </c>
      <c r="AX614" s="11" t="s">
        <v>67</v>
      </c>
      <c r="AY614" s="191" t="s">
        <v>123</v>
      </c>
    </row>
    <row r="615" spans="2:65" s="12" customFormat="1" x14ac:dyDescent="0.2">
      <c r="B615" s="192"/>
      <c r="C615" s="193"/>
      <c r="D615" s="183" t="s">
        <v>134</v>
      </c>
      <c r="E615" s="194" t="s">
        <v>1</v>
      </c>
      <c r="F615" s="195" t="s">
        <v>863</v>
      </c>
      <c r="G615" s="193"/>
      <c r="H615" s="196">
        <v>1.5880000000000001</v>
      </c>
      <c r="I615" s="197"/>
      <c r="J615" s="193"/>
      <c r="K615" s="193"/>
      <c r="L615" s="198"/>
      <c r="M615" s="199"/>
      <c r="N615" s="200"/>
      <c r="O615" s="200"/>
      <c r="P615" s="200"/>
      <c r="Q615" s="200"/>
      <c r="R615" s="200"/>
      <c r="S615" s="200"/>
      <c r="T615" s="201"/>
      <c r="AT615" s="202" t="s">
        <v>134</v>
      </c>
      <c r="AU615" s="202" t="s">
        <v>74</v>
      </c>
      <c r="AV615" s="12" t="s">
        <v>74</v>
      </c>
      <c r="AW615" s="12" t="s">
        <v>30</v>
      </c>
      <c r="AX615" s="12" t="s">
        <v>67</v>
      </c>
      <c r="AY615" s="202" t="s">
        <v>123</v>
      </c>
    </row>
    <row r="616" spans="2:65" s="12" customFormat="1" x14ac:dyDescent="0.2">
      <c r="B616" s="192"/>
      <c r="C616" s="193"/>
      <c r="D616" s="183" t="s">
        <v>134</v>
      </c>
      <c r="E616" s="194" t="s">
        <v>1</v>
      </c>
      <c r="F616" s="195" t="s">
        <v>864</v>
      </c>
      <c r="G616" s="193"/>
      <c r="H616" s="196">
        <v>0.88</v>
      </c>
      <c r="I616" s="197"/>
      <c r="J616" s="193"/>
      <c r="K616" s="193"/>
      <c r="L616" s="198"/>
      <c r="M616" s="199"/>
      <c r="N616" s="200"/>
      <c r="O616" s="200"/>
      <c r="P616" s="200"/>
      <c r="Q616" s="200"/>
      <c r="R616" s="200"/>
      <c r="S616" s="200"/>
      <c r="T616" s="201"/>
      <c r="AT616" s="202" t="s">
        <v>134</v>
      </c>
      <c r="AU616" s="202" t="s">
        <v>74</v>
      </c>
      <c r="AV616" s="12" t="s">
        <v>74</v>
      </c>
      <c r="AW616" s="12" t="s">
        <v>30</v>
      </c>
      <c r="AX616" s="12" t="s">
        <v>67</v>
      </c>
      <c r="AY616" s="202" t="s">
        <v>123</v>
      </c>
    </row>
    <row r="617" spans="2:65" s="12" customFormat="1" x14ac:dyDescent="0.2">
      <c r="B617" s="192"/>
      <c r="C617" s="193"/>
      <c r="D617" s="183" t="s">
        <v>134</v>
      </c>
      <c r="E617" s="194" t="s">
        <v>1</v>
      </c>
      <c r="F617" s="195" t="s">
        <v>865</v>
      </c>
      <c r="G617" s="193"/>
      <c r="H617" s="196">
        <v>2.0099999999999998</v>
      </c>
      <c r="I617" s="197"/>
      <c r="J617" s="193"/>
      <c r="K617" s="193"/>
      <c r="L617" s="198"/>
      <c r="M617" s="199"/>
      <c r="N617" s="200"/>
      <c r="O617" s="200"/>
      <c r="P617" s="200"/>
      <c r="Q617" s="200"/>
      <c r="R617" s="200"/>
      <c r="S617" s="200"/>
      <c r="T617" s="201"/>
      <c r="AT617" s="202" t="s">
        <v>134</v>
      </c>
      <c r="AU617" s="202" t="s">
        <v>74</v>
      </c>
      <c r="AV617" s="12" t="s">
        <v>74</v>
      </c>
      <c r="AW617" s="12" t="s">
        <v>30</v>
      </c>
      <c r="AX617" s="12" t="s">
        <v>67</v>
      </c>
      <c r="AY617" s="202" t="s">
        <v>123</v>
      </c>
    </row>
    <row r="618" spans="2:65" s="13" customFormat="1" x14ac:dyDescent="0.2">
      <c r="B618" s="203"/>
      <c r="C618" s="204"/>
      <c r="D618" s="183" t="s">
        <v>134</v>
      </c>
      <c r="E618" s="205" t="s">
        <v>1</v>
      </c>
      <c r="F618" s="206" t="s">
        <v>138</v>
      </c>
      <c r="G618" s="204"/>
      <c r="H618" s="207">
        <v>218.19</v>
      </c>
      <c r="I618" s="208"/>
      <c r="J618" s="204"/>
      <c r="K618" s="204"/>
      <c r="L618" s="209"/>
      <c r="M618" s="210"/>
      <c r="N618" s="211"/>
      <c r="O618" s="211"/>
      <c r="P618" s="211"/>
      <c r="Q618" s="211"/>
      <c r="R618" s="211"/>
      <c r="S618" s="211"/>
      <c r="T618" s="212"/>
      <c r="AT618" s="213" t="s">
        <v>134</v>
      </c>
      <c r="AU618" s="213" t="s">
        <v>74</v>
      </c>
      <c r="AV618" s="13" t="s">
        <v>132</v>
      </c>
      <c r="AW618" s="13" t="s">
        <v>30</v>
      </c>
      <c r="AX618" s="13" t="s">
        <v>72</v>
      </c>
      <c r="AY618" s="213" t="s">
        <v>123</v>
      </c>
    </row>
    <row r="619" spans="2:65" s="1" customFormat="1" ht="16.5" customHeight="1" x14ac:dyDescent="0.2">
      <c r="B619" s="33"/>
      <c r="C619" s="169" t="s">
        <v>866</v>
      </c>
      <c r="D619" s="169" t="s">
        <v>127</v>
      </c>
      <c r="E619" s="170" t="s">
        <v>867</v>
      </c>
      <c r="F619" s="171" t="s">
        <v>868</v>
      </c>
      <c r="G619" s="172" t="s">
        <v>142</v>
      </c>
      <c r="H619" s="173">
        <v>93.75</v>
      </c>
      <c r="I619" s="174"/>
      <c r="J619" s="175">
        <f>ROUND(I619*H619,2)</f>
        <v>0</v>
      </c>
      <c r="K619" s="171" t="s">
        <v>188</v>
      </c>
      <c r="L619" s="37"/>
      <c r="M619" s="176" t="s">
        <v>1</v>
      </c>
      <c r="N619" s="177" t="s">
        <v>38</v>
      </c>
      <c r="O619" s="59"/>
      <c r="P619" s="178">
        <f>O619*H619</f>
        <v>0</v>
      </c>
      <c r="Q619" s="178">
        <v>5.0600000000000003E-3</v>
      </c>
      <c r="R619" s="178">
        <f>Q619*H619</f>
        <v>0.47437500000000005</v>
      </c>
      <c r="S619" s="178">
        <v>5.0000000000000001E-3</v>
      </c>
      <c r="T619" s="179">
        <f>S619*H619</f>
        <v>0.46875</v>
      </c>
      <c r="AR619" s="16" t="s">
        <v>132</v>
      </c>
      <c r="AT619" s="16" t="s">
        <v>127</v>
      </c>
      <c r="AU619" s="16" t="s">
        <v>74</v>
      </c>
      <c r="AY619" s="16" t="s">
        <v>123</v>
      </c>
      <c r="BE619" s="180">
        <f>IF(N619="základní",J619,0)</f>
        <v>0</v>
      </c>
      <c r="BF619" s="180">
        <f>IF(N619="snížená",J619,0)</f>
        <v>0</v>
      </c>
      <c r="BG619" s="180">
        <f>IF(N619="zákl. přenesená",J619,0)</f>
        <v>0</v>
      </c>
      <c r="BH619" s="180">
        <f>IF(N619="sníž. přenesená",J619,0)</f>
        <v>0</v>
      </c>
      <c r="BI619" s="180">
        <f>IF(N619="nulová",J619,0)</f>
        <v>0</v>
      </c>
      <c r="BJ619" s="16" t="s">
        <v>72</v>
      </c>
      <c r="BK619" s="180">
        <f>ROUND(I619*H619,2)</f>
        <v>0</v>
      </c>
      <c r="BL619" s="16" t="s">
        <v>132</v>
      </c>
      <c r="BM619" s="16" t="s">
        <v>869</v>
      </c>
    </row>
    <row r="620" spans="2:65" s="12" customFormat="1" x14ac:dyDescent="0.2">
      <c r="B620" s="192"/>
      <c r="C620" s="193"/>
      <c r="D620" s="183" t="s">
        <v>134</v>
      </c>
      <c r="E620" s="194" t="s">
        <v>1</v>
      </c>
      <c r="F620" s="195" t="s">
        <v>870</v>
      </c>
      <c r="G620" s="193"/>
      <c r="H620" s="196">
        <v>93.75</v>
      </c>
      <c r="I620" s="197"/>
      <c r="J620" s="193"/>
      <c r="K620" s="193"/>
      <c r="L620" s="198"/>
      <c r="M620" s="199"/>
      <c r="N620" s="200"/>
      <c r="O620" s="200"/>
      <c r="P620" s="200"/>
      <c r="Q620" s="200"/>
      <c r="R620" s="200"/>
      <c r="S620" s="200"/>
      <c r="T620" s="201"/>
      <c r="AT620" s="202" t="s">
        <v>134</v>
      </c>
      <c r="AU620" s="202" t="s">
        <v>74</v>
      </c>
      <c r="AV620" s="12" t="s">
        <v>74</v>
      </c>
      <c r="AW620" s="12" t="s">
        <v>30</v>
      </c>
      <c r="AX620" s="12" t="s">
        <v>67</v>
      </c>
      <c r="AY620" s="202" t="s">
        <v>123</v>
      </c>
    </row>
    <row r="621" spans="2:65" s="13" customFormat="1" x14ac:dyDescent="0.2">
      <c r="B621" s="203"/>
      <c r="C621" s="204"/>
      <c r="D621" s="183" t="s">
        <v>134</v>
      </c>
      <c r="E621" s="205" t="s">
        <v>1</v>
      </c>
      <c r="F621" s="206" t="s">
        <v>138</v>
      </c>
      <c r="G621" s="204"/>
      <c r="H621" s="207">
        <v>93.75</v>
      </c>
      <c r="I621" s="208"/>
      <c r="J621" s="204"/>
      <c r="K621" s="204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134</v>
      </c>
      <c r="AU621" s="213" t="s">
        <v>74</v>
      </c>
      <c r="AV621" s="13" t="s">
        <v>132</v>
      </c>
      <c r="AW621" s="13" t="s">
        <v>30</v>
      </c>
      <c r="AX621" s="13" t="s">
        <v>72</v>
      </c>
      <c r="AY621" s="213" t="s">
        <v>123</v>
      </c>
    </row>
    <row r="622" spans="2:65" s="1" customFormat="1" ht="16.5" customHeight="1" x14ac:dyDescent="0.2">
      <c r="B622" s="33"/>
      <c r="C622" s="169" t="s">
        <v>871</v>
      </c>
      <c r="D622" s="169" t="s">
        <v>127</v>
      </c>
      <c r="E622" s="170" t="s">
        <v>872</v>
      </c>
      <c r="F622" s="171" t="s">
        <v>873</v>
      </c>
      <c r="G622" s="172" t="s">
        <v>142</v>
      </c>
      <c r="H622" s="173">
        <v>218.19</v>
      </c>
      <c r="I622" s="174"/>
      <c r="J622" s="175">
        <f>ROUND(I622*H622,2)</f>
        <v>0</v>
      </c>
      <c r="K622" s="171" t="s">
        <v>188</v>
      </c>
      <c r="L622" s="37"/>
      <c r="M622" s="176" t="s">
        <v>1</v>
      </c>
      <c r="N622" s="177" t="s">
        <v>38</v>
      </c>
      <c r="O622" s="59"/>
      <c r="P622" s="178">
        <f>O622*H622</f>
        <v>0</v>
      </c>
      <c r="Q622" s="178">
        <v>0</v>
      </c>
      <c r="R622" s="178">
        <f>Q622*H622</f>
        <v>0</v>
      </c>
      <c r="S622" s="178">
        <v>0</v>
      </c>
      <c r="T622" s="179">
        <f>S622*H622</f>
        <v>0</v>
      </c>
      <c r="AR622" s="16" t="s">
        <v>190</v>
      </c>
      <c r="AT622" s="16" t="s">
        <v>127</v>
      </c>
      <c r="AU622" s="16" t="s">
        <v>74</v>
      </c>
      <c r="AY622" s="16" t="s">
        <v>123</v>
      </c>
      <c r="BE622" s="180">
        <f>IF(N622="základní",J622,0)</f>
        <v>0</v>
      </c>
      <c r="BF622" s="180">
        <f>IF(N622="snížená",J622,0)</f>
        <v>0</v>
      </c>
      <c r="BG622" s="180">
        <f>IF(N622="zákl. přenesená",J622,0)</f>
        <v>0</v>
      </c>
      <c r="BH622" s="180">
        <f>IF(N622="sníž. přenesená",J622,0)</f>
        <v>0</v>
      </c>
      <c r="BI622" s="180">
        <f>IF(N622="nulová",J622,0)</f>
        <v>0</v>
      </c>
      <c r="BJ622" s="16" t="s">
        <v>72</v>
      </c>
      <c r="BK622" s="180">
        <f>ROUND(I622*H622,2)</f>
        <v>0</v>
      </c>
      <c r="BL622" s="16" t="s">
        <v>190</v>
      </c>
      <c r="BM622" s="16" t="s">
        <v>874</v>
      </c>
    </row>
    <row r="623" spans="2:65" s="12" customFormat="1" x14ac:dyDescent="0.2">
      <c r="B623" s="192"/>
      <c r="C623" s="193"/>
      <c r="D623" s="183" t="s">
        <v>134</v>
      </c>
      <c r="E623" s="194" t="s">
        <v>1</v>
      </c>
      <c r="F623" s="195" t="s">
        <v>859</v>
      </c>
      <c r="G623" s="193"/>
      <c r="H623" s="196">
        <v>184.96</v>
      </c>
      <c r="I623" s="197"/>
      <c r="J623" s="193"/>
      <c r="K623" s="193"/>
      <c r="L623" s="198"/>
      <c r="M623" s="199"/>
      <c r="N623" s="200"/>
      <c r="O623" s="200"/>
      <c r="P623" s="200"/>
      <c r="Q623" s="200"/>
      <c r="R623" s="200"/>
      <c r="S623" s="200"/>
      <c r="T623" s="201"/>
      <c r="AT623" s="202" t="s">
        <v>134</v>
      </c>
      <c r="AU623" s="202" t="s">
        <v>74</v>
      </c>
      <c r="AV623" s="12" t="s">
        <v>74</v>
      </c>
      <c r="AW623" s="12" t="s">
        <v>30</v>
      </c>
      <c r="AX623" s="12" t="s">
        <v>67</v>
      </c>
      <c r="AY623" s="202" t="s">
        <v>123</v>
      </c>
    </row>
    <row r="624" spans="2:65" s="11" customFormat="1" x14ac:dyDescent="0.2">
      <c r="B624" s="181"/>
      <c r="C624" s="182"/>
      <c r="D624" s="183" t="s">
        <v>134</v>
      </c>
      <c r="E624" s="184" t="s">
        <v>1</v>
      </c>
      <c r="F624" s="185" t="s">
        <v>860</v>
      </c>
      <c r="G624" s="182"/>
      <c r="H624" s="184" t="s">
        <v>1</v>
      </c>
      <c r="I624" s="186"/>
      <c r="J624" s="182"/>
      <c r="K624" s="182"/>
      <c r="L624" s="187"/>
      <c r="M624" s="188"/>
      <c r="N624" s="189"/>
      <c r="O624" s="189"/>
      <c r="P624" s="189"/>
      <c r="Q624" s="189"/>
      <c r="R624" s="189"/>
      <c r="S624" s="189"/>
      <c r="T624" s="190"/>
      <c r="AT624" s="191" t="s">
        <v>134</v>
      </c>
      <c r="AU624" s="191" t="s">
        <v>74</v>
      </c>
      <c r="AV624" s="11" t="s">
        <v>72</v>
      </c>
      <c r="AW624" s="11" t="s">
        <v>30</v>
      </c>
      <c r="AX624" s="11" t="s">
        <v>67</v>
      </c>
      <c r="AY624" s="191" t="s">
        <v>123</v>
      </c>
    </row>
    <row r="625" spans="2:65" s="12" customFormat="1" x14ac:dyDescent="0.2">
      <c r="B625" s="192"/>
      <c r="C625" s="193"/>
      <c r="D625" s="183" t="s">
        <v>134</v>
      </c>
      <c r="E625" s="194" t="s">
        <v>1</v>
      </c>
      <c r="F625" s="195" t="s">
        <v>861</v>
      </c>
      <c r="G625" s="193"/>
      <c r="H625" s="196">
        <v>28.751999999999999</v>
      </c>
      <c r="I625" s="197"/>
      <c r="J625" s="193"/>
      <c r="K625" s="193"/>
      <c r="L625" s="198"/>
      <c r="M625" s="199"/>
      <c r="N625" s="200"/>
      <c r="O625" s="200"/>
      <c r="P625" s="200"/>
      <c r="Q625" s="200"/>
      <c r="R625" s="200"/>
      <c r="S625" s="200"/>
      <c r="T625" s="201"/>
      <c r="AT625" s="202" t="s">
        <v>134</v>
      </c>
      <c r="AU625" s="202" t="s">
        <v>74</v>
      </c>
      <c r="AV625" s="12" t="s">
        <v>74</v>
      </c>
      <c r="AW625" s="12" t="s">
        <v>30</v>
      </c>
      <c r="AX625" s="12" t="s">
        <v>67</v>
      </c>
      <c r="AY625" s="202" t="s">
        <v>123</v>
      </c>
    </row>
    <row r="626" spans="2:65" s="11" customFormat="1" x14ac:dyDescent="0.2">
      <c r="B626" s="181"/>
      <c r="C626" s="182"/>
      <c r="D626" s="183" t="s">
        <v>134</v>
      </c>
      <c r="E626" s="184" t="s">
        <v>1</v>
      </c>
      <c r="F626" s="185" t="s">
        <v>862</v>
      </c>
      <c r="G626" s="182"/>
      <c r="H626" s="184" t="s">
        <v>1</v>
      </c>
      <c r="I626" s="186"/>
      <c r="J626" s="182"/>
      <c r="K626" s="182"/>
      <c r="L626" s="187"/>
      <c r="M626" s="188"/>
      <c r="N626" s="189"/>
      <c r="O626" s="189"/>
      <c r="P626" s="189"/>
      <c r="Q626" s="189"/>
      <c r="R626" s="189"/>
      <c r="S626" s="189"/>
      <c r="T626" s="190"/>
      <c r="AT626" s="191" t="s">
        <v>134</v>
      </c>
      <c r="AU626" s="191" t="s">
        <v>74</v>
      </c>
      <c r="AV626" s="11" t="s">
        <v>72</v>
      </c>
      <c r="AW626" s="11" t="s">
        <v>30</v>
      </c>
      <c r="AX626" s="11" t="s">
        <v>67</v>
      </c>
      <c r="AY626" s="191" t="s">
        <v>123</v>
      </c>
    </row>
    <row r="627" spans="2:65" s="12" customFormat="1" x14ac:dyDescent="0.2">
      <c r="B627" s="192"/>
      <c r="C627" s="193"/>
      <c r="D627" s="183" t="s">
        <v>134</v>
      </c>
      <c r="E627" s="194" t="s">
        <v>1</v>
      </c>
      <c r="F627" s="195" t="s">
        <v>863</v>
      </c>
      <c r="G627" s="193"/>
      <c r="H627" s="196">
        <v>1.5880000000000001</v>
      </c>
      <c r="I627" s="197"/>
      <c r="J627" s="193"/>
      <c r="K627" s="193"/>
      <c r="L627" s="198"/>
      <c r="M627" s="199"/>
      <c r="N627" s="200"/>
      <c r="O627" s="200"/>
      <c r="P627" s="200"/>
      <c r="Q627" s="200"/>
      <c r="R627" s="200"/>
      <c r="S627" s="200"/>
      <c r="T627" s="201"/>
      <c r="AT627" s="202" t="s">
        <v>134</v>
      </c>
      <c r="AU627" s="202" t="s">
        <v>74</v>
      </c>
      <c r="AV627" s="12" t="s">
        <v>74</v>
      </c>
      <c r="AW627" s="12" t="s">
        <v>30</v>
      </c>
      <c r="AX627" s="12" t="s">
        <v>67</v>
      </c>
      <c r="AY627" s="202" t="s">
        <v>123</v>
      </c>
    </row>
    <row r="628" spans="2:65" s="12" customFormat="1" x14ac:dyDescent="0.2">
      <c r="B628" s="192"/>
      <c r="C628" s="193"/>
      <c r="D628" s="183" t="s">
        <v>134</v>
      </c>
      <c r="E628" s="194" t="s">
        <v>1</v>
      </c>
      <c r="F628" s="195" t="s">
        <v>864</v>
      </c>
      <c r="G628" s="193"/>
      <c r="H628" s="196">
        <v>0.88</v>
      </c>
      <c r="I628" s="197"/>
      <c r="J628" s="193"/>
      <c r="K628" s="193"/>
      <c r="L628" s="198"/>
      <c r="M628" s="199"/>
      <c r="N628" s="200"/>
      <c r="O628" s="200"/>
      <c r="P628" s="200"/>
      <c r="Q628" s="200"/>
      <c r="R628" s="200"/>
      <c r="S628" s="200"/>
      <c r="T628" s="201"/>
      <c r="AT628" s="202" t="s">
        <v>134</v>
      </c>
      <c r="AU628" s="202" t="s">
        <v>74</v>
      </c>
      <c r="AV628" s="12" t="s">
        <v>74</v>
      </c>
      <c r="AW628" s="12" t="s">
        <v>30</v>
      </c>
      <c r="AX628" s="12" t="s">
        <v>67</v>
      </c>
      <c r="AY628" s="202" t="s">
        <v>123</v>
      </c>
    </row>
    <row r="629" spans="2:65" s="12" customFormat="1" x14ac:dyDescent="0.2">
      <c r="B629" s="192"/>
      <c r="C629" s="193"/>
      <c r="D629" s="183" t="s">
        <v>134</v>
      </c>
      <c r="E629" s="194" t="s">
        <v>1</v>
      </c>
      <c r="F629" s="195" t="s">
        <v>865</v>
      </c>
      <c r="G629" s="193"/>
      <c r="H629" s="196">
        <v>2.0099999999999998</v>
      </c>
      <c r="I629" s="197"/>
      <c r="J629" s="193"/>
      <c r="K629" s="193"/>
      <c r="L629" s="198"/>
      <c r="M629" s="199"/>
      <c r="N629" s="200"/>
      <c r="O629" s="200"/>
      <c r="P629" s="200"/>
      <c r="Q629" s="200"/>
      <c r="R629" s="200"/>
      <c r="S629" s="200"/>
      <c r="T629" s="201"/>
      <c r="AT629" s="202" t="s">
        <v>134</v>
      </c>
      <c r="AU629" s="202" t="s">
        <v>74</v>
      </c>
      <c r="AV629" s="12" t="s">
        <v>74</v>
      </c>
      <c r="AW629" s="12" t="s">
        <v>30</v>
      </c>
      <c r="AX629" s="12" t="s">
        <v>67</v>
      </c>
      <c r="AY629" s="202" t="s">
        <v>123</v>
      </c>
    </row>
    <row r="630" spans="2:65" s="13" customFormat="1" x14ac:dyDescent="0.2">
      <c r="B630" s="203"/>
      <c r="C630" s="204"/>
      <c r="D630" s="183" t="s">
        <v>134</v>
      </c>
      <c r="E630" s="205" t="s">
        <v>1</v>
      </c>
      <c r="F630" s="206" t="s">
        <v>138</v>
      </c>
      <c r="G630" s="204"/>
      <c r="H630" s="207">
        <v>218.19</v>
      </c>
      <c r="I630" s="208"/>
      <c r="J630" s="204"/>
      <c r="K630" s="204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134</v>
      </c>
      <c r="AU630" s="213" t="s">
        <v>74</v>
      </c>
      <c r="AV630" s="13" t="s">
        <v>132</v>
      </c>
      <c r="AW630" s="13" t="s">
        <v>30</v>
      </c>
      <c r="AX630" s="13" t="s">
        <v>72</v>
      </c>
      <c r="AY630" s="213" t="s">
        <v>123</v>
      </c>
    </row>
    <row r="631" spans="2:65" s="1" customFormat="1" ht="16.5" customHeight="1" x14ac:dyDescent="0.2">
      <c r="B631" s="33"/>
      <c r="C631" s="169" t="s">
        <v>614</v>
      </c>
      <c r="D631" s="169" t="s">
        <v>127</v>
      </c>
      <c r="E631" s="170" t="s">
        <v>875</v>
      </c>
      <c r="F631" s="171" t="s">
        <v>876</v>
      </c>
      <c r="G631" s="172" t="s">
        <v>226</v>
      </c>
      <c r="H631" s="173">
        <v>39.450000000000003</v>
      </c>
      <c r="I631" s="174"/>
      <c r="J631" s="175">
        <f>ROUND(I631*H631,2)</f>
        <v>0</v>
      </c>
      <c r="K631" s="171" t="s">
        <v>131</v>
      </c>
      <c r="L631" s="37"/>
      <c r="M631" s="176" t="s">
        <v>1</v>
      </c>
      <c r="N631" s="177" t="s">
        <v>38</v>
      </c>
      <c r="O631" s="59"/>
      <c r="P631" s="178">
        <f>O631*H631</f>
        <v>0</v>
      </c>
      <c r="Q631" s="178">
        <v>0</v>
      </c>
      <c r="R631" s="178">
        <f>Q631*H631</f>
        <v>0</v>
      </c>
      <c r="S631" s="178">
        <v>0</v>
      </c>
      <c r="T631" s="179">
        <f>S631*H631</f>
        <v>0</v>
      </c>
      <c r="AR631" s="16" t="s">
        <v>190</v>
      </c>
      <c r="AT631" s="16" t="s">
        <v>127</v>
      </c>
      <c r="AU631" s="16" t="s">
        <v>74</v>
      </c>
      <c r="AY631" s="16" t="s">
        <v>123</v>
      </c>
      <c r="BE631" s="180">
        <f>IF(N631="základní",J631,0)</f>
        <v>0</v>
      </c>
      <c r="BF631" s="180">
        <f>IF(N631="snížená",J631,0)</f>
        <v>0</v>
      </c>
      <c r="BG631" s="180">
        <f>IF(N631="zákl. přenesená",J631,0)</f>
        <v>0</v>
      </c>
      <c r="BH631" s="180">
        <f>IF(N631="sníž. přenesená",J631,0)</f>
        <v>0</v>
      </c>
      <c r="BI631" s="180">
        <f>IF(N631="nulová",J631,0)</f>
        <v>0</v>
      </c>
      <c r="BJ631" s="16" t="s">
        <v>72</v>
      </c>
      <c r="BK631" s="180">
        <f>ROUND(I631*H631,2)</f>
        <v>0</v>
      </c>
      <c r="BL631" s="16" t="s">
        <v>190</v>
      </c>
      <c r="BM631" s="16" t="s">
        <v>877</v>
      </c>
    </row>
    <row r="632" spans="2:65" s="12" customFormat="1" x14ac:dyDescent="0.2">
      <c r="B632" s="192"/>
      <c r="C632" s="193"/>
      <c r="D632" s="183" t="s">
        <v>134</v>
      </c>
      <c r="E632" s="194" t="s">
        <v>1</v>
      </c>
      <c r="F632" s="195" t="s">
        <v>878</v>
      </c>
      <c r="G632" s="193"/>
      <c r="H632" s="196">
        <v>12.75</v>
      </c>
      <c r="I632" s="197"/>
      <c r="J632" s="193"/>
      <c r="K632" s="193"/>
      <c r="L632" s="198"/>
      <c r="M632" s="199"/>
      <c r="N632" s="200"/>
      <c r="O632" s="200"/>
      <c r="P632" s="200"/>
      <c r="Q632" s="200"/>
      <c r="R632" s="200"/>
      <c r="S632" s="200"/>
      <c r="T632" s="201"/>
      <c r="AT632" s="202" t="s">
        <v>134</v>
      </c>
      <c r="AU632" s="202" t="s">
        <v>74</v>
      </c>
      <c r="AV632" s="12" t="s">
        <v>74</v>
      </c>
      <c r="AW632" s="12" t="s">
        <v>30</v>
      </c>
      <c r="AX632" s="12" t="s">
        <v>67</v>
      </c>
      <c r="AY632" s="202" t="s">
        <v>123</v>
      </c>
    </row>
    <row r="633" spans="2:65" s="12" customFormat="1" x14ac:dyDescent="0.2">
      <c r="B633" s="192"/>
      <c r="C633" s="193"/>
      <c r="D633" s="183" t="s">
        <v>134</v>
      </c>
      <c r="E633" s="194" t="s">
        <v>1</v>
      </c>
      <c r="F633" s="195" t="s">
        <v>879</v>
      </c>
      <c r="G633" s="193"/>
      <c r="H633" s="196">
        <v>26.7</v>
      </c>
      <c r="I633" s="197"/>
      <c r="J633" s="193"/>
      <c r="K633" s="193"/>
      <c r="L633" s="198"/>
      <c r="M633" s="199"/>
      <c r="N633" s="200"/>
      <c r="O633" s="200"/>
      <c r="P633" s="200"/>
      <c r="Q633" s="200"/>
      <c r="R633" s="200"/>
      <c r="S633" s="200"/>
      <c r="T633" s="201"/>
      <c r="AT633" s="202" t="s">
        <v>134</v>
      </c>
      <c r="AU633" s="202" t="s">
        <v>74</v>
      </c>
      <c r="AV633" s="12" t="s">
        <v>74</v>
      </c>
      <c r="AW633" s="12" t="s">
        <v>30</v>
      </c>
      <c r="AX633" s="12" t="s">
        <v>67</v>
      </c>
      <c r="AY633" s="202" t="s">
        <v>123</v>
      </c>
    </row>
    <row r="634" spans="2:65" s="13" customFormat="1" x14ac:dyDescent="0.2">
      <c r="B634" s="203"/>
      <c r="C634" s="204"/>
      <c r="D634" s="183" t="s">
        <v>134</v>
      </c>
      <c r="E634" s="205" t="s">
        <v>1</v>
      </c>
      <c r="F634" s="206" t="s">
        <v>138</v>
      </c>
      <c r="G634" s="204"/>
      <c r="H634" s="207">
        <v>39.450000000000003</v>
      </c>
      <c r="I634" s="208"/>
      <c r="J634" s="204"/>
      <c r="K634" s="204"/>
      <c r="L634" s="209"/>
      <c r="M634" s="210"/>
      <c r="N634" s="211"/>
      <c r="O634" s="211"/>
      <c r="P634" s="211"/>
      <c r="Q634" s="211"/>
      <c r="R634" s="211"/>
      <c r="S634" s="211"/>
      <c r="T634" s="212"/>
      <c r="AT634" s="213" t="s">
        <v>134</v>
      </c>
      <c r="AU634" s="213" t="s">
        <v>74</v>
      </c>
      <c r="AV634" s="13" t="s">
        <v>132</v>
      </c>
      <c r="AW634" s="13" t="s">
        <v>30</v>
      </c>
      <c r="AX634" s="13" t="s">
        <v>72</v>
      </c>
      <c r="AY634" s="213" t="s">
        <v>123</v>
      </c>
    </row>
    <row r="635" spans="2:65" s="1" customFormat="1" ht="16.5" customHeight="1" x14ac:dyDescent="0.2">
      <c r="B635" s="33"/>
      <c r="C635" s="214" t="s">
        <v>880</v>
      </c>
      <c r="D635" s="214" t="s">
        <v>162</v>
      </c>
      <c r="E635" s="215" t="s">
        <v>881</v>
      </c>
      <c r="F635" s="216" t="s">
        <v>882</v>
      </c>
      <c r="G635" s="217" t="s">
        <v>226</v>
      </c>
      <c r="H635" s="218">
        <v>43.395000000000003</v>
      </c>
      <c r="I635" s="219"/>
      <c r="J635" s="220">
        <f>ROUND(I635*H635,2)</f>
        <v>0</v>
      </c>
      <c r="K635" s="216" t="s">
        <v>1</v>
      </c>
      <c r="L635" s="221"/>
      <c r="M635" s="222" t="s">
        <v>1</v>
      </c>
      <c r="N635" s="223" t="s">
        <v>38</v>
      </c>
      <c r="O635" s="59"/>
      <c r="P635" s="178">
        <f>O635*H635</f>
        <v>0</v>
      </c>
      <c r="Q635" s="178">
        <v>5.0000000000000002E-5</v>
      </c>
      <c r="R635" s="178">
        <f>Q635*H635</f>
        <v>2.1697500000000002E-3</v>
      </c>
      <c r="S635" s="178">
        <v>0</v>
      </c>
      <c r="T635" s="179">
        <f>S635*H635</f>
        <v>0</v>
      </c>
      <c r="AR635" s="16" t="s">
        <v>458</v>
      </c>
      <c r="AT635" s="16" t="s">
        <v>162</v>
      </c>
      <c r="AU635" s="16" t="s">
        <v>74</v>
      </c>
      <c r="AY635" s="16" t="s">
        <v>123</v>
      </c>
      <c r="BE635" s="180">
        <f>IF(N635="základní",J635,0)</f>
        <v>0</v>
      </c>
      <c r="BF635" s="180">
        <f>IF(N635="snížená",J635,0)</f>
        <v>0</v>
      </c>
      <c r="BG635" s="180">
        <f>IF(N635="zákl. přenesená",J635,0)</f>
        <v>0</v>
      </c>
      <c r="BH635" s="180">
        <f>IF(N635="sníž. přenesená",J635,0)</f>
        <v>0</v>
      </c>
      <c r="BI635" s="180">
        <f>IF(N635="nulová",J635,0)</f>
        <v>0</v>
      </c>
      <c r="BJ635" s="16" t="s">
        <v>72</v>
      </c>
      <c r="BK635" s="180">
        <f>ROUND(I635*H635,2)</f>
        <v>0</v>
      </c>
      <c r="BL635" s="16" t="s">
        <v>190</v>
      </c>
      <c r="BM635" s="16" t="s">
        <v>883</v>
      </c>
    </row>
    <row r="636" spans="2:65" s="12" customFormat="1" x14ac:dyDescent="0.2">
      <c r="B636" s="192"/>
      <c r="C636" s="193"/>
      <c r="D636" s="183" t="s">
        <v>134</v>
      </c>
      <c r="E636" s="194" t="s">
        <v>1</v>
      </c>
      <c r="F636" s="195" t="s">
        <v>884</v>
      </c>
      <c r="G636" s="193"/>
      <c r="H636" s="196">
        <v>43.395000000000003</v>
      </c>
      <c r="I636" s="197"/>
      <c r="J636" s="193"/>
      <c r="K636" s="193"/>
      <c r="L636" s="198"/>
      <c r="M636" s="199"/>
      <c r="N636" s="200"/>
      <c r="O636" s="200"/>
      <c r="P636" s="200"/>
      <c r="Q636" s="200"/>
      <c r="R636" s="200"/>
      <c r="S636" s="200"/>
      <c r="T636" s="201"/>
      <c r="AT636" s="202" t="s">
        <v>134</v>
      </c>
      <c r="AU636" s="202" t="s">
        <v>74</v>
      </c>
      <c r="AV636" s="12" t="s">
        <v>74</v>
      </c>
      <c r="AW636" s="12" t="s">
        <v>30</v>
      </c>
      <c r="AX636" s="12" t="s">
        <v>67</v>
      </c>
      <c r="AY636" s="202" t="s">
        <v>123</v>
      </c>
    </row>
    <row r="637" spans="2:65" s="13" customFormat="1" x14ac:dyDescent="0.2">
      <c r="B637" s="203"/>
      <c r="C637" s="204"/>
      <c r="D637" s="183" t="s">
        <v>134</v>
      </c>
      <c r="E637" s="205" t="s">
        <v>1</v>
      </c>
      <c r="F637" s="206" t="s">
        <v>138</v>
      </c>
      <c r="G637" s="204"/>
      <c r="H637" s="207">
        <v>43.395000000000003</v>
      </c>
      <c r="I637" s="208"/>
      <c r="J637" s="204"/>
      <c r="K637" s="204"/>
      <c r="L637" s="209"/>
      <c r="M637" s="210"/>
      <c r="N637" s="211"/>
      <c r="O637" s="211"/>
      <c r="P637" s="211"/>
      <c r="Q637" s="211"/>
      <c r="R637" s="211"/>
      <c r="S637" s="211"/>
      <c r="T637" s="212"/>
      <c r="AT637" s="213" t="s">
        <v>134</v>
      </c>
      <c r="AU637" s="213" t="s">
        <v>74</v>
      </c>
      <c r="AV637" s="13" t="s">
        <v>132</v>
      </c>
      <c r="AW637" s="13" t="s">
        <v>30</v>
      </c>
      <c r="AX637" s="13" t="s">
        <v>72</v>
      </c>
      <c r="AY637" s="213" t="s">
        <v>123</v>
      </c>
    </row>
    <row r="638" spans="2:65" s="1" customFormat="1" ht="16.5" customHeight="1" x14ac:dyDescent="0.2">
      <c r="B638" s="33"/>
      <c r="C638" s="169" t="s">
        <v>885</v>
      </c>
      <c r="D638" s="169" t="s">
        <v>127</v>
      </c>
      <c r="E638" s="170" t="s">
        <v>886</v>
      </c>
      <c r="F638" s="171" t="s">
        <v>887</v>
      </c>
      <c r="G638" s="172" t="s">
        <v>157</v>
      </c>
      <c r="H638" s="173">
        <v>2.004</v>
      </c>
      <c r="I638" s="174"/>
      <c r="J638" s="175">
        <f>ROUND(I638*H638,2)</f>
        <v>0</v>
      </c>
      <c r="K638" s="171" t="s">
        <v>131</v>
      </c>
      <c r="L638" s="37"/>
      <c r="M638" s="176" t="s">
        <v>1</v>
      </c>
      <c r="N638" s="177" t="s">
        <v>38</v>
      </c>
      <c r="O638" s="59"/>
      <c r="P638" s="178">
        <f>O638*H638</f>
        <v>0</v>
      </c>
      <c r="Q638" s="178">
        <v>0</v>
      </c>
      <c r="R638" s="178">
        <f>Q638*H638</f>
        <v>0</v>
      </c>
      <c r="S638" s="178">
        <v>0</v>
      </c>
      <c r="T638" s="179">
        <f>S638*H638</f>
        <v>0</v>
      </c>
      <c r="AR638" s="16" t="s">
        <v>190</v>
      </c>
      <c r="AT638" s="16" t="s">
        <v>127</v>
      </c>
      <c r="AU638" s="16" t="s">
        <v>74</v>
      </c>
      <c r="AY638" s="16" t="s">
        <v>123</v>
      </c>
      <c r="BE638" s="180">
        <f>IF(N638="základní",J638,0)</f>
        <v>0</v>
      </c>
      <c r="BF638" s="180">
        <f>IF(N638="snížená",J638,0)</f>
        <v>0</v>
      </c>
      <c r="BG638" s="180">
        <f>IF(N638="zákl. přenesená",J638,0)</f>
        <v>0</v>
      </c>
      <c r="BH638" s="180">
        <f>IF(N638="sníž. přenesená",J638,0)</f>
        <v>0</v>
      </c>
      <c r="BI638" s="180">
        <f>IF(N638="nulová",J638,0)</f>
        <v>0</v>
      </c>
      <c r="BJ638" s="16" t="s">
        <v>72</v>
      </c>
      <c r="BK638" s="180">
        <f>ROUND(I638*H638,2)</f>
        <v>0</v>
      </c>
      <c r="BL638" s="16" t="s">
        <v>190</v>
      </c>
      <c r="BM638" s="16" t="s">
        <v>888</v>
      </c>
    </row>
    <row r="639" spans="2:65" s="1" customFormat="1" ht="16.5" customHeight="1" x14ac:dyDescent="0.2">
      <c r="B639" s="33"/>
      <c r="C639" s="169" t="s">
        <v>889</v>
      </c>
      <c r="D639" s="169" t="s">
        <v>127</v>
      </c>
      <c r="E639" s="170" t="s">
        <v>890</v>
      </c>
      <c r="F639" s="171" t="s">
        <v>891</v>
      </c>
      <c r="G639" s="172" t="s">
        <v>157</v>
      </c>
      <c r="H639" s="173">
        <v>2.004</v>
      </c>
      <c r="I639" s="174"/>
      <c r="J639" s="175">
        <f>ROUND(I639*H639,2)</f>
        <v>0</v>
      </c>
      <c r="K639" s="171" t="s">
        <v>131</v>
      </c>
      <c r="L639" s="37"/>
      <c r="M639" s="176" t="s">
        <v>1</v>
      </c>
      <c r="N639" s="177" t="s">
        <v>38</v>
      </c>
      <c r="O639" s="59"/>
      <c r="P639" s="178">
        <f>O639*H639</f>
        <v>0</v>
      </c>
      <c r="Q639" s="178">
        <v>0</v>
      </c>
      <c r="R639" s="178">
        <f>Q639*H639</f>
        <v>0</v>
      </c>
      <c r="S639" s="178">
        <v>0</v>
      </c>
      <c r="T639" s="179">
        <f>S639*H639</f>
        <v>0</v>
      </c>
      <c r="AR639" s="16" t="s">
        <v>190</v>
      </c>
      <c r="AT639" s="16" t="s">
        <v>127</v>
      </c>
      <c r="AU639" s="16" t="s">
        <v>74</v>
      </c>
      <c r="AY639" s="16" t="s">
        <v>123</v>
      </c>
      <c r="BE639" s="180">
        <f>IF(N639="základní",J639,0)</f>
        <v>0</v>
      </c>
      <c r="BF639" s="180">
        <f>IF(N639="snížená",J639,0)</f>
        <v>0</v>
      </c>
      <c r="BG639" s="180">
        <f>IF(N639="zákl. přenesená",J639,0)</f>
        <v>0</v>
      </c>
      <c r="BH639" s="180">
        <f>IF(N639="sníž. přenesená",J639,0)</f>
        <v>0</v>
      </c>
      <c r="BI639" s="180">
        <f>IF(N639="nulová",J639,0)</f>
        <v>0</v>
      </c>
      <c r="BJ639" s="16" t="s">
        <v>72</v>
      </c>
      <c r="BK639" s="180">
        <f>ROUND(I639*H639,2)</f>
        <v>0</v>
      </c>
      <c r="BL639" s="16" t="s">
        <v>190</v>
      </c>
      <c r="BM639" s="16" t="s">
        <v>892</v>
      </c>
    </row>
    <row r="640" spans="2:65" s="10" customFormat="1" ht="22.9" customHeight="1" x14ac:dyDescent="0.2">
      <c r="B640" s="153"/>
      <c r="C640" s="154"/>
      <c r="D640" s="155" t="s">
        <v>66</v>
      </c>
      <c r="E640" s="167" t="s">
        <v>893</v>
      </c>
      <c r="F640" s="167" t="s">
        <v>894</v>
      </c>
      <c r="G640" s="154"/>
      <c r="H640" s="154"/>
      <c r="I640" s="157"/>
      <c r="J640" s="168">
        <f>BK640</f>
        <v>0</v>
      </c>
      <c r="K640" s="154"/>
      <c r="L640" s="159"/>
      <c r="M640" s="160"/>
      <c r="N640" s="161"/>
      <c r="O640" s="161"/>
      <c r="P640" s="162">
        <f>SUM(P641:P669)</f>
        <v>0</v>
      </c>
      <c r="Q640" s="161"/>
      <c r="R640" s="162">
        <f>SUM(R641:R669)</f>
        <v>0.77325144999999995</v>
      </c>
      <c r="S640" s="161"/>
      <c r="T640" s="163">
        <f>SUM(T641:T669)</f>
        <v>0</v>
      </c>
      <c r="AR640" s="164" t="s">
        <v>74</v>
      </c>
      <c r="AT640" s="165" t="s">
        <v>66</v>
      </c>
      <c r="AU640" s="165" t="s">
        <v>72</v>
      </c>
      <c r="AY640" s="164" t="s">
        <v>123</v>
      </c>
      <c r="BK640" s="166">
        <f>SUM(BK641:BK669)</f>
        <v>0</v>
      </c>
    </row>
    <row r="641" spans="2:65" s="1" customFormat="1" ht="16.5" customHeight="1" x14ac:dyDescent="0.2">
      <c r="B641" s="33"/>
      <c r="C641" s="169" t="s">
        <v>895</v>
      </c>
      <c r="D641" s="169" t="s">
        <v>127</v>
      </c>
      <c r="E641" s="170" t="s">
        <v>896</v>
      </c>
      <c r="F641" s="171" t="s">
        <v>897</v>
      </c>
      <c r="G641" s="172" t="s">
        <v>226</v>
      </c>
      <c r="H641" s="173">
        <v>9.6</v>
      </c>
      <c r="I641" s="174"/>
      <c r="J641" s="175">
        <f>ROUND(I641*H641,2)</f>
        <v>0</v>
      </c>
      <c r="K641" s="171" t="s">
        <v>188</v>
      </c>
      <c r="L641" s="37"/>
      <c r="M641" s="176" t="s">
        <v>1</v>
      </c>
      <c r="N641" s="177" t="s">
        <v>38</v>
      </c>
      <c r="O641" s="59"/>
      <c r="P641" s="178">
        <f>O641*H641</f>
        <v>0</v>
      </c>
      <c r="Q641" s="178">
        <v>4.2999999999999999E-4</v>
      </c>
      <c r="R641" s="178">
        <f>Q641*H641</f>
        <v>4.1279999999999997E-3</v>
      </c>
      <c r="S641" s="178">
        <v>0</v>
      </c>
      <c r="T641" s="179">
        <f>S641*H641</f>
        <v>0</v>
      </c>
      <c r="AR641" s="16" t="s">
        <v>190</v>
      </c>
      <c r="AT641" s="16" t="s">
        <v>127</v>
      </c>
      <c r="AU641" s="16" t="s">
        <v>74</v>
      </c>
      <c r="AY641" s="16" t="s">
        <v>123</v>
      </c>
      <c r="BE641" s="180">
        <f>IF(N641="základní",J641,0)</f>
        <v>0</v>
      </c>
      <c r="BF641" s="180">
        <f>IF(N641="snížená",J641,0)</f>
        <v>0</v>
      </c>
      <c r="BG641" s="180">
        <f>IF(N641="zákl. přenesená",J641,0)</f>
        <v>0</v>
      </c>
      <c r="BH641" s="180">
        <f>IF(N641="sníž. přenesená",J641,0)</f>
        <v>0</v>
      </c>
      <c r="BI641" s="180">
        <f>IF(N641="nulová",J641,0)</f>
        <v>0</v>
      </c>
      <c r="BJ641" s="16" t="s">
        <v>72</v>
      </c>
      <c r="BK641" s="180">
        <f>ROUND(I641*H641,2)</f>
        <v>0</v>
      </c>
      <c r="BL641" s="16" t="s">
        <v>190</v>
      </c>
      <c r="BM641" s="16" t="s">
        <v>898</v>
      </c>
    </row>
    <row r="642" spans="2:65" s="12" customFormat="1" x14ac:dyDescent="0.2">
      <c r="B642" s="192"/>
      <c r="C642" s="193"/>
      <c r="D642" s="183" t="s">
        <v>134</v>
      </c>
      <c r="E642" s="194" t="s">
        <v>1</v>
      </c>
      <c r="F642" s="195" t="s">
        <v>899</v>
      </c>
      <c r="G642" s="193"/>
      <c r="H642" s="196">
        <v>9.6</v>
      </c>
      <c r="I642" s="197"/>
      <c r="J642" s="193"/>
      <c r="K642" s="193"/>
      <c r="L642" s="198"/>
      <c r="M642" s="199"/>
      <c r="N642" s="200"/>
      <c r="O642" s="200"/>
      <c r="P642" s="200"/>
      <c r="Q642" s="200"/>
      <c r="R642" s="200"/>
      <c r="S642" s="200"/>
      <c r="T642" s="201"/>
      <c r="AT642" s="202" t="s">
        <v>134</v>
      </c>
      <c r="AU642" s="202" t="s">
        <v>74</v>
      </c>
      <c r="AV642" s="12" t="s">
        <v>74</v>
      </c>
      <c r="AW642" s="12" t="s">
        <v>30</v>
      </c>
      <c r="AX642" s="12" t="s">
        <v>67</v>
      </c>
      <c r="AY642" s="202" t="s">
        <v>123</v>
      </c>
    </row>
    <row r="643" spans="2:65" s="13" customFormat="1" x14ac:dyDescent="0.2">
      <c r="B643" s="203"/>
      <c r="C643" s="204"/>
      <c r="D643" s="183" t="s">
        <v>134</v>
      </c>
      <c r="E643" s="205" t="s">
        <v>1</v>
      </c>
      <c r="F643" s="206" t="s">
        <v>138</v>
      </c>
      <c r="G643" s="204"/>
      <c r="H643" s="207">
        <v>9.6</v>
      </c>
      <c r="I643" s="208"/>
      <c r="J643" s="204"/>
      <c r="K643" s="204"/>
      <c r="L643" s="209"/>
      <c r="M643" s="210"/>
      <c r="N643" s="211"/>
      <c r="O643" s="211"/>
      <c r="P643" s="211"/>
      <c r="Q643" s="211"/>
      <c r="R643" s="211"/>
      <c r="S643" s="211"/>
      <c r="T643" s="212"/>
      <c r="AT643" s="213" t="s">
        <v>134</v>
      </c>
      <c r="AU643" s="213" t="s">
        <v>74</v>
      </c>
      <c r="AV643" s="13" t="s">
        <v>132</v>
      </c>
      <c r="AW643" s="13" t="s">
        <v>30</v>
      </c>
      <c r="AX643" s="13" t="s">
        <v>72</v>
      </c>
      <c r="AY643" s="213" t="s">
        <v>123</v>
      </c>
    </row>
    <row r="644" spans="2:65" s="1" customFormat="1" ht="16.5" customHeight="1" x14ac:dyDescent="0.2">
      <c r="B644" s="33"/>
      <c r="C644" s="214" t="s">
        <v>458</v>
      </c>
      <c r="D644" s="214" t="s">
        <v>162</v>
      </c>
      <c r="E644" s="215" t="s">
        <v>900</v>
      </c>
      <c r="F644" s="216" t="s">
        <v>901</v>
      </c>
      <c r="G644" s="217" t="s">
        <v>226</v>
      </c>
      <c r="H644" s="218">
        <v>10.56</v>
      </c>
      <c r="I644" s="219"/>
      <c r="J644" s="220">
        <f>ROUND(I644*H644,2)</f>
        <v>0</v>
      </c>
      <c r="K644" s="216" t="s">
        <v>1</v>
      </c>
      <c r="L644" s="221"/>
      <c r="M644" s="222" t="s">
        <v>1</v>
      </c>
      <c r="N644" s="223" t="s">
        <v>38</v>
      </c>
      <c r="O644" s="59"/>
      <c r="P644" s="178">
        <f>O644*H644</f>
        <v>0</v>
      </c>
      <c r="Q644" s="178">
        <v>1.3600000000000001E-3</v>
      </c>
      <c r="R644" s="178">
        <f>Q644*H644</f>
        <v>1.4361600000000002E-2</v>
      </c>
      <c r="S644" s="178">
        <v>0</v>
      </c>
      <c r="T644" s="179">
        <f>S644*H644</f>
        <v>0</v>
      </c>
      <c r="AR644" s="16" t="s">
        <v>458</v>
      </c>
      <c r="AT644" s="16" t="s">
        <v>162</v>
      </c>
      <c r="AU644" s="16" t="s">
        <v>74</v>
      </c>
      <c r="AY644" s="16" t="s">
        <v>123</v>
      </c>
      <c r="BE644" s="180">
        <f>IF(N644="základní",J644,0)</f>
        <v>0</v>
      </c>
      <c r="BF644" s="180">
        <f>IF(N644="snížená",J644,0)</f>
        <v>0</v>
      </c>
      <c r="BG644" s="180">
        <f>IF(N644="zákl. přenesená",J644,0)</f>
        <v>0</v>
      </c>
      <c r="BH644" s="180">
        <f>IF(N644="sníž. přenesená",J644,0)</f>
        <v>0</v>
      </c>
      <c r="BI644" s="180">
        <f>IF(N644="nulová",J644,0)</f>
        <v>0</v>
      </c>
      <c r="BJ644" s="16" t="s">
        <v>72</v>
      </c>
      <c r="BK644" s="180">
        <f>ROUND(I644*H644,2)</f>
        <v>0</v>
      </c>
      <c r="BL644" s="16" t="s">
        <v>190</v>
      </c>
      <c r="BM644" s="16" t="s">
        <v>902</v>
      </c>
    </row>
    <row r="645" spans="2:65" s="12" customFormat="1" x14ac:dyDescent="0.2">
      <c r="B645" s="192"/>
      <c r="C645" s="193"/>
      <c r="D645" s="183" t="s">
        <v>134</v>
      </c>
      <c r="E645" s="194" t="s">
        <v>1</v>
      </c>
      <c r="F645" s="195" t="s">
        <v>903</v>
      </c>
      <c r="G645" s="193"/>
      <c r="H645" s="196">
        <v>10.56</v>
      </c>
      <c r="I645" s="197"/>
      <c r="J645" s="193"/>
      <c r="K645" s="193"/>
      <c r="L645" s="198"/>
      <c r="M645" s="199"/>
      <c r="N645" s="200"/>
      <c r="O645" s="200"/>
      <c r="P645" s="200"/>
      <c r="Q645" s="200"/>
      <c r="R645" s="200"/>
      <c r="S645" s="200"/>
      <c r="T645" s="201"/>
      <c r="AT645" s="202" t="s">
        <v>134</v>
      </c>
      <c r="AU645" s="202" t="s">
        <v>74</v>
      </c>
      <c r="AV645" s="12" t="s">
        <v>74</v>
      </c>
      <c r="AW645" s="12" t="s">
        <v>30</v>
      </c>
      <c r="AX645" s="12" t="s">
        <v>67</v>
      </c>
      <c r="AY645" s="202" t="s">
        <v>123</v>
      </c>
    </row>
    <row r="646" spans="2:65" s="13" customFormat="1" x14ac:dyDescent="0.2">
      <c r="B646" s="203"/>
      <c r="C646" s="204"/>
      <c r="D646" s="183" t="s">
        <v>134</v>
      </c>
      <c r="E646" s="205" t="s">
        <v>1</v>
      </c>
      <c r="F646" s="206" t="s">
        <v>138</v>
      </c>
      <c r="G646" s="204"/>
      <c r="H646" s="207">
        <v>10.56</v>
      </c>
      <c r="I646" s="208"/>
      <c r="J646" s="204"/>
      <c r="K646" s="204"/>
      <c r="L646" s="209"/>
      <c r="M646" s="210"/>
      <c r="N646" s="211"/>
      <c r="O646" s="211"/>
      <c r="P646" s="211"/>
      <c r="Q646" s="211"/>
      <c r="R646" s="211"/>
      <c r="S646" s="211"/>
      <c r="T646" s="212"/>
      <c r="AT646" s="213" t="s">
        <v>134</v>
      </c>
      <c r="AU646" s="213" t="s">
        <v>74</v>
      </c>
      <c r="AV646" s="13" t="s">
        <v>132</v>
      </c>
      <c r="AW646" s="13" t="s">
        <v>30</v>
      </c>
      <c r="AX646" s="13" t="s">
        <v>72</v>
      </c>
      <c r="AY646" s="213" t="s">
        <v>123</v>
      </c>
    </row>
    <row r="647" spans="2:65" s="1" customFormat="1" ht="16.5" customHeight="1" x14ac:dyDescent="0.2">
      <c r="B647" s="33"/>
      <c r="C647" s="169" t="s">
        <v>904</v>
      </c>
      <c r="D647" s="169" t="s">
        <v>127</v>
      </c>
      <c r="E647" s="170" t="s">
        <v>905</v>
      </c>
      <c r="F647" s="171" t="s">
        <v>906</v>
      </c>
      <c r="G647" s="172" t="s">
        <v>142</v>
      </c>
      <c r="H647" s="173">
        <v>20.05</v>
      </c>
      <c r="I647" s="174"/>
      <c r="J647" s="175">
        <f>ROUND(I647*H647,2)</f>
        <v>0</v>
      </c>
      <c r="K647" s="171" t="s">
        <v>188</v>
      </c>
      <c r="L647" s="37"/>
      <c r="M647" s="176" t="s">
        <v>1</v>
      </c>
      <c r="N647" s="177" t="s">
        <v>38</v>
      </c>
      <c r="O647" s="59"/>
      <c r="P647" s="178">
        <f>O647*H647</f>
        <v>0</v>
      </c>
      <c r="Q647" s="178">
        <v>5.4000000000000003E-3</v>
      </c>
      <c r="R647" s="178">
        <f>Q647*H647</f>
        <v>0.10827000000000001</v>
      </c>
      <c r="S647" s="178">
        <v>0</v>
      </c>
      <c r="T647" s="179">
        <f>S647*H647</f>
        <v>0</v>
      </c>
      <c r="AR647" s="16" t="s">
        <v>190</v>
      </c>
      <c r="AT647" s="16" t="s">
        <v>127</v>
      </c>
      <c r="AU647" s="16" t="s">
        <v>74</v>
      </c>
      <c r="AY647" s="16" t="s">
        <v>123</v>
      </c>
      <c r="BE647" s="180">
        <f>IF(N647="základní",J647,0)</f>
        <v>0</v>
      </c>
      <c r="BF647" s="180">
        <f>IF(N647="snížená",J647,0)</f>
        <v>0</v>
      </c>
      <c r="BG647" s="180">
        <f>IF(N647="zákl. přenesená",J647,0)</f>
        <v>0</v>
      </c>
      <c r="BH647" s="180">
        <f>IF(N647="sníž. přenesená",J647,0)</f>
        <v>0</v>
      </c>
      <c r="BI647" s="180">
        <f>IF(N647="nulová",J647,0)</f>
        <v>0</v>
      </c>
      <c r="BJ647" s="16" t="s">
        <v>72</v>
      </c>
      <c r="BK647" s="180">
        <f>ROUND(I647*H647,2)</f>
        <v>0</v>
      </c>
      <c r="BL647" s="16" t="s">
        <v>190</v>
      </c>
      <c r="BM647" s="16" t="s">
        <v>907</v>
      </c>
    </row>
    <row r="648" spans="2:65" s="12" customFormat="1" x14ac:dyDescent="0.2">
      <c r="B648" s="192"/>
      <c r="C648" s="193"/>
      <c r="D648" s="183" t="s">
        <v>134</v>
      </c>
      <c r="E648" s="194" t="s">
        <v>1</v>
      </c>
      <c r="F648" s="195" t="s">
        <v>495</v>
      </c>
      <c r="G648" s="193"/>
      <c r="H648" s="196">
        <v>17.75</v>
      </c>
      <c r="I648" s="197"/>
      <c r="J648" s="193"/>
      <c r="K648" s="193"/>
      <c r="L648" s="198"/>
      <c r="M648" s="199"/>
      <c r="N648" s="200"/>
      <c r="O648" s="200"/>
      <c r="P648" s="200"/>
      <c r="Q648" s="200"/>
      <c r="R648" s="200"/>
      <c r="S648" s="200"/>
      <c r="T648" s="201"/>
      <c r="AT648" s="202" t="s">
        <v>134</v>
      </c>
      <c r="AU648" s="202" t="s">
        <v>74</v>
      </c>
      <c r="AV648" s="12" t="s">
        <v>74</v>
      </c>
      <c r="AW648" s="12" t="s">
        <v>30</v>
      </c>
      <c r="AX648" s="12" t="s">
        <v>67</v>
      </c>
      <c r="AY648" s="202" t="s">
        <v>123</v>
      </c>
    </row>
    <row r="649" spans="2:65" s="11" customFormat="1" x14ac:dyDescent="0.2">
      <c r="B649" s="181"/>
      <c r="C649" s="182"/>
      <c r="D649" s="183" t="s">
        <v>134</v>
      </c>
      <c r="E649" s="184" t="s">
        <v>1</v>
      </c>
      <c r="F649" s="185" t="s">
        <v>257</v>
      </c>
      <c r="G649" s="182"/>
      <c r="H649" s="184" t="s">
        <v>1</v>
      </c>
      <c r="I649" s="186"/>
      <c r="J649" s="182"/>
      <c r="K649" s="182"/>
      <c r="L649" s="187"/>
      <c r="M649" s="188"/>
      <c r="N649" s="189"/>
      <c r="O649" s="189"/>
      <c r="P649" s="189"/>
      <c r="Q649" s="189"/>
      <c r="R649" s="189"/>
      <c r="S649" s="189"/>
      <c r="T649" s="190"/>
      <c r="AT649" s="191" t="s">
        <v>134</v>
      </c>
      <c r="AU649" s="191" t="s">
        <v>74</v>
      </c>
      <c r="AV649" s="11" t="s">
        <v>72</v>
      </c>
      <c r="AW649" s="11" t="s">
        <v>30</v>
      </c>
      <c r="AX649" s="11" t="s">
        <v>67</v>
      </c>
      <c r="AY649" s="191" t="s">
        <v>123</v>
      </c>
    </row>
    <row r="650" spans="2:65" s="12" customFormat="1" x14ac:dyDescent="0.2">
      <c r="B650" s="192"/>
      <c r="C650" s="193"/>
      <c r="D650" s="183" t="s">
        <v>134</v>
      </c>
      <c r="E650" s="194" t="s">
        <v>1</v>
      </c>
      <c r="F650" s="195" t="s">
        <v>908</v>
      </c>
      <c r="G650" s="193"/>
      <c r="H650" s="196">
        <v>2.2999999999999998</v>
      </c>
      <c r="I650" s="197"/>
      <c r="J650" s="193"/>
      <c r="K650" s="193"/>
      <c r="L650" s="198"/>
      <c r="M650" s="199"/>
      <c r="N650" s="200"/>
      <c r="O650" s="200"/>
      <c r="P650" s="200"/>
      <c r="Q650" s="200"/>
      <c r="R650" s="200"/>
      <c r="S650" s="200"/>
      <c r="T650" s="201"/>
      <c r="AT650" s="202" t="s">
        <v>134</v>
      </c>
      <c r="AU650" s="202" t="s">
        <v>74</v>
      </c>
      <c r="AV650" s="12" t="s">
        <v>74</v>
      </c>
      <c r="AW650" s="12" t="s">
        <v>30</v>
      </c>
      <c r="AX650" s="12" t="s">
        <v>67</v>
      </c>
      <c r="AY650" s="202" t="s">
        <v>123</v>
      </c>
    </row>
    <row r="651" spans="2:65" s="13" customFormat="1" x14ac:dyDescent="0.2">
      <c r="B651" s="203"/>
      <c r="C651" s="204"/>
      <c r="D651" s="183" t="s">
        <v>134</v>
      </c>
      <c r="E651" s="205" t="s">
        <v>1</v>
      </c>
      <c r="F651" s="206" t="s">
        <v>138</v>
      </c>
      <c r="G651" s="204"/>
      <c r="H651" s="207">
        <v>20.05</v>
      </c>
      <c r="I651" s="208"/>
      <c r="J651" s="204"/>
      <c r="K651" s="204"/>
      <c r="L651" s="209"/>
      <c r="M651" s="210"/>
      <c r="N651" s="211"/>
      <c r="O651" s="211"/>
      <c r="P651" s="211"/>
      <c r="Q651" s="211"/>
      <c r="R651" s="211"/>
      <c r="S651" s="211"/>
      <c r="T651" s="212"/>
      <c r="AT651" s="213" t="s">
        <v>134</v>
      </c>
      <c r="AU651" s="213" t="s">
        <v>74</v>
      </c>
      <c r="AV651" s="13" t="s">
        <v>132</v>
      </c>
      <c r="AW651" s="13" t="s">
        <v>30</v>
      </c>
      <c r="AX651" s="13" t="s">
        <v>72</v>
      </c>
      <c r="AY651" s="213" t="s">
        <v>123</v>
      </c>
    </row>
    <row r="652" spans="2:65" s="1" customFormat="1" ht="16.5" customHeight="1" x14ac:dyDescent="0.2">
      <c r="B652" s="33"/>
      <c r="C652" s="214" t="s">
        <v>909</v>
      </c>
      <c r="D652" s="214" t="s">
        <v>162</v>
      </c>
      <c r="E652" s="215" t="s">
        <v>910</v>
      </c>
      <c r="F652" s="216" t="s">
        <v>911</v>
      </c>
      <c r="G652" s="217" t="s">
        <v>142</v>
      </c>
      <c r="H652" s="218">
        <v>22.055</v>
      </c>
      <c r="I652" s="219"/>
      <c r="J652" s="220">
        <f>ROUND(I652*H652,2)</f>
        <v>0</v>
      </c>
      <c r="K652" s="216" t="s">
        <v>188</v>
      </c>
      <c r="L652" s="221"/>
      <c r="M652" s="222" t="s">
        <v>1</v>
      </c>
      <c r="N652" s="223" t="s">
        <v>38</v>
      </c>
      <c r="O652" s="59"/>
      <c r="P652" s="178">
        <f>O652*H652</f>
        <v>0</v>
      </c>
      <c r="Q652" s="178">
        <v>1.9199999999999998E-2</v>
      </c>
      <c r="R652" s="178">
        <f>Q652*H652</f>
        <v>0.42345599999999994</v>
      </c>
      <c r="S652" s="178">
        <v>0</v>
      </c>
      <c r="T652" s="179">
        <f>S652*H652</f>
        <v>0</v>
      </c>
      <c r="AR652" s="16" t="s">
        <v>458</v>
      </c>
      <c r="AT652" s="16" t="s">
        <v>162</v>
      </c>
      <c r="AU652" s="16" t="s">
        <v>74</v>
      </c>
      <c r="AY652" s="16" t="s">
        <v>123</v>
      </c>
      <c r="BE652" s="180">
        <f>IF(N652="základní",J652,0)</f>
        <v>0</v>
      </c>
      <c r="BF652" s="180">
        <f>IF(N652="snížená",J652,0)</f>
        <v>0</v>
      </c>
      <c r="BG652" s="180">
        <f>IF(N652="zákl. přenesená",J652,0)</f>
        <v>0</v>
      </c>
      <c r="BH652" s="180">
        <f>IF(N652="sníž. přenesená",J652,0)</f>
        <v>0</v>
      </c>
      <c r="BI652" s="180">
        <f>IF(N652="nulová",J652,0)</f>
        <v>0</v>
      </c>
      <c r="BJ652" s="16" t="s">
        <v>72</v>
      </c>
      <c r="BK652" s="180">
        <f>ROUND(I652*H652,2)</f>
        <v>0</v>
      </c>
      <c r="BL652" s="16" t="s">
        <v>190</v>
      </c>
      <c r="BM652" s="16" t="s">
        <v>912</v>
      </c>
    </row>
    <row r="653" spans="2:65" s="12" customFormat="1" x14ac:dyDescent="0.2">
      <c r="B653" s="192"/>
      <c r="C653" s="193"/>
      <c r="D653" s="183" t="s">
        <v>134</v>
      </c>
      <c r="E653" s="194" t="s">
        <v>1</v>
      </c>
      <c r="F653" s="195" t="s">
        <v>913</v>
      </c>
      <c r="G653" s="193"/>
      <c r="H653" s="196">
        <v>22.055</v>
      </c>
      <c r="I653" s="197"/>
      <c r="J653" s="193"/>
      <c r="K653" s="193"/>
      <c r="L653" s="198"/>
      <c r="M653" s="199"/>
      <c r="N653" s="200"/>
      <c r="O653" s="200"/>
      <c r="P653" s="200"/>
      <c r="Q653" s="200"/>
      <c r="R653" s="200"/>
      <c r="S653" s="200"/>
      <c r="T653" s="201"/>
      <c r="AT653" s="202" t="s">
        <v>134</v>
      </c>
      <c r="AU653" s="202" t="s">
        <v>74</v>
      </c>
      <c r="AV653" s="12" t="s">
        <v>74</v>
      </c>
      <c r="AW653" s="12" t="s">
        <v>30</v>
      </c>
      <c r="AX653" s="12" t="s">
        <v>67</v>
      </c>
      <c r="AY653" s="202" t="s">
        <v>123</v>
      </c>
    </row>
    <row r="654" spans="2:65" s="13" customFormat="1" x14ac:dyDescent="0.2">
      <c r="B654" s="203"/>
      <c r="C654" s="204"/>
      <c r="D654" s="183" t="s">
        <v>134</v>
      </c>
      <c r="E654" s="205" t="s">
        <v>1</v>
      </c>
      <c r="F654" s="206" t="s">
        <v>138</v>
      </c>
      <c r="G654" s="204"/>
      <c r="H654" s="207">
        <v>22.055</v>
      </c>
      <c r="I654" s="208"/>
      <c r="J654" s="204"/>
      <c r="K654" s="204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134</v>
      </c>
      <c r="AU654" s="213" t="s">
        <v>74</v>
      </c>
      <c r="AV654" s="13" t="s">
        <v>132</v>
      </c>
      <c r="AW654" s="13" t="s">
        <v>30</v>
      </c>
      <c r="AX654" s="13" t="s">
        <v>72</v>
      </c>
      <c r="AY654" s="213" t="s">
        <v>123</v>
      </c>
    </row>
    <row r="655" spans="2:65" s="1" customFormat="1" ht="16.5" customHeight="1" x14ac:dyDescent="0.2">
      <c r="B655" s="33"/>
      <c r="C655" s="169" t="s">
        <v>914</v>
      </c>
      <c r="D655" s="169" t="s">
        <v>127</v>
      </c>
      <c r="E655" s="170" t="s">
        <v>915</v>
      </c>
      <c r="F655" s="171" t="s">
        <v>916</v>
      </c>
      <c r="G655" s="172" t="s">
        <v>142</v>
      </c>
      <c r="H655" s="173">
        <v>2.2999999999999998</v>
      </c>
      <c r="I655" s="174"/>
      <c r="J655" s="175">
        <f t="shared" ref="J655:J662" si="0">ROUND(I655*H655,2)</f>
        <v>0</v>
      </c>
      <c r="K655" s="171" t="s">
        <v>131</v>
      </c>
      <c r="L655" s="37"/>
      <c r="M655" s="176" t="s">
        <v>1</v>
      </c>
      <c r="N655" s="177" t="s">
        <v>38</v>
      </c>
      <c r="O655" s="59"/>
      <c r="P655" s="178">
        <f t="shared" ref="P655:P662" si="1">O655*H655</f>
        <v>0</v>
      </c>
      <c r="Q655" s="178">
        <v>0</v>
      </c>
      <c r="R655" s="178">
        <f t="shared" ref="R655:R662" si="2">Q655*H655</f>
        <v>0</v>
      </c>
      <c r="S655" s="178">
        <v>0</v>
      </c>
      <c r="T655" s="179">
        <f t="shared" ref="T655:T662" si="3">S655*H655</f>
        <v>0</v>
      </c>
      <c r="AR655" s="16" t="s">
        <v>190</v>
      </c>
      <c r="AT655" s="16" t="s">
        <v>127</v>
      </c>
      <c r="AU655" s="16" t="s">
        <v>74</v>
      </c>
      <c r="AY655" s="16" t="s">
        <v>123</v>
      </c>
      <c r="BE655" s="180">
        <f t="shared" ref="BE655:BE662" si="4">IF(N655="základní",J655,0)</f>
        <v>0</v>
      </c>
      <c r="BF655" s="180">
        <f t="shared" ref="BF655:BF662" si="5">IF(N655="snížená",J655,0)</f>
        <v>0</v>
      </c>
      <c r="BG655" s="180">
        <f t="shared" ref="BG655:BG662" si="6">IF(N655="zákl. přenesená",J655,0)</f>
        <v>0</v>
      </c>
      <c r="BH655" s="180">
        <f t="shared" ref="BH655:BH662" si="7">IF(N655="sníž. přenesená",J655,0)</f>
        <v>0</v>
      </c>
      <c r="BI655" s="180">
        <f t="shared" ref="BI655:BI662" si="8">IF(N655="nulová",J655,0)</f>
        <v>0</v>
      </c>
      <c r="BJ655" s="16" t="s">
        <v>72</v>
      </c>
      <c r="BK655" s="180">
        <f t="shared" ref="BK655:BK662" si="9">ROUND(I655*H655,2)</f>
        <v>0</v>
      </c>
      <c r="BL655" s="16" t="s">
        <v>190</v>
      </c>
      <c r="BM655" s="16" t="s">
        <v>917</v>
      </c>
    </row>
    <row r="656" spans="2:65" s="1" customFormat="1" ht="16.5" customHeight="1" x14ac:dyDescent="0.2">
      <c r="B656" s="33"/>
      <c r="C656" s="169" t="s">
        <v>918</v>
      </c>
      <c r="D656" s="169" t="s">
        <v>127</v>
      </c>
      <c r="E656" s="170" t="s">
        <v>919</v>
      </c>
      <c r="F656" s="171" t="s">
        <v>920</v>
      </c>
      <c r="G656" s="172" t="s">
        <v>142</v>
      </c>
      <c r="H656" s="173">
        <v>20.05</v>
      </c>
      <c r="I656" s="174"/>
      <c r="J656" s="175">
        <f t="shared" si="0"/>
        <v>0</v>
      </c>
      <c r="K656" s="171" t="s">
        <v>188</v>
      </c>
      <c r="L656" s="37"/>
      <c r="M656" s="176" t="s">
        <v>1</v>
      </c>
      <c r="N656" s="177" t="s">
        <v>38</v>
      </c>
      <c r="O656" s="59"/>
      <c r="P656" s="178">
        <f t="shared" si="1"/>
        <v>0</v>
      </c>
      <c r="Q656" s="178">
        <v>0</v>
      </c>
      <c r="R656" s="178">
        <f t="shared" si="2"/>
        <v>0</v>
      </c>
      <c r="S656" s="178">
        <v>0</v>
      </c>
      <c r="T656" s="179">
        <f t="shared" si="3"/>
        <v>0</v>
      </c>
      <c r="AR656" s="16" t="s">
        <v>190</v>
      </c>
      <c r="AT656" s="16" t="s">
        <v>127</v>
      </c>
      <c r="AU656" s="16" t="s">
        <v>74</v>
      </c>
      <c r="AY656" s="16" t="s">
        <v>123</v>
      </c>
      <c r="BE656" s="180">
        <f t="shared" si="4"/>
        <v>0</v>
      </c>
      <c r="BF656" s="180">
        <f t="shared" si="5"/>
        <v>0</v>
      </c>
      <c r="BG656" s="180">
        <f t="shared" si="6"/>
        <v>0</v>
      </c>
      <c r="BH656" s="180">
        <f t="shared" si="7"/>
        <v>0</v>
      </c>
      <c r="BI656" s="180">
        <f t="shared" si="8"/>
        <v>0</v>
      </c>
      <c r="BJ656" s="16" t="s">
        <v>72</v>
      </c>
      <c r="BK656" s="180">
        <f t="shared" si="9"/>
        <v>0</v>
      </c>
      <c r="BL656" s="16" t="s">
        <v>190</v>
      </c>
      <c r="BM656" s="16" t="s">
        <v>921</v>
      </c>
    </row>
    <row r="657" spans="2:65" s="1" customFormat="1" ht="16.5" customHeight="1" x14ac:dyDescent="0.2">
      <c r="B657" s="33"/>
      <c r="C657" s="169" t="s">
        <v>922</v>
      </c>
      <c r="D657" s="169" t="s">
        <v>127</v>
      </c>
      <c r="E657" s="170" t="s">
        <v>923</v>
      </c>
      <c r="F657" s="171" t="s">
        <v>924</v>
      </c>
      <c r="G657" s="172" t="s">
        <v>142</v>
      </c>
      <c r="H657" s="173">
        <v>17.7</v>
      </c>
      <c r="I657" s="174"/>
      <c r="J657" s="175">
        <f t="shared" si="0"/>
        <v>0</v>
      </c>
      <c r="K657" s="171" t="s">
        <v>188</v>
      </c>
      <c r="L657" s="37"/>
      <c r="M657" s="176" t="s">
        <v>1</v>
      </c>
      <c r="N657" s="177" t="s">
        <v>38</v>
      </c>
      <c r="O657" s="59"/>
      <c r="P657" s="178">
        <f t="shared" si="1"/>
        <v>0</v>
      </c>
      <c r="Q657" s="178">
        <v>0</v>
      </c>
      <c r="R657" s="178">
        <f t="shared" si="2"/>
        <v>0</v>
      </c>
      <c r="S657" s="178">
        <v>0</v>
      </c>
      <c r="T657" s="179">
        <f t="shared" si="3"/>
        <v>0</v>
      </c>
      <c r="AR657" s="16" t="s">
        <v>190</v>
      </c>
      <c r="AT657" s="16" t="s">
        <v>127</v>
      </c>
      <c r="AU657" s="16" t="s">
        <v>74</v>
      </c>
      <c r="AY657" s="16" t="s">
        <v>123</v>
      </c>
      <c r="BE657" s="180">
        <f t="shared" si="4"/>
        <v>0</v>
      </c>
      <c r="BF657" s="180">
        <f t="shared" si="5"/>
        <v>0</v>
      </c>
      <c r="BG657" s="180">
        <f t="shared" si="6"/>
        <v>0</v>
      </c>
      <c r="BH657" s="180">
        <f t="shared" si="7"/>
        <v>0</v>
      </c>
      <c r="BI657" s="180">
        <f t="shared" si="8"/>
        <v>0</v>
      </c>
      <c r="BJ657" s="16" t="s">
        <v>72</v>
      </c>
      <c r="BK657" s="180">
        <f t="shared" si="9"/>
        <v>0</v>
      </c>
      <c r="BL657" s="16" t="s">
        <v>190</v>
      </c>
      <c r="BM657" s="16" t="s">
        <v>925</v>
      </c>
    </row>
    <row r="658" spans="2:65" s="1" customFormat="1" ht="16.5" customHeight="1" x14ac:dyDescent="0.2">
      <c r="B658" s="33"/>
      <c r="C658" s="169" t="s">
        <v>926</v>
      </c>
      <c r="D658" s="169" t="s">
        <v>127</v>
      </c>
      <c r="E658" s="170" t="s">
        <v>927</v>
      </c>
      <c r="F658" s="171" t="s">
        <v>928</v>
      </c>
      <c r="G658" s="172" t="s">
        <v>142</v>
      </c>
      <c r="H658" s="173">
        <v>17.7</v>
      </c>
      <c r="I658" s="174"/>
      <c r="J658" s="175">
        <f t="shared" si="0"/>
        <v>0</v>
      </c>
      <c r="K658" s="171" t="s">
        <v>188</v>
      </c>
      <c r="L658" s="37"/>
      <c r="M658" s="176" t="s">
        <v>1</v>
      </c>
      <c r="N658" s="177" t="s">
        <v>38</v>
      </c>
      <c r="O658" s="59"/>
      <c r="P658" s="178">
        <f t="shared" si="1"/>
        <v>0</v>
      </c>
      <c r="Q658" s="178">
        <v>0</v>
      </c>
      <c r="R658" s="178">
        <f t="shared" si="2"/>
        <v>0</v>
      </c>
      <c r="S658" s="178">
        <v>0</v>
      </c>
      <c r="T658" s="179">
        <f t="shared" si="3"/>
        <v>0</v>
      </c>
      <c r="AR658" s="16" t="s">
        <v>190</v>
      </c>
      <c r="AT658" s="16" t="s">
        <v>127</v>
      </c>
      <c r="AU658" s="16" t="s">
        <v>74</v>
      </c>
      <c r="AY658" s="16" t="s">
        <v>123</v>
      </c>
      <c r="BE658" s="180">
        <f t="shared" si="4"/>
        <v>0</v>
      </c>
      <c r="BF658" s="180">
        <f t="shared" si="5"/>
        <v>0</v>
      </c>
      <c r="BG658" s="180">
        <f t="shared" si="6"/>
        <v>0</v>
      </c>
      <c r="BH658" s="180">
        <f t="shared" si="7"/>
        <v>0</v>
      </c>
      <c r="BI658" s="180">
        <f t="shared" si="8"/>
        <v>0</v>
      </c>
      <c r="BJ658" s="16" t="s">
        <v>72</v>
      </c>
      <c r="BK658" s="180">
        <f t="shared" si="9"/>
        <v>0</v>
      </c>
      <c r="BL658" s="16" t="s">
        <v>190</v>
      </c>
      <c r="BM658" s="16" t="s">
        <v>929</v>
      </c>
    </row>
    <row r="659" spans="2:65" s="1" customFormat="1" ht="16.5" customHeight="1" x14ac:dyDescent="0.2">
      <c r="B659" s="33"/>
      <c r="C659" s="169" t="s">
        <v>930</v>
      </c>
      <c r="D659" s="169" t="s">
        <v>127</v>
      </c>
      <c r="E659" s="170" t="s">
        <v>931</v>
      </c>
      <c r="F659" s="171" t="s">
        <v>932</v>
      </c>
      <c r="G659" s="172" t="s">
        <v>142</v>
      </c>
      <c r="H659" s="173">
        <v>17.7</v>
      </c>
      <c r="I659" s="174"/>
      <c r="J659" s="175">
        <f t="shared" si="0"/>
        <v>0</v>
      </c>
      <c r="K659" s="171" t="s">
        <v>1</v>
      </c>
      <c r="L659" s="37"/>
      <c r="M659" s="176" t="s">
        <v>1</v>
      </c>
      <c r="N659" s="177" t="s">
        <v>38</v>
      </c>
      <c r="O659" s="59"/>
      <c r="P659" s="178">
        <f t="shared" si="1"/>
        <v>0</v>
      </c>
      <c r="Q659" s="178">
        <v>2.0000000000000001E-4</v>
      </c>
      <c r="R659" s="178">
        <f t="shared" si="2"/>
        <v>3.5400000000000002E-3</v>
      </c>
      <c r="S659" s="178">
        <v>0</v>
      </c>
      <c r="T659" s="179">
        <f t="shared" si="3"/>
        <v>0</v>
      </c>
      <c r="AR659" s="16" t="s">
        <v>190</v>
      </c>
      <c r="AT659" s="16" t="s">
        <v>127</v>
      </c>
      <c r="AU659" s="16" t="s">
        <v>74</v>
      </c>
      <c r="AY659" s="16" t="s">
        <v>123</v>
      </c>
      <c r="BE659" s="180">
        <f t="shared" si="4"/>
        <v>0</v>
      </c>
      <c r="BF659" s="180">
        <f t="shared" si="5"/>
        <v>0</v>
      </c>
      <c r="BG659" s="180">
        <f t="shared" si="6"/>
        <v>0</v>
      </c>
      <c r="BH659" s="180">
        <f t="shared" si="7"/>
        <v>0</v>
      </c>
      <c r="BI659" s="180">
        <f t="shared" si="8"/>
        <v>0</v>
      </c>
      <c r="BJ659" s="16" t="s">
        <v>72</v>
      </c>
      <c r="BK659" s="180">
        <f t="shared" si="9"/>
        <v>0</v>
      </c>
      <c r="BL659" s="16" t="s">
        <v>190</v>
      </c>
      <c r="BM659" s="16" t="s">
        <v>933</v>
      </c>
    </row>
    <row r="660" spans="2:65" s="1" customFormat="1" ht="16.5" customHeight="1" x14ac:dyDescent="0.2">
      <c r="B660" s="33"/>
      <c r="C660" s="169" t="s">
        <v>934</v>
      </c>
      <c r="D660" s="169" t="s">
        <v>127</v>
      </c>
      <c r="E660" s="170" t="s">
        <v>935</v>
      </c>
      <c r="F660" s="171" t="s">
        <v>936</v>
      </c>
      <c r="G660" s="172" t="s">
        <v>142</v>
      </c>
      <c r="H660" s="173">
        <v>17.7</v>
      </c>
      <c r="I660" s="174"/>
      <c r="J660" s="175">
        <f t="shared" si="0"/>
        <v>0</v>
      </c>
      <c r="K660" s="171" t="s">
        <v>188</v>
      </c>
      <c r="L660" s="37"/>
      <c r="M660" s="176" t="s">
        <v>1</v>
      </c>
      <c r="N660" s="177" t="s">
        <v>38</v>
      </c>
      <c r="O660" s="59"/>
      <c r="P660" s="178">
        <f t="shared" si="1"/>
        <v>0</v>
      </c>
      <c r="Q660" s="178">
        <v>2.9999999999999997E-4</v>
      </c>
      <c r="R660" s="178">
        <f t="shared" si="2"/>
        <v>5.3099999999999996E-3</v>
      </c>
      <c r="S660" s="178">
        <v>0</v>
      </c>
      <c r="T660" s="179">
        <f t="shared" si="3"/>
        <v>0</v>
      </c>
      <c r="AR660" s="16" t="s">
        <v>190</v>
      </c>
      <c r="AT660" s="16" t="s">
        <v>127</v>
      </c>
      <c r="AU660" s="16" t="s">
        <v>74</v>
      </c>
      <c r="AY660" s="16" t="s">
        <v>123</v>
      </c>
      <c r="BE660" s="180">
        <f t="shared" si="4"/>
        <v>0</v>
      </c>
      <c r="BF660" s="180">
        <f t="shared" si="5"/>
        <v>0</v>
      </c>
      <c r="BG660" s="180">
        <f t="shared" si="6"/>
        <v>0</v>
      </c>
      <c r="BH660" s="180">
        <f t="shared" si="7"/>
        <v>0</v>
      </c>
      <c r="BI660" s="180">
        <f t="shared" si="8"/>
        <v>0</v>
      </c>
      <c r="BJ660" s="16" t="s">
        <v>72</v>
      </c>
      <c r="BK660" s="180">
        <f t="shared" si="9"/>
        <v>0</v>
      </c>
      <c r="BL660" s="16" t="s">
        <v>190</v>
      </c>
      <c r="BM660" s="16" t="s">
        <v>937</v>
      </c>
    </row>
    <row r="661" spans="2:65" s="1" customFormat="1" ht="16.5" customHeight="1" x14ac:dyDescent="0.2">
      <c r="B661" s="33"/>
      <c r="C661" s="169" t="s">
        <v>938</v>
      </c>
      <c r="D661" s="169" t="s">
        <v>127</v>
      </c>
      <c r="E661" s="170" t="s">
        <v>939</v>
      </c>
      <c r="F661" s="171" t="s">
        <v>940</v>
      </c>
      <c r="G661" s="172" t="s">
        <v>142</v>
      </c>
      <c r="H661" s="173">
        <v>17.7</v>
      </c>
      <c r="I661" s="174"/>
      <c r="J661" s="175">
        <f t="shared" si="0"/>
        <v>0</v>
      </c>
      <c r="K661" s="171" t="s">
        <v>131</v>
      </c>
      <c r="L661" s="37"/>
      <c r="M661" s="176" t="s">
        <v>1</v>
      </c>
      <c r="N661" s="177" t="s">
        <v>38</v>
      </c>
      <c r="O661" s="59"/>
      <c r="P661" s="178">
        <f t="shared" si="1"/>
        <v>0</v>
      </c>
      <c r="Q661" s="178">
        <v>1.2E-2</v>
      </c>
      <c r="R661" s="178">
        <f t="shared" si="2"/>
        <v>0.21240000000000001</v>
      </c>
      <c r="S661" s="178">
        <v>0</v>
      </c>
      <c r="T661" s="179">
        <f t="shared" si="3"/>
        <v>0</v>
      </c>
      <c r="AR661" s="16" t="s">
        <v>190</v>
      </c>
      <c r="AT661" s="16" t="s">
        <v>127</v>
      </c>
      <c r="AU661" s="16" t="s">
        <v>74</v>
      </c>
      <c r="AY661" s="16" t="s">
        <v>123</v>
      </c>
      <c r="BE661" s="180">
        <f t="shared" si="4"/>
        <v>0</v>
      </c>
      <c r="BF661" s="180">
        <f t="shared" si="5"/>
        <v>0</v>
      </c>
      <c r="BG661" s="180">
        <f t="shared" si="6"/>
        <v>0</v>
      </c>
      <c r="BH661" s="180">
        <f t="shared" si="7"/>
        <v>0</v>
      </c>
      <c r="BI661" s="180">
        <f t="shared" si="8"/>
        <v>0</v>
      </c>
      <c r="BJ661" s="16" t="s">
        <v>72</v>
      </c>
      <c r="BK661" s="180">
        <f t="shared" si="9"/>
        <v>0</v>
      </c>
      <c r="BL661" s="16" t="s">
        <v>190</v>
      </c>
      <c r="BM661" s="16" t="s">
        <v>941</v>
      </c>
    </row>
    <row r="662" spans="2:65" s="1" customFormat="1" ht="16.5" customHeight="1" x14ac:dyDescent="0.2">
      <c r="B662" s="33"/>
      <c r="C662" s="169" t="s">
        <v>942</v>
      </c>
      <c r="D662" s="169" t="s">
        <v>127</v>
      </c>
      <c r="E662" s="170" t="s">
        <v>943</v>
      </c>
      <c r="F662" s="171" t="s">
        <v>944</v>
      </c>
      <c r="G662" s="172" t="s">
        <v>226</v>
      </c>
      <c r="H662" s="173">
        <v>9.5500000000000007</v>
      </c>
      <c r="I662" s="174"/>
      <c r="J662" s="175">
        <f t="shared" si="0"/>
        <v>0</v>
      </c>
      <c r="K662" s="171" t="s">
        <v>188</v>
      </c>
      <c r="L662" s="37"/>
      <c r="M662" s="176" t="s">
        <v>1</v>
      </c>
      <c r="N662" s="177" t="s">
        <v>38</v>
      </c>
      <c r="O662" s="59"/>
      <c r="P662" s="178">
        <f t="shared" si="1"/>
        <v>0</v>
      </c>
      <c r="Q662" s="178">
        <v>0</v>
      </c>
      <c r="R662" s="178">
        <f t="shared" si="2"/>
        <v>0</v>
      </c>
      <c r="S662" s="178">
        <v>0</v>
      </c>
      <c r="T662" s="179">
        <f t="shared" si="3"/>
        <v>0</v>
      </c>
      <c r="AR662" s="16" t="s">
        <v>190</v>
      </c>
      <c r="AT662" s="16" t="s">
        <v>127</v>
      </c>
      <c r="AU662" s="16" t="s">
        <v>74</v>
      </c>
      <c r="AY662" s="16" t="s">
        <v>123</v>
      </c>
      <c r="BE662" s="180">
        <f t="shared" si="4"/>
        <v>0</v>
      </c>
      <c r="BF662" s="180">
        <f t="shared" si="5"/>
        <v>0</v>
      </c>
      <c r="BG662" s="180">
        <f t="shared" si="6"/>
        <v>0</v>
      </c>
      <c r="BH662" s="180">
        <f t="shared" si="7"/>
        <v>0</v>
      </c>
      <c r="BI662" s="180">
        <f t="shared" si="8"/>
        <v>0</v>
      </c>
      <c r="BJ662" s="16" t="s">
        <v>72</v>
      </c>
      <c r="BK662" s="180">
        <f t="shared" si="9"/>
        <v>0</v>
      </c>
      <c r="BL662" s="16" t="s">
        <v>190</v>
      </c>
      <c r="BM662" s="16" t="s">
        <v>945</v>
      </c>
    </row>
    <row r="663" spans="2:65" s="12" customFormat="1" x14ac:dyDescent="0.2">
      <c r="B663" s="192"/>
      <c r="C663" s="193"/>
      <c r="D663" s="183" t="s">
        <v>134</v>
      </c>
      <c r="E663" s="194" t="s">
        <v>1</v>
      </c>
      <c r="F663" s="195" t="s">
        <v>946</v>
      </c>
      <c r="G663" s="193"/>
      <c r="H663" s="196">
        <v>9.5500000000000007</v>
      </c>
      <c r="I663" s="197"/>
      <c r="J663" s="193"/>
      <c r="K663" s="193"/>
      <c r="L663" s="198"/>
      <c r="M663" s="199"/>
      <c r="N663" s="200"/>
      <c r="O663" s="200"/>
      <c r="P663" s="200"/>
      <c r="Q663" s="200"/>
      <c r="R663" s="200"/>
      <c r="S663" s="200"/>
      <c r="T663" s="201"/>
      <c r="AT663" s="202" t="s">
        <v>134</v>
      </c>
      <c r="AU663" s="202" t="s">
        <v>74</v>
      </c>
      <c r="AV663" s="12" t="s">
        <v>74</v>
      </c>
      <c r="AW663" s="12" t="s">
        <v>30</v>
      </c>
      <c r="AX663" s="12" t="s">
        <v>67</v>
      </c>
      <c r="AY663" s="202" t="s">
        <v>123</v>
      </c>
    </row>
    <row r="664" spans="2:65" s="13" customFormat="1" x14ac:dyDescent="0.2">
      <c r="B664" s="203"/>
      <c r="C664" s="204"/>
      <c r="D664" s="183" t="s">
        <v>134</v>
      </c>
      <c r="E664" s="205" t="s">
        <v>1</v>
      </c>
      <c r="F664" s="206" t="s">
        <v>138</v>
      </c>
      <c r="G664" s="204"/>
      <c r="H664" s="207">
        <v>9.5500000000000007</v>
      </c>
      <c r="I664" s="208"/>
      <c r="J664" s="204"/>
      <c r="K664" s="204"/>
      <c r="L664" s="209"/>
      <c r="M664" s="210"/>
      <c r="N664" s="211"/>
      <c r="O664" s="211"/>
      <c r="P664" s="211"/>
      <c r="Q664" s="211"/>
      <c r="R664" s="211"/>
      <c r="S664" s="211"/>
      <c r="T664" s="212"/>
      <c r="AT664" s="213" t="s">
        <v>134</v>
      </c>
      <c r="AU664" s="213" t="s">
        <v>74</v>
      </c>
      <c r="AV664" s="13" t="s">
        <v>132</v>
      </c>
      <c r="AW664" s="13" t="s">
        <v>30</v>
      </c>
      <c r="AX664" s="13" t="s">
        <v>72</v>
      </c>
      <c r="AY664" s="213" t="s">
        <v>123</v>
      </c>
    </row>
    <row r="665" spans="2:65" s="1" customFormat="1" ht="16.5" customHeight="1" x14ac:dyDescent="0.2">
      <c r="B665" s="33"/>
      <c r="C665" s="214" t="s">
        <v>947</v>
      </c>
      <c r="D665" s="214" t="s">
        <v>162</v>
      </c>
      <c r="E665" s="215" t="s">
        <v>948</v>
      </c>
      <c r="F665" s="216" t="s">
        <v>949</v>
      </c>
      <c r="G665" s="217" t="s">
        <v>226</v>
      </c>
      <c r="H665" s="218">
        <v>10.505000000000001</v>
      </c>
      <c r="I665" s="219"/>
      <c r="J665" s="220">
        <f>ROUND(I665*H665,2)</f>
        <v>0</v>
      </c>
      <c r="K665" s="216" t="s">
        <v>345</v>
      </c>
      <c r="L665" s="221"/>
      <c r="M665" s="222" t="s">
        <v>1</v>
      </c>
      <c r="N665" s="223" t="s">
        <v>38</v>
      </c>
      <c r="O665" s="59"/>
      <c r="P665" s="178">
        <f>O665*H665</f>
        <v>0</v>
      </c>
      <c r="Q665" s="178">
        <v>1.7000000000000001E-4</v>
      </c>
      <c r="R665" s="178">
        <f>Q665*H665</f>
        <v>1.7858500000000003E-3</v>
      </c>
      <c r="S665" s="178">
        <v>0</v>
      </c>
      <c r="T665" s="179">
        <f>S665*H665</f>
        <v>0</v>
      </c>
      <c r="AR665" s="16" t="s">
        <v>458</v>
      </c>
      <c r="AT665" s="16" t="s">
        <v>162</v>
      </c>
      <c r="AU665" s="16" t="s">
        <v>74</v>
      </c>
      <c r="AY665" s="16" t="s">
        <v>123</v>
      </c>
      <c r="BE665" s="180">
        <f>IF(N665="základní",J665,0)</f>
        <v>0</v>
      </c>
      <c r="BF665" s="180">
        <f>IF(N665="snížená",J665,0)</f>
        <v>0</v>
      </c>
      <c r="BG665" s="180">
        <f>IF(N665="zákl. přenesená",J665,0)</f>
        <v>0</v>
      </c>
      <c r="BH665" s="180">
        <f>IF(N665="sníž. přenesená",J665,0)</f>
        <v>0</v>
      </c>
      <c r="BI665" s="180">
        <f>IF(N665="nulová",J665,0)</f>
        <v>0</v>
      </c>
      <c r="BJ665" s="16" t="s">
        <v>72</v>
      </c>
      <c r="BK665" s="180">
        <f>ROUND(I665*H665,2)</f>
        <v>0</v>
      </c>
      <c r="BL665" s="16" t="s">
        <v>190</v>
      </c>
      <c r="BM665" s="16" t="s">
        <v>950</v>
      </c>
    </row>
    <row r="666" spans="2:65" s="12" customFormat="1" x14ac:dyDescent="0.2">
      <c r="B666" s="192"/>
      <c r="C666" s="193"/>
      <c r="D666" s="183" t="s">
        <v>134</v>
      </c>
      <c r="E666" s="194" t="s">
        <v>1</v>
      </c>
      <c r="F666" s="195" t="s">
        <v>951</v>
      </c>
      <c r="G666" s="193"/>
      <c r="H666" s="196">
        <v>10.505000000000001</v>
      </c>
      <c r="I666" s="197"/>
      <c r="J666" s="193"/>
      <c r="K666" s="193"/>
      <c r="L666" s="198"/>
      <c r="M666" s="199"/>
      <c r="N666" s="200"/>
      <c r="O666" s="200"/>
      <c r="P666" s="200"/>
      <c r="Q666" s="200"/>
      <c r="R666" s="200"/>
      <c r="S666" s="200"/>
      <c r="T666" s="201"/>
      <c r="AT666" s="202" t="s">
        <v>134</v>
      </c>
      <c r="AU666" s="202" t="s">
        <v>74</v>
      </c>
      <c r="AV666" s="12" t="s">
        <v>74</v>
      </c>
      <c r="AW666" s="12" t="s">
        <v>30</v>
      </c>
      <c r="AX666" s="12" t="s">
        <v>67</v>
      </c>
      <c r="AY666" s="202" t="s">
        <v>123</v>
      </c>
    </row>
    <row r="667" spans="2:65" s="13" customFormat="1" x14ac:dyDescent="0.2">
      <c r="B667" s="203"/>
      <c r="C667" s="204"/>
      <c r="D667" s="183" t="s">
        <v>134</v>
      </c>
      <c r="E667" s="205" t="s">
        <v>1</v>
      </c>
      <c r="F667" s="206" t="s">
        <v>138</v>
      </c>
      <c r="G667" s="204"/>
      <c r="H667" s="207">
        <v>10.505000000000001</v>
      </c>
      <c r="I667" s="208"/>
      <c r="J667" s="204"/>
      <c r="K667" s="204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134</v>
      </c>
      <c r="AU667" s="213" t="s">
        <v>74</v>
      </c>
      <c r="AV667" s="13" t="s">
        <v>132</v>
      </c>
      <c r="AW667" s="13" t="s">
        <v>30</v>
      </c>
      <c r="AX667" s="13" t="s">
        <v>72</v>
      </c>
      <c r="AY667" s="213" t="s">
        <v>123</v>
      </c>
    </row>
    <row r="668" spans="2:65" s="1" customFormat="1" ht="16.5" customHeight="1" x14ac:dyDescent="0.2">
      <c r="B668" s="33"/>
      <c r="C668" s="169" t="s">
        <v>952</v>
      </c>
      <c r="D668" s="169" t="s">
        <v>127</v>
      </c>
      <c r="E668" s="170" t="s">
        <v>953</v>
      </c>
      <c r="F668" s="171" t="s">
        <v>954</v>
      </c>
      <c r="G668" s="172" t="s">
        <v>157</v>
      </c>
      <c r="H668" s="173">
        <v>0.77300000000000002</v>
      </c>
      <c r="I668" s="174"/>
      <c r="J668" s="175">
        <f>ROUND(I668*H668,2)</f>
        <v>0</v>
      </c>
      <c r="K668" s="171" t="s">
        <v>131</v>
      </c>
      <c r="L668" s="37"/>
      <c r="M668" s="176" t="s">
        <v>1</v>
      </c>
      <c r="N668" s="177" t="s">
        <v>38</v>
      </c>
      <c r="O668" s="59"/>
      <c r="P668" s="178">
        <f>O668*H668</f>
        <v>0</v>
      </c>
      <c r="Q668" s="178">
        <v>0</v>
      </c>
      <c r="R668" s="178">
        <f>Q668*H668</f>
        <v>0</v>
      </c>
      <c r="S668" s="178">
        <v>0</v>
      </c>
      <c r="T668" s="179">
        <f>S668*H668</f>
        <v>0</v>
      </c>
      <c r="AR668" s="16" t="s">
        <v>190</v>
      </c>
      <c r="AT668" s="16" t="s">
        <v>127</v>
      </c>
      <c r="AU668" s="16" t="s">
        <v>74</v>
      </c>
      <c r="AY668" s="16" t="s">
        <v>123</v>
      </c>
      <c r="BE668" s="180">
        <f>IF(N668="základní",J668,0)</f>
        <v>0</v>
      </c>
      <c r="BF668" s="180">
        <f>IF(N668="snížená",J668,0)</f>
        <v>0</v>
      </c>
      <c r="BG668" s="180">
        <f>IF(N668="zákl. přenesená",J668,0)</f>
        <v>0</v>
      </c>
      <c r="BH668" s="180">
        <f>IF(N668="sníž. přenesená",J668,0)</f>
        <v>0</v>
      </c>
      <c r="BI668" s="180">
        <f>IF(N668="nulová",J668,0)</f>
        <v>0</v>
      </c>
      <c r="BJ668" s="16" t="s">
        <v>72</v>
      </c>
      <c r="BK668" s="180">
        <f>ROUND(I668*H668,2)</f>
        <v>0</v>
      </c>
      <c r="BL668" s="16" t="s">
        <v>190</v>
      </c>
      <c r="BM668" s="16" t="s">
        <v>955</v>
      </c>
    </row>
    <row r="669" spans="2:65" s="1" customFormat="1" ht="16.5" customHeight="1" x14ac:dyDescent="0.2">
      <c r="B669" s="33"/>
      <c r="C669" s="169" t="s">
        <v>956</v>
      </c>
      <c r="D669" s="169" t="s">
        <v>127</v>
      </c>
      <c r="E669" s="170" t="s">
        <v>957</v>
      </c>
      <c r="F669" s="171" t="s">
        <v>958</v>
      </c>
      <c r="G669" s="172" t="s">
        <v>157</v>
      </c>
      <c r="H669" s="173">
        <v>0.77300000000000002</v>
      </c>
      <c r="I669" s="174"/>
      <c r="J669" s="175">
        <f>ROUND(I669*H669,2)</f>
        <v>0</v>
      </c>
      <c r="K669" s="171" t="s">
        <v>131</v>
      </c>
      <c r="L669" s="37"/>
      <c r="M669" s="176" t="s">
        <v>1</v>
      </c>
      <c r="N669" s="177" t="s">
        <v>38</v>
      </c>
      <c r="O669" s="59"/>
      <c r="P669" s="178">
        <f>O669*H669</f>
        <v>0</v>
      </c>
      <c r="Q669" s="178">
        <v>0</v>
      </c>
      <c r="R669" s="178">
        <f>Q669*H669</f>
        <v>0</v>
      </c>
      <c r="S669" s="178">
        <v>0</v>
      </c>
      <c r="T669" s="179">
        <f>S669*H669</f>
        <v>0</v>
      </c>
      <c r="AR669" s="16" t="s">
        <v>190</v>
      </c>
      <c r="AT669" s="16" t="s">
        <v>127</v>
      </c>
      <c r="AU669" s="16" t="s">
        <v>74</v>
      </c>
      <c r="AY669" s="16" t="s">
        <v>123</v>
      </c>
      <c r="BE669" s="180">
        <f>IF(N669="základní",J669,0)</f>
        <v>0</v>
      </c>
      <c r="BF669" s="180">
        <f>IF(N669="snížená",J669,0)</f>
        <v>0</v>
      </c>
      <c r="BG669" s="180">
        <f>IF(N669="zákl. přenesená",J669,0)</f>
        <v>0</v>
      </c>
      <c r="BH669" s="180">
        <f>IF(N669="sníž. přenesená",J669,0)</f>
        <v>0</v>
      </c>
      <c r="BI669" s="180">
        <f>IF(N669="nulová",J669,0)</f>
        <v>0</v>
      </c>
      <c r="BJ669" s="16" t="s">
        <v>72</v>
      </c>
      <c r="BK669" s="180">
        <f>ROUND(I669*H669,2)</f>
        <v>0</v>
      </c>
      <c r="BL669" s="16" t="s">
        <v>190</v>
      </c>
      <c r="BM669" s="16" t="s">
        <v>959</v>
      </c>
    </row>
    <row r="670" spans="2:65" s="10" customFormat="1" ht="22.9" customHeight="1" x14ac:dyDescent="0.2">
      <c r="B670" s="153"/>
      <c r="C670" s="154"/>
      <c r="D670" s="155" t="s">
        <v>66</v>
      </c>
      <c r="E670" s="167" t="s">
        <v>960</v>
      </c>
      <c r="F670" s="167" t="s">
        <v>961</v>
      </c>
      <c r="G670" s="154"/>
      <c r="H670" s="154"/>
      <c r="I670" s="157"/>
      <c r="J670" s="168">
        <f>BK670</f>
        <v>0</v>
      </c>
      <c r="K670" s="154"/>
      <c r="L670" s="159"/>
      <c r="M670" s="160"/>
      <c r="N670" s="161"/>
      <c r="O670" s="161"/>
      <c r="P670" s="162">
        <f>SUM(P671:P690)</f>
        <v>0</v>
      </c>
      <c r="Q670" s="161"/>
      <c r="R670" s="162">
        <f>SUM(R671:R690)</f>
        <v>0.31481199999999998</v>
      </c>
      <c r="S670" s="161"/>
      <c r="T670" s="163">
        <f>SUM(T671:T690)</f>
        <v>0</v>
      </c>
      <c r="AR670" s="164" t="s">
        <v>74</v>
      </c>
      <c r="AT670" s="165" t="s">
        <v>66</v>
      </c>
      <c r="AU670" s="165" t="s">
        <v>72</v>
      </c>
      <c r="AY670" s="164" t="s">
        <v>123</v>
      </c>
      <c r="BK670" s="166">
        <f>SUM(BK671:BK690)</f>
        <v>0</v>
      </c>
    </row>
    <row r="671" spans="2:65" s="1" customFormat="1" ht="16.5" customHeight="1" x14ac:dyDescent="0.2">
      <c r="B671" s="33"/>
      <c r="C671" s="169" t="s">
        <v>962</v>
      </c>
      <c r="D671" s="169" t="s">
        <v>127</v>
      </c>
      <c r="E671" s="170" t="s">
        <v>963</v>
      </c>
      <c r="F671" s="171" t="s">
        <v>964</v>
      </c>
      <c r="G671" s="172" t="s">
        <v>142</v>
      </c>
      <c r="H671" s="173">
        <v>19.97</v>
      </c>
      <c r="I671" s="174"/>
      <c r="J671" s="175">
        <f>ROUND(I671*H671,2)</f>
        <v>0</v>
      </c>
      <c r="K671" s="171" t="s">
        <v>131</v>
      </c>
      <c r="L671" s="37"/>
      <c r="M671" s="176" t="s">
        <v>1</v>
      </c>
      <c r="N671" s="177" t="s">
        <v>38</v>
      </c>
      <c r="O671" s="59"/>
      <c r="P671" s="178">
        <f>O671*H671</f>
        <v>0</v>
      </c>
      <c r="Q671" s="178">
        <v>6.9999999999999999E-4</v>
      </c>
      <c r="R671" s="178">
        <f>Q671*H671</f>
        <v>1.3978999999999998E-2</v>
      </c>
      <c r="S671" s="178">
        <v>0</v>
      </c>
      <c r="T671" s="179">
        <f>S671*H671</f>
        <v>0</v>
      </c>
      <c r="AR671" s="16" t="s">
        <v>190</v>
      </c>
      <c r="AT671" s="16" t="s">
        <v>127</v>
      </c>
      <c r="AU671" s="16" t="s">
        <v>74</v>
      </c>
      <c r="AY671" s="16" t="s">
        <v>123</v>
      </c>
      <c r="BE671" s="180">
        <f>IF(N671="základní",J671,0)</f>
        <v>0</v>
      </c>
      <c r="BF671" s="180">
        <f>IF(N671="snížená",J671,0)</f>
        <v>0</v>
      </c>
      <c r="BG671" s="180">
        <f>IF(N671="zákl. přenesená",J671,0)</f>
        <v>0</v>
      </c>
      <c r="BH671" s="180">
        <f>IF(N671="sníž. přenesená",J671,0)</f>
        <v>0</v>
      </c>
      <c r="BI671" s="180">
        <f>IF(N671="nulová",J671,0)</f>
        <v>0</v>
      </c>
      <c r="BJ671" s="16" t="s">
        <v>72</v>
      </c>
      <c r="BK671" s="180">
        <f>ROUND(I671*H671,2)</f>
        <v>0</v>
      </c>
      <c r="BL671" s="16" t="s">
        <v>190</v>
      </c>
      <c r="BM671" s="16" t="s">
        <v>965</v>
      </c>
    </row>
    <row r="672" spans="2:65" s="12" customFormat="1" x14ac:dyDescent="0.2">
      <c r="B672" s="192"/>
      <c r="C672" s="193"/>
      <c r="D672" s="183" t="s">
        <v>134</v>
      </c>
      <c r="E672" s="194" t="s">
        <v>1</v>
      </c>
      <c r="F672" s="195" t="s">
        <v>966</v>
      </c>
      <c r="G672" s="193"/>
      <c r="H672" s="196">
        <v>19.97</v>
      </c>
      <c r="I672" s="197"/>
      <c r="J672" s="193"/>
      <c r="K672" s="193"/>
      <c r="L672" s="198"/>
      <c r="M672" s="199"/>
      <c r="N672" s="200"/>
      <c r="O672" s="200"/>
      <c r="P672" s="200"/>
      <c r="Q672" s="200"/>
      <c r="R672" s="200"/>
      <c r="S672" s="200"/>
      <c r="T672" s="201"/>
      <c r="AT672" s="202" t="s">
        <v>134</v>
      </c>
      <c r="AU672" s="202" t="s">
        <v>74</v>
      </c>
      <c r="AV672" s="12" t="s">
        <v>74</v>
      </c>
      <c r="AW672" s="12" t="s">
        <v>30</v>
      </c>
      <c r="AX672" s="12" t="s">
        <v>67</v>
      </c>
      <c r="AY672" s="202" t="s">
        <v>123</v>
      </c>
    </row>
    <row r="673" spans="2:65" s="13" customFormat="1" x14ac:dyDescent="0.2">
      <c r="B673" s="203"/>
      <c r="C673" s="204"/>
      <c r="D673" s="183" t="s">
        <v>134</v>
      </c>
      <c r="E673" s="205" t="s">
        <v>1</v>
      </c>
      <c r="F673" s="206" t="s">
        <v>138</v>
      </c>
      <c r="G673" s="204"/>
      <c r="H673" s="207">
        <v>19.97</v>
      </c>
      <c r="I673" s="208"/>
      <c r="J673" s="204"/>
      <c r="K673" s="204"/>
      <c r="L673" s="209"/>
      <c r="M673" s="210"/>
      <c r="N673" s="211"/>
      <c r="O673" s="211"/>
      <c r="P673" s="211"/>
      <c r="Q673" s="211"/>
      <c r="R673" s="211"/>
      <c r="S673" s="211"/>
      <c r="T673" s="212"/>
      <c r="AT673" s="213" t="s">
        <v>134</v>
      </c>
      <c r="AU673" s="213" t="s">
        <v>74</v>
      </c>
      <c r="AV673" s="13" t="s">
        <v>132</v>
      </c>
      <c r="AW673" s="13" t="s">
        <v>30</v>
      </c>
      <c r="AX673" s="13" t="s">
        <v>72</v>
      </c>
      <c r="AY673" s="213" t="s">
        <v>123</v>
      </c>
    </row>
    <row r="674" spans="2:65" s="1" customFormat="1" ht="16.5" customHeight="1" x14ac:dyDescent="0.2">
      <c r="B674" s="33"/>
      <c r="C674" s="214" t="s">
        <v>967</v>
      </c>
      <c r="D674" s="214" t="s">
        <v>162</v>
      </c>
      <c r="E674" s="215" t="s">
        <v>968</v>
      </c>
      <c r="F674" s="216" t="s">
        <v>969</v>
      </c>
      <c r="G674" s="217" t="s">
        <v>142</v>
      </c>
      <c r="H674" s="218">
        <v>20.568999999999999</v>
      </c>
      <c r="I674" s="219"/>
      <c r="J674" s="220">
        <f>ROUND(I674*H674,2)</f>
        <v>0</v>
      </c>
      <c r="K674" s="216" t="s">
        <v>131</v>
      </c>
      <c r="L674" s="221"/>
      <c r="M674" s="222" t="s">
        <v>1</v>
      </c>
      <c r="N674" s="223" t="s">
        <v>38</v>
      </c>
      <c r="O674" s="59"/>
      <c r="P674" s="178">
        <f>O674*H674</f>
        <v>0</v>
      </c>
      <c r="Q674" s="178">
        <v>2.3999999999999998E-3</v>
      </c>
      <c r="R674" s="178">
        <f>Q674*H674</f>
        <v>4.9365599999999996E-2</v>
      </c>
      <c r="S674" s="178">
        <v>0</v>
      </c>
      <c r="T674" s="179">
        <f>S674*H674</f>
        <v>0</v>
      </c>
      <c r="AR674" s="16" t="s">
        <v>458</v>
      </c>
      <c r="AT674" s="16" t="s">
        <v>162</v>
      </c>
      <c r="AU674" s="16" t="s">
        <v>74</v>
      </c>
      <c r="AY674" s="16" t="s">
        <v>123</v>
      </c>
      <c r="BE674" s="180">
        <f>IF(N674="základní",J674,0)</f>
        <v>0</v>
      </c>
      <c r="BF674" s="180">
        <f>IF(N674="snížená",J674,0)</f>
        <v>0</v>
      </c>
      <c r="BG674" s="180">
        <f>IF(N674="zákl. přenesená",J674,0)</f>
        <v>0</v>
      </c>
      <c r="BH674" s="180">
        <f>IF(N674="sníž. přenesená",J674,0)</f>
        <v>0</v>
      </c>
      <c r="BI674" s="180">
        <f>IF(N674="nulová",J674,0)</f>
        <v>0</v>
      </c>
      <c r="BJ674" s="16" t="s">
        <v>72</v>
      </c>
      <c r="BK674" s="180">
        <f>ROUND(I674*H674,2)</f>
        <v>0</v>
      </c>
      <c r="BL674" s="16" t="s">
        <v>190</v>
      </c>
      <c r="BM674" s="16" t="s">
        <v>970</v>
      </c>
    </row>
    <row r="675" spans="2:65" s="12" customFormat="1" x14ac:dyDescent="0.2">
      <c r="B675" s="192"/>
      <c r="C675" s="193"/>
      <c r="D675" s="183" t="s">
        <v>134</v>
      </c>
      <c r="E675" s="194" t="s">
        <v>1</v>
      </c>
      <c r="F675" s="195" t="s">
        <v>971</v>
      </c>
      <c r="G675" s="193"/>
      <c r="H675" s="196">
        <v>20.568999999999999</v>
      </c>
      <c r="I675" s="197"/>
      <c r="J675" s="193"/>
      <c r="K675" s="193"/>
      <c r="L675" s="198"/>
      <c r="M675" s="199"/>
      <c r="N675" s="200"/>
      <c r="O675" s="200"/>
      <c r="P675" s="200"/>
      <c r="Q675" s="200"/>
      <c r="R675" s="200"/>
      <c r="S675" s="200"/>
      <c r="T675" s="201"/>
      <c r="AT675" s="202" t="s">
        <v>134</v>
      </c>
      <c r="AU675" s="202" t="s">
        <v>74</v>
      </c>
      <c r="AV675" s="12" t="s">
        <v>74</v>
      </c>
      <c r="AW675" s="12" t="s">
        <v>30</v>
      </c>
      <c r="AX675" s="12" t="s">
        <v>67</v>
      </c>
      <c r="AY675" s="202" t="s">
        <v>123</v>
      </c>
    </row>
    <row r="676" spans="2:65" s="13" customFormat="1" x14ac:dyDescent="0.2">
      <c r="B676" s="203"/>
      <c r="C676" s="204"/>
      <c r="D676" s="183" t="s">
        <v>134</v>
      </c>
      <c r="E676" s="205" t="s">
        <v>1</v>
      </c>
      <c r="F676" s="206" t="s">
        <v>138</v>
      </c>
      <c r="G676" s="204"/>
      <c r="H676" s="207">
        <v>20.568999999999999</v>
      </c>
      <c r="I676" s="208"/>
      <c r="J676" s="204"/>
      <c r="K676" s="204"/>
      <c r="L676" s="209"/>
      <c r="M676" s="210"/>
      <c r="N676" s="211"/>
      <c r="O676" s="211"/>
      <c r="P676" s="211"/>
      <c r="Q676" s="211"/>
      <c r="R676" s="211"/>
      <c r="S676" s="211"/>
      <c r="T676" s="212"/>
      <c r="AT676" s="213" t="s">
        <v>134</v>
      </c>
      <c r="AU676" s="213" t="s">
        <v>74</v>
      </c>
      <c r="AV676" s="13" t="s">
        <v>132</v>
      </c>
      <c r="AW676" s="13" t="s">
        <v>30</v>
      </c>
      <c r="AX676" s="13" t="s">
        <v>72</v>
      </c>
      <c r="AY676" s="213" t="s">
        <v>123</v>
      </c>
    </row>
    <row r="677" spans="2:65" s="1" customFormat="1" ht="16.5" customHeight="1" x14ac:dyDescent="0.2">
      <c r="B677" s="33"/>
      <c r="C677" s="169" t="s">
        <v>972</v>
      </c>
      <c r="D677" s="169" t="s">
        <v>127</v>
      </c>
      <c r="E677" s="170" t="s">
        <v>973</v>
      </c>
      <c r="F677" s="171" t="s">
        <v>974</v>
      </c>
      <c r="G677" s="172" t="s">
        <v>226</v>
      </c>
      <c r="H677" s="173">
        <v>26.5</v>
      </c>
      <c r="I677" s="174"/>
      <c r="J677" s="175">
        <f>ROUND(I677*H677,2)</f>
        <v>0</v>
      </c>
      <c r="K677" s="171" t="s">
        <v>131</v>
      </c>
      <c r="L677" s="37"/>
      <c r="M677" s="176" t="s">
        <v>1</v>
      </c>
      <c r="N677" s="177" t="s">
        <v>38</v>
      </c>
      <c r="O677" s="59"/>
      <c r="P677" s="178">
        <f>O677*H677</f>
        <v>0</v>
      </c>
      <c r="Q677" s="178">
        <v>1.0000000000000001E-5</v>
      </c>
      <c r="R677" s="178">
        <f>Q677*H677</f>
        <v>2.6500000000000004E-4</v>
      </c>
      <c r="S677" s="178">
        <v>0</v>
      </c>
      <c r="T677" s="179">
        <f>S677*H677</f>
        <v>0</v>
      </c>
      <c r="AR677" s="16" t="s">
        <v>190</v>
      </c>
      <c r="AT677" s="16" t="s">
        <v>127</v>
      </c>
      <c r="AU677" s="16" t="s">
        <v>74</v>
      </c>
      <c r="AY677" s="16" t="s">
        <v>123</v>
      </c>
      <c r="BE677" s="180">
        <f>IF(N677="základní",J677,0)</f>
        <v>0</v>
      </c>
      <c r="BF677" s="180">
        <f>IF(N677="snížená",J677,0)</f>
        <v>0</v>
      </c>
      <c r="BG677" s="180">
        <f>IF(N677="zákl. přenesená",J677,0)</f>
        <v>0</v>
      </c>
      <c r="BH677" s="180">
        <f>IF(N677="sníž. přenesená",J677,0)</f>
        <v>0</v>
      </c>
      <c r="BI677" s="180">
        <f>IF(N677="nulová",J677,0)</f>
        <v>0</v>
      </c>
      <c r="BJ677" s="16" t="s">
        <v>72</v>
      </c>
      <c r="BK677" s="180">
        <f>ROUND(I677*H677,2)</f>
        <v>0</v>
      </c>
      <c r="BL677" s="16" t="s">
        <v>190</v>
      </c>
      <c r="BM677" s="16" t="s">
        <v>975</v>
      </c>
    </row>
    <row r="678" spans="2:65" s="12" customFormat="1" x14ac:dyDescent="0.2">
      <c r="B678" s="192"/>
      <c r="C678" s="193"/>
      <c r="D678" s="183" t="s">
        <v>134</v>
      </c>
      <c r="E678" s="194" t="s">
        <v>1</v>
      </c>
      <c r="F678" s="195" t="s">
        <v>976</v>
      </c>
      <c r="G678" s="193"/>
      <c r="H678" s="196">
        <v>26.5</v>
      </c>
      <c r="I678" s="197"/>
      <c r="J678" s="193"/>
      <c r="K678" s="193"/>
      <c r="L678" s="198"/>
      <c r="M678" s="199"/>
      <c r="N678" s="200"/>
      <c r="O678" s="200"/>
      <c r="P678" s="200"/>
      <c r="Q678" s="200"/>
      <c r="R678" s="200"/>
      <c r="S678" s="200"/>
      <c r="T678" s="201"/>
      <c r="AT678" s="202" t="s">
        <v>134</v>
      </c>
      <c r="AU678" s="202" t="s">
        <v>74</v>
      </c>
      <c r="AV678" s="12" t="s">
        <v>74</v>
      </c>
      <c r="AW678" s="12" t="s">
        <v>30</v>
      </c>
      <c r="AX678" s="12" t="s">
        <v>67</v>
      </c>
      <c r="AY678" s="202" t="s">
        <v>123</v>
      </c>
    </row>
    <row r="679" spans="2:65" s="13" customFormat="1" x14ac:dyDescent="0.2">
      <c r="B679" s="203"/>
      <c r="C679" s="204"/>
      <c r="D679" s="183" t="s">
        <v>134</v>
      </c>
      <c r="E679" s="205" t="s">
        <v>1</v>
      </c>
      <c r="F679" s="206" t="s">
        <v>138</v>
      </c>
      <c r="G679" s="204"/>
      <c r="H679" s="207">
        <v>26.5</v>
      </c>
      <c r="I679" s="208"/>
      <c r="J679" s="204"/>
      <c r="K679" s="204"/>
      <c r="L679" s="209"/>
      <c r="M679" s="210"/>
      <c r="N679" s="211"/>
      <c r="O679" s="211"/>
      <c r="P679" s="211"/>
      <c r="Q679" s="211"/>
      <c r="R679" s="211"/>
      <c r="S679" s="211"/>
      <c r="T679" s="212"/>
      <c r="AT679" s="213" t="s">
        <v>134</v>
      </c>
      <c r="AU679" s="213" t="s">
        <v>74</v>
      </c>
      <c r="AV679" s="13" t="s">
        <v>132</v>
      </c>
      <c r="AW679" s="13" t="s">
        <v>30</v>
      </c>
      <c r="AX679" s="13" t="s">
        <v>72</v>
      </c>
      <c r="AY679" s="213" t="s">
        <v>123</v>
      </c>
    </row>
    <row r="680" spans="2:65" s="1" customFormat="1" ht="16.5" customHeight="1" x14ac:dyDescent="0.2">
      <c r="B680" s="33"/>
      <c r="C680" s="214" t="s">
        <v>977</v>
      </c>
      <c r="D680" s="214" t="s">
        <v>162</v>
      </c>
      <c r="E680" s="215" t="s">
        <v>978</v>
      </c>
      <c r="F680" s="216" t="s">
        <v>979</v>
      </c>
      <c r="G680" s="217" t="s">
        <v>226</v>
      </c>
      <c r="H680" s="218">
        <v>27.03</v>
      </c>
      <c r="I680" s="219"/>
      <c r="J680" s="220">
        <f>ROUND(I680*H680,2)</f>
        <v>0</v>
      </c>
      <c r="K680" s="216" t="s">
        <v>131</v>
      </c>
      <c r="L680" s="221"/>
      <c r="M680" s="222" t="s">
        <v>1</v>
      </c>
      <c r="N680" s="223" t="s">
        <v>38</v>
      </c>
      <c r="O680" s="59"/>
      <c r="P680" s="178">
        <f>O680*H680</f>
        <v>0</v>
      </c>
      <c r="Q680" s="178">
        <v>2.7999999999999998E-4</v>
      </c>
      <c r="R680" s="178">
        <f>Q680*H680</f>
        <v>7.5683999999999994E-3</v>
      </c>
      <c r="S680" s="178">
        <v>0</v>
      </c>
      <c r="T680" s="179">
        <f>S680*H680</f>
        <v>0</v>
      </c>
      <c r="AR680" s="16" t="s">
        <v>458</v>
      </c>
      <c r="AT680" s="16" t="s">
        <v>162</v>
      </c>
      <c r="AU680" s="16" t="s">
        <v>74</v>
      </c>
      <c r="AY680" s="16" t="s">
        <v>123</v>
      </c>
      <c r="BE680" s="180">
        <f>IF(N680="základní",J680,0)</f>
        <v>0</v>
      </c>
      <c r="BF680" s="180">
        <f>IF(N680="snížená",J680,0)</f>
        <v>0</v>
      </c>
      <c r="BG680" s="180">
        <f>IF(N680="zákl. přenesená",J680,0)</f>
        <v>0</v>
      </c>
      <c r="BH680" s="180">
        <f>IF(N680="sníž. přenesená",J680,0)</f>
        <v>0</v>
      </c>
      <c r="BI680" s="180">
        <f>IF(N680="nulová",J680,0)</f>
        <v>0</v>
      </c>
      <c r="BJ680" s="16" t="s">
        <v>72</v>
      </c>
      <c r="BK680" s="180">
        <f>ROUND(I680*H680,2)</f>
        <v>0</v>
      </c>
      <c r="BL680" s="16" t="s">
        <v>190</v>
      </c>
      <c r="BM680" s="16" t="s">
        <v>980</v>
      </c>
    </row>
    <row r="681" spans="2:65" s="12" customFormat="1" x14ac:dyDescent="0.2">
      <c r="B681" s="192"/>
      <c r="C681" s="193"/>
      <c r="D681" s="183" t="s">
        <v>134</v>
      </c>
      <c r="E681" s="194" t="s">
        <v>1</v>
      </c>
      <c r="F681" s="195" t="s">
        <v>981</v>
      </c>
      <c r="G681" s="193"/>
      <c r="H681" s="196">
        <v>27.03</v>
      </c>
      <c r="I681" s="197"/>
      <c r="J681" s="193"/>
      <c r="K681" s="193"/>
      <c r="L681" s="198"/>
      <c r="M681" s="199"/>
      <c r="N681" s="200"/>
      <c r="O681" s="200"/>
      <c r="P681" s="200"/>
      <c r="Q681" s="200"/>
      <c r="R681" s="200"/>
      <c r="S681" s="200"/>
      <c r="T681" s="201"/>
      <c r="AT681" s="202" t="s">
        <v>134</v>
      </c>
      <c r="AU681" s="202" t="s">
        <v>74</v>
      </c>
      <c r="AV681" s="12" t="s">
        <v>74</v>
      </c>
      <c r="AW681" s="12" t="s">
        <v>30</v>
      </c>
      <c r="AX681" s="12" t="s">
        <v>67</v>
      </c>
      <c r="AY681" s="202" t="s">
        <v>123</v>
      </c>
    </row>
    <row r="682" spans="2:65" s="13" customFormat="1" x14ac:dyDescent="0.2">
      <c r="B682" s="203"/>
      <c r="C682" s="204"/>
      <c r="D682" s="183" t="s">
        <v>134</v>
      </c>
      <c r="E682" s="205" t="s">
        <v>1</v>
      </c>
      <c r="F682" s="206" t="s">
        <v>138</v>
      </c>
      <c r="G682" s="204"/>
      <c r="H682" s="207">
        <v>27.03</v>
      </c>
      <c r="I682" s="208"/>
      <c r="J682" s="204"/>
      <c r="K682" s="204"/>
      <c r="L682" s="209"/>
      <c r="M682" s="210"/>
      <c r="N682" s="211"/>
      <c r="O682" s="211"/>
      <c r="P682" s="211"/>
      <c r="Q682" s="211"/>
      <c r="R682" s="211"/>
      <c r="S682" s="211"/>
      <c r="T682" s="212"/>
      <c r="AT682" s="213" t="s">
        <v>134</v>
      </c>
      <c r="AU682" s="213" t="s">
        <v>74</v>
      </c>
      <c r="AV682" s="13" t="s">
        <v>132</v>
      </c>
      <c r="AW682" s="13" t="s">
        <v>30</v>
      </c>
      <c r="AX682" s="13" t="s">
        <v>72</v>
      </c>
      <c r="AY682" s="213" t="s">
        <v>123</v>
      </c>
    </row>
    <row r="683" spans="2:65" s="1" customFormat="1" ht="16.5" customHeight="1" x14ac:dyDescent="0.2">
      <c r="B683" s="33"/>
      <c r="C683" s="169" t="s">
        <v>982</v>
      </c>
      <c r="D683" s="169" t="s">
        <v>127</v>
      </c>
      <c r="E683" s="170" t="s">
        <v>923</v>
      </c>
      <c r="F683" s="171" t="s">
        <v>924</v>
      </c>
      <c r="G683" s="172" t="s">
        <v>142</v>
      </c>
      <c r="H683" s="173">
        <v>19.97</v>
      </c>
      <c r="I683" s="174"/>
      <c r="J683" s="175">
        <f>ROUND(I683*H683,2)</f>
        <v>0</v>
      </c>
      <c r="K683" s="171" t="s">
        <v>188</v>
      </c>
      <c r="L683" s="37"/>
      <c r="M683" s="176" t="s">
        <v>1</v>
      </c>
      <c r="N683" s="177" t="s">
        <v>38</v>
      </c>
      <c r="O683" s="59"/>
      <c r="P683" s="178">
        <f>O683*H683</f>
        <v>0</v>
      </c>
      <c r="Q683" s="178">
        <v>0</v>
      </c>
      <c r="R683" s="178">
        <f>Q683*H683</f>
        <v>0</v>
      </c>
      <c r="S683" s="178">
        <v>0</v>
      </c>
      <c r="T683" s="179">
        <f>S683*H683</f>
        <v>0</v>
      </c>
      <c r="AR683" s="16" t="s">
        <v>132</v>
      </c>
      <c r="AT683" s="16" t="s">
        <v>127</v>
      </c>
      <c r="AU683" s="16" t="s">
        <v>74</v>
      </c>
      <c r="AY683" s="16" t="s">
        <v>123</v>
      </c>
      <c r="BE683" s="180">
        <f>IF(N683="základní",J683,0)</f>
        <v>0</v>
      </c>
      <c r="BF683" s="180">
        <f>IF(N683="snížená",J683,0)</f>
        <v>0</v>
      </c>
      <c r="BG683" s="180">
        <f>IF(N683="zákl. přenesená",J683,0)</f>
        <v>0</v>
      </c>
      <c r="BH683" s="180">
        <f>IF(N683="sníž. přenesená",J683,0)</f>
        <v>0</v>
      </c>
      <c r="BI683" s="180">
        <f>IF(N683="nulová",J683,0)</f>
        <v>0</v>
      </c>
      <c r="BJ683" s="16" t="s">
        <v>72</v>
      </c>
      <c r="BK683" s="180">
        <f>ROUND(I683*H683,2)</f>
        <v>0</v>
      </c>
      <c r="BL683" s="16" t="s">
        <v>132</v>
      </c>
      <c r="BM683" s="16" t="s">
        <v>983</v>
      </c>
    </row>
    <row r="684" spans="2:65" s="1" customFormat="1" ht="16.5" customHeight="1" x14ac:dyDescent="0.2">
      <c r="B684" s="33"/>
      <c r="C684" s="169" t="s">
        <v>984</v>
      </c>
      <c r="D684" s="169" t="s">
        <v>127</v>
      </c>
      <c r="E684" s="170" t="s">
        <v>927</v>
      </c>
      <c r="F684" s="171" t="s">
        <v>928</v>
      </c>
      <c r="G684" s="172" t="s">
        <v>142</v>
      </c>
      <c r="H684" s="173">
        <v>19.97</v>
      </c>
      <c r="I684" s="174"/>
      <c r="J684" s="175">
        <f>ROUND(I684*H684,2)</f>
        <v>0</v>
      </c>
      <c r="K684" s="171" t="s">
        <v>188</v>
      </c>
      <c r="L684" s="37"/>
      <c r="M684" s="176" t="s">
        <v>1</v>
      </c>
      <c r="N684" s="177" t="s">
        <v>38</v>
      </c>
      <c r="O684" s="59"/>
      <c r="P684" s="178">
        <f>O684*H684</f>
        <v>0</v>
      </c>
      <c r="Q684" s="178">
        <v>0</v>
      </c>
      <c r="R684" s="178">
        <f>Q684*H684</f>
        <v>0</v>
      </c>
      <c r="S684" s="178">
        <v>0</v>
      </c>
      <c r="T684" s="179">
        <f>S684*H684</f>
        <v>0</v>
      </c>
      <c r="AR684" s="16" t="s">
        <v>190</v>
      </c>
      <c r="AT684" s="16" t="s">
        <v>127</v>
      </c>
      <c r="AU684" s="16" t="s">
        <v>74</v>
      </c>
      <c r="AY684" s="16" t="s">
        <v>123</v>
      </c>
      <c r="BE684" s="180">
        <f>IF(N684="základní",J684,0)</f>
        <v>0</v>
      </c>
      <c r="BF684" s="180">
        <f>IF(N684="snížená",J684,0)</f>
        <v>0</v>
      </c>
      <c r="BG684" s="180">
        <f>IF(N684="zákl. přenesená",J684,0)</f>
        <v>0</v>
      </c>
      <c r="BH684" s="180">
        <f>IF(N684="sníž. přenesená",J684,0)</f>
        <v>0</v>
      </c>
      <c r="BI684" s="180">
        <f>IF(N684="nulová",J684,0)</f>
        <v>0</v>
      </c>
      <c r="BJ684" s="16" t="s">
        <v>72</v>
      </c>
      <c r="BK684" s="180">
        <f>ROUND(I684*H684,2)</f>
        <v>0</v>
      </c>
      <c r="BL684" s="16" t="s">
        <v>190</v>
      </c>
      <c r="BM684" s="16" t="s">
        <v>985</v>
      </c>
    </row>
    <row r="685" spans="2:65" s="1" customFormat="1" ht="16.5" customHeight="1" x14ac:dyDescent="0.2">
      <c r="B685" s="33"/>
      <c r="C685" s="169" t="s">
        <v>986</v>
      </c>
      <c r="D685" s="169" t="s">
        <v>127</v>
      </c>
      <c r="E685" s="170" t="s">
        <v>931</v>
      </c>
      <c r="F685" s="171" t="s">
        <v>932</v>
      </c>
      <c r="G685" s="172" t="s">
        <v>142</v>
      </c>
      <c r="H685" s="173">
        <v>19.97</v>
      </c>
      <c r="I685" s="174"/>
      <c r="J685" s="175">
        <f>ROUND(I685*H685,2)</f>
        <v>0</v>
      </c>
      <c r="K685" s="171" t="s">
        <v>1</v>
      </c>
      <c r="L685" s="37"/>
      <c r="M685" s="176" t="s">
        <v>1</v>
      </c>
      <c r="N685" s="177" t="s">
        <v>38</v>
      </c>
      <c r="O685" s="59"/>
      <c r="P685" s="178">
        <f>O685*H685</f>
        <v>0</v>
      </c>
      <c r="Q685" s="178">
        <v>2.0000000000000001E-4</v>
      </c>
      <c r="R685" s="178">
        <f>Q685*H685</f>
        <v>3.9940000000000002E-3</v>
      </c>
      <c r="S685" s="178">
        <v>0</v>
      </c>
      <c r="T685" s="179">
        <f>S685*H685</f>
        <v>0</v>
      </c>
      <c r="AR685" s="16" t="s">
        <v>190</v>
      </c>
      <c r="AT685" s="16" t="s">
        <v>127</v>
      </c>
      <c r="AU685" s="16" t="s">
        <v>74</v>
      </c>
      <c r="AY685" s="16" t="s">
        <v>123</v>
      </c>
      <c r="BE685" s="180">
        <f>IF(N685="základní",J685,0)</f>
        <v>0</v>
      </c>
      <c r="BF685" s="180">
        <f>IF(N685="snížená",J685,0)</f>
        <v>0</v>
      </c>
      <c r="BG685" s="180">
        <f>IF(N685="zákl. přenesená",J685,0)</f>
        <v>0</v>
      </c>
      <c r="BH685" s="180">
        <f>IF(N685="sníž. přenesená",J685,0)</f>
        <v>0</v>
      </c>
      <c r="BI685" s="180">
        <f>IF(N685="nulová",J685,0)</f>
        <v>0</v>
      </c>
      <c r="BJ685" s="16" t="s">
        <v>72</v>
      </c>
      <c r="BK685" s="180">
        <f>ROUND(I685*H685,2)</f>
        <v>0</v>
      </c>
      <c r="BL685" s="16" t="s">
        <v>190</v>
      </c>
      <c r="BM685" s="16" t="s">
        <v>987</v>
      </c>
    </row>
    <row r="686" spans="2:65" s="1" customFormat="1" ht="16.5" customHeight="1" x14ac:dyDescent="0.2">
      <c r="B686" s="33"/>
      <c r="C686" s="169" t="s">
        <v>988</v>
      </c>
      <c r="D686" s="169" t="s">
        <v>127</v>
      </c>
      <c r="E686" s="170" t="s">
        <v>939</v>
      </c>
      <c r="F686" s="171" t="s">
        <v>940</v>
      </c>
      <c r="G686" s="172" t="s">
        <v>142</v>
      </c>
      <c r="H686" s="173">
        <v>19.97</v>
      </c>
      <c r="I686" s="174"/>
      <c r="J686" s="175">
        <f>ROUND(I686*H686,2)</f>
        <v>0</v>
      </c>
      <c r="K686" s="171" t="s">
        <v>131</v>
      </c>
      <c r="L686" s="37"/>
      <c r="M686" s="176" t="s">
        <v>1</v>
      </c>
      <c r="N686" s="177" t="s">
        <v>38</v>
      </c>
      <c r="O686" s="59"/>
      <c r="P686" s="178">
        <f>O686*H686</f>
        <v>0</v>
      </c>
      <c r="Q686" s="178">
        <v>1.2E-2</v>
      </c>
      <c r="R686" s="178">
        <f>Q686*H686</f>
        <v>0.23963999999999999</v>
      </c>
      <c r="S686" s="178">
        <v>0</v>
      </c>
      <c r="T686" s="179">
        <f>S686*H686</f>
        <v>0</v>
      </c>
      <c r="AR686" s="16" t="s">
        <v>190</v>
      </c>
      <c r="AT686" s="16" t="s">
        <v>127</v>
      </c>
      <c r="AU686" s="16" t="s">
        <v>74</v>
      </c>
      <c r="AY686" s="16" t="s">
        <v>123</v>
      </c>
      <c r="BE686" s="180">
        <f>IF(N686="základní",J686,0)</f>
        <v>0</v>
      </c>
      <c r="BF686" s="180">
        <f>IF(N686="snížená",J686,0)</f>
        <v>0</v>
      </c>
      <c r="BG686" s="180">
        <f>IF(N686="zákl. přenesená",J686,0)</f>
        <v>0</v>
      </c>
      <c r="BH686" s="180">
        <f>IF(N686="sníž. přenesená",J686,0)</f>
        <v>0</v>
      </c>
      <c r="BI686" s="180">
        <f>IF(N686="nulová",J686,0)</f>
        <v>0</v>
      </c>
      <c r="BJ686" s="16" t="s">
        <v>72</v>
      </c>
      <c r="BK686" s="180">
        <f>ROUND(I686*H686,2)</f>
        <v>0</v>
      </c>
      <c r="BL686" s="16" t="s">
        <v>190</v>
      </c>
      <c r="BM686" s="16" t="s">
        <v>989</v>
      </c>
    </row>
    <row r="687" spans="2:65" s="12" customFormat="1" x14ac:dyDescent="0.2">
      <c r="B687" s="192"/>
      <c r="C687" s="193"/>
      <c r="D687" s="183" t="s">
        <v>134</v>
      </c>
      <c r="E687" s="194" t="s">
        <v>1</v>
      </c>
      <c r="F687" s="195" t="s">
        <v>990</v>
      </c>
      <c r="G687" s="193"/>
      <c r="H687" s="196">
        <v>19.97</v>
      </c>
      <c r="I687" s="197"/>
      <c r="J687" s="193"/>
      <c r="K687" s="193"/>
      <c r="L687" s="198"/>
      <c r="M687" s="199"/>
      <c r="N687" s="200"/>
      <c r="O687" s="200"/>
      <c r="P687" s="200"/>
      <c r="Q687" s="200"/>
      <c r="R687" s="200"/>
      <c r="S687" s="200"/>
      <c r="T687" s="201"/>
      <c r="AT687" s="202" t="s">
        <v>134</v>
      </c>
      <c r="AU687" s="202" t="s">
        <v>74</v>
      </c>
      <c r="AV687" s="12" t="s">
        <v>74</v>
      </c>
      <c r="AW687" s="12" t="s">
        <v>30</v>
      </c>
      <c r="AX687" s="12" t="s">
        <v>67</v>
      </c>
      <c r="AY687" s="202" t="s">
        <v>123</v>
      </c>
    </row>
    <row r="688" spans="2:65" s="13" customFormat="1" x14ac:dyDescent="0.2">
      <c r="B688" s="203"/>
      <c r="C688" s="204"/>
      <c r="D688" s="183" t="s">
        <v>134</v>
      </c>
      <c r="E688" s="205" t="s">
        <v>1</v>
      </c>
      <c r="F688" s="206" t="s">
        <v>138</v>
      </c>
      <c r="G688" s="204"/>
      <c r="H688" s="207">
        <v>19.97</v>
      </c>
      <c r="I688" s="208"/>
      <c r="J688" s="204"/>
      <c r="K688" s="204"/>
      <c r="L688" s="209"/>
      <c r="M688" s="210"/>
      <c r="N688" s="211"/>
      <c r="O688" s="211"/>
      <c r="P688" s="211"/>
      <c r="Q688" s="211"/>
      <c r="R688" s="211"/>
      <c r="S688" s="211"/>
      <c r="T688" s="212"/>
      <c r="AT688" s="213" t="s">
        <v>134</v>
      </c>
      <c r="AU688" s="213" t="s">
        <v>74</v>
      </c>
      <c r="AV688" s="13" t="s">
        <v>132</v>
      </c>
      <c r="AW688" s="13" t="s">
        <v>30</v>
      </c>
      <c r="AX688" s="13" t="s">
        <v>72</v>
      </c>
      <c r="AY688" s="213" t="s">
        <v>123</v>
      </c>
    </row>
    <row r="689" spans="2:65" s="1" customFormat="1" ht="16.5" customHeight="1" x14ac:dyDescent="0.2">
      <c r="B689" s="33"/>
      <c r="C689" s="169" t="s">
        <v>991</v>
      </c>
      <c r="D689" s="169" t="s">
        <v>127</v>
      </c>
      <c r="E689" s="170" t="s">
        <v>992</v>
      </c>
      <c r="F689" s="171" t="s">
        <v>993</v>
      </c>
      <c r="G689" s="172" t="s">
        <v>157</v>
      </c>
      <c r="H689" s="173">
        <v>0.315</v>
      </c>
      <c r="I689" s="174"/>
      <c r="J689" s="175">
        <f>ROUND(I689*H689,2)</f>
        <v>0</v>
      </c>
      <c r="K689" s="171" t="s">
        <v>131</v>
      </c>
      <c r="L689" s="37"/>
      <c r="M689" s="176" t="s">
        <v>1</v>
      </c>
      <c r="N689" s="177" t="s">
        <v>38</v>
      </c>
      <c r="O689" s="59"/>
      <c r="P689" s="178">
        <f>O689*H689</f>
        <v>0</v>
      </c>
      <c r="Q689" s="178">
        <v>0</v>
      </c>
      <c r="R689" s="178">
        <f>Q689*H689</f>
        <v>0</v>
      </c>
      <c r="S689" s="178">
        <v>0</v>
      </c>
      <c r="T689" s="179">
        <f>S689*H689</f>
        <v>0</v>
      </c>
      <c r="AR689" s="16" t="s">
        <v>190</v>
      </c>
      <c r="AT689" s="16" t="s">
        <v>127</v>
      </c>
      <c r="AU689" s="16" t="s">
        <v>74</v>
      </c>
      <c r="AY689" s="16" t="s">
        <v>123</v>
      </c>
      <c r="BE689" s="180">
        <f>IF(N689="základní",J689,0)</f>
        <v>0</v>
      </c>
      <c r="BF689" s="180">
        <f>IF(N689="snížená",J689,0)</f>
        <v>0</v>
      </c>
      <c r="BG689" s="180">
        <f>IF(N689="zákl. přenesená",J689,0)</f>
        <v>0</v>
      </c>
      <c r="BH689" s="180">
        <f>IF(N689="sníž. přenesená",J689,0)</f>
        <v>0</v>
      </c>
      <c r="BI689" s="180">
        <f>IF(N689="nulová",J689,0)</f>
        <v>0</v>
      </c>
      <c r="BJ689" s="16" t="s">
        <v>72</v>
      </c>
      <c r="BK689" s="180">
        <f>ROUND(I689*H689,2)</f>
        <v>0</v>
      </c>
      <c r="BL689" s="16" t="s">
        <v>190</v>
      </c>
      <c r="BM689" s="16" t="s">
        <v>994</v>
      </c>
    </row>
    <row r="690" spans="2:65" s="1" customFormat="1" ht="16.5" customHeight="1" x14ac:dyDescent="0.2">
      <c r="B690" s="33"/>
      <c r="C690" s="169" t="s">
        <v>995</v>
      </c>
      <c r="D690" s="169" t="s">
        <v>127</v>
      </c>
      <c r="E690" s="170" t="s">
        <v>996</v>
      </c>
      <c r="F690" s="171" t="s">
        <v>997</v>
      </c>
      <c r="G690" s="172" t="s">
        <v>157</v>
      </c>
      <c r="H690" s="173">
        <v>0.315</v>
      </c>
      <c r="I690" s="174"/>
      <c r="J690" s="175">
        <f>ROUND(I690*H690,2)</f>
        <v>0</v>
      </c>
      <c r="K690" s="171" t="s">
        <v>131</v>
      </c>
      <c r="L690" s="37"/>
      <c r="M690" s="176" t="s">
        <v>1</v>
      </c>
      <c r="N690" s="177" t="s">
        <v>38</v>
      </c>
      <c r="O690" s="59"/>
      <c r="P690" s="178">
        <f>O690*H690</f>
        <v>0</v>
      </c>
      <c r="Q690" s="178">
        <v>0</v>
      </c>
      <c r="R690" s="178">
        <f>Q690*H690</f>
        <v>0</v>
      </c>
      <c r="S690" s="178">
        <v>0</v>
      </c>
      <c r="T690" s="179">
        <f>S690*H690</f>
        <v>0</v>
      </c>
      <c r="AR690" s="16" t="s">
        <v>190</v>
      </c>
      <c r="AT690" s="16" t="s">
        <v>127</v>
      </c>
      <c r="AU690" s="16" t="s">
        <v>74</v>
      </c>
      <c r="AY690" s="16" t="s">
        <v>123</v>
      </c>
      <c r="BE690" s="180">
        <f>IF(N690="základní",J690,0)</f>
        <v>0</v>
      </c>
      <c r="BF690" s="180">
        <f>IF(N690="snížená",J690,0)</f>
        <v>0</v>
      </c>
      <c r="BG690" s="180">
        <f>IF(N690="zákl. přenesená",J690,0)</f>
        <v>0</v>
      </c>
      <c r="BH690" s="180">
        <f>IF(N690="sníž. přenesená",J690,0)</f>
        <v>0</v>
      </c>
      <c r="BI690" s="180">
        <f>IF(N690="nulová",J690,0)</f>
        <v>0</v>
      </c>
      <c r="BJ690" s="16" t="s">
        <v>72</v>
      </c>
      <c r="BK690" s="180">
        <f>ROUND(I690*H690,2)</f>
        <v>0</v>
      </c>
      <c r="BL690" s="16" t="s">
        <v>190</v>
      </c>
      <c r="BM690" s="16" t="s">
        <v>998</v>
      </c>
    </row>
    <row r="691" spans="2:65" s="10" customFormat="1" ht="22.9" customHeight="1" x14ac:dyDescent="0.2">
      <c r="B691" s="153"/>
      <c r="C691" s="154"/>
      <c r="D691" s="155" t="s">
        <v>66</v>
      </c>
      <c r="E691" s="167" t="s">
        <v>999</v>
      </c>
      <c r="F691" s="167" t="s">
        <v>1000</v>
      </c>
      <c r="G691" s="154"/>
      <c r="H691" s="154"/>
      <c r="I691" s="157"/>
      <c r="J691" s="168">
        <f>BK691</f>
        <v>0</v>
      </c>
      <c r="K691" s="154"/>
      <c r="L691" s="159"/>
      <c r="M691" s="160"/>
      <c r="N691" s="161"/>
      <c r="O691" s="161"/>
      <c r="P691" s="162">
        <f>SUM(P692:P726)</f>
        <v>0</v>
      </c>
      <c r="Q691" s="161"/>
      <c r="R691" s="162">
        <f>SUM(R692:R726)</f>
        <v>8.2942873000000006</v>
      </c>
      <c r="S691" s="161"/>
      <c r="T691" s="163">
        <f>SUM(T692:T726)</f>
        <v>0</v>
      </c>
      <c r="AR691" s="164" t="s">
        <v>74</v>
      </c>
      <c r="AT691" s="165" t="s">
        <v>66</v>
      </c>
      <c r="AU691" s="165" t="s">
        <v>72</v>
      </c>
      <c r="AY691" s="164" t="s">
        <v>123</v>
      </c>
      <c r="BK691" s="166">
        <f>SUM(BK692:BK726)</f>
        <v>0</v>
      </c>
    </row>
    <row r="692" spans="2:65" s="1" customFormat="1" ht="16.5" customHeight="1" x14ac:dyDescent="0.2">
      <c r="B692" s="33"/>
      <c r="C692" s="169" t="s">
        <v>1001</v>
      </c>
      <c r="D692" s="169" t="s">
        <v>127</v>
      </c>
      <c r="E692" s="170" t="s">
        <v>1002</v>
      </c>
      <c r="F692" s="171" t="s">
        <v>1003</v>
      </c>
      <c r="G692" s="172" t="s">
        <v>142</v>
      </c>
      <c r="H692" s="173">
        <v>377.87200000000001</v>
      </c>
      <c r="I692" s="174"/>
      <c r="J692" s="175">
        <f>ROUND(I692*H692,2)</f>
        <v>0</v>
      </c>
      <c r="K692" s="171" t="s">
        <v>1</v>
      </c>
      <c r="L692" s="37"/>
      <c r="M692" s="176" t="s">
        <v>1</v>
      </c>
      <c r="N692" s="177" t="s">
        <v>38</v>
      </c>
      <c r="O692" s="59"/>
      <c r="P692" s="178">
        <f>O692*H692</f>
        <v>0</v>
      </c>
      <c r="Q692" s="178">
        <v>4.8999999999999998E-3</v>
      </c>
      <c r="R692" s="178">
        <f>Q692*H692</f>
        <v>1.8515728</v>
      </c>
      <c r="S692" s="178">
        <v>0</v>
      </c>
      <c r="T692" s="179">
        <f>S692*H692</f>
        <v>0</v>
      </c>
      <c r="AR692" s="16" t="s">
        <v>190</v>
      </c>
      <c r="AT692" s="16" t="s">
        <v>127</v>
      </c>
      <c r="AU692" s="16" t="s">
        <v>74</v>
      </c>
      <c r="AY692" s="16" t="s">
        <v>123</v>
      </c>
      <c r="BE692" s="180">
        <f>IF(N692="základní",J692,0)</f>
        <v>0</v>
      </c>
      <c r="BF692" s="180">
        <f>IF(N692="snížená",J692,0)</f>
        <v>0</v>
      </c>
      <c r="BG692" s="180">
        <f>IF(N692="zákl. přenesená",J692,0)</f>
        <v>0</v>
      </c>
      <c r="BH692" s="180">
        <f>IF(N692="sníž. přenesená",J692,0)</f>
        <v>0</v>
      </c>
      <c r="BI692" s="180">
        <f>IF(N692="nulová",J692,0)</f>
        <v>0</v>
      </c>
      <c r="BJ692" s="16" t="s">
        <v>72</v>
      </c>
      <c r="BK692" s="180">
        <f>ROUND(I692*H692,2)</f>
        <v>0</v>
      </c>
      <c r="BL692" s="16" t="s">
        <v>190</v>
      </c>
      <c r="BM692" s="16" t="s">
        <v>1004</v>
      </c>
    </row>
    <row r="693" spans="2:65" s="11" customFormat="1" x14ac:dyDescent="0.2">
      <c r="B693" s="181"/>
      <c r="C693" s="182"/>
      <c r="D693" s="183" t="s">
        <v>134</v>
      </c>
      <c r="E693" s="184" t="s">
        <v>1</v>
      </c>
      <c r="F693" s="185" t="s">
        <v>348</v>
      </c>
      <c r="G693" s="182"/>
      <c r="H693" s="184" t="s">
        <v>1</v>
      </c>
      <c r="I693" s="186"/>
      <c r="J693" s="182"/>
      <c r="K693" s="182"/>
      <c r="L693" s="187"/>
      <c r="M693" s="188"/>
      <c r="N693" s="189"/>
      <c r="O693" s="189"/>
      <c r="P693" s="189"/>
      <c r="Q693" s="189"/>
      <c r="R693" s="189"/>
      <c r="S693" s="189"/>
      <c r="T693" s="190"/>
      <c r="AT693" s="191" t="s">
        <v>134</v>
      </c>
      <c r="AU693" s="191" t="s">
        <v>74</v>
      </c>
      <c r="AV693" s="11" t="s">
        <v>72</v>
      </c>
      <c r="AW693" s="11" t="s">
        <v>30</v>
      </c>
      <c r="AX693" s="11" t="s">
        <v>67</v>
      </c>
      <c r="AY693" s="191" t="s">
        <v>123</v>
      </c>
    </row>
    <row r="694" spans="2:65" s="12" customFormat="1" x14ac:dyDescent="0.2">
      <c r="B694" s="192"/>
      <c r="C694" s="193"/>
      <c r="D694" s="183" t="s">
        <v>134</v>
      </c>
      <c r="E694" s="194" t="s">
        <v>1</v>
      </c>
      <c r="F694" s="195" t="s">
        <v>1005</v>
      </c>
      <c r="G694" s="193"/>
      <c r="H694" s="196">
        <v>81.599999999999994</v>
      </c>
      <c r="I694" s="197"/>
      <c r="J694" s="193"/>
      <c r="K694" s="193"/>
      <c r="L694" s="198"/>
      <c r="M694" s="199"/>
      <c r="N694" s="200"/>
      <c r="O694" s="200"/>
      <c r="P694" s="200"/>
      <c r="Q694" s="200"/>
      <c r="R694" s="200"/>
      <c r="S694" s="200"/>
      <c r="T694" s="201"/>
      <c r="AT694" s="202" t="s">
        <v>134</v>
      </c>
      <c r="AU694" s="202" t="s">
        <v>74</v>
      </c>
      <c r="AV694" s="12" t="s">
        <v>74</v>
      </c>
      <c r="AW694" s="12" t="s">
        <v>30</v>
      </c>
      <c r="AX694" s="12" t="s">
        <v>67</v>
      </c>
      <c r="AY694" s="202" t="s">
        <v>123</v>
      </c>
    </row>
    <row r="695" spans="2:65" s="11" customFormat="1" x14ac:dyDescent="0.2">
      <c r="B695" s="181"/>
      <c r="C695" s="182"/>
      <c r="D695" s="183" t="s">
        <v>134</v>
      </c>
      <c r="E695" s="184" t="s">
        <v>1</v>
      </c>
      <c r="F695" s="185" t="s">
        <v>350</v>
      </c>
      <c r="G695" s="182"/>
      <c r="H695" s="184" t="s">
        <v>1</v>
      </c>
      <c r="I695" s="186"/>
      <c r="J695" s="182"/>
      <c r="K695" s="182"/>
      <c r="L695" s="187"/>
      <c r="M695" s="188"/>
      <c r="N695" s="189"/>
      <c r="O695" s="189"/>
      <c r="P695" s="189"/>
      <c r="Q695" s="189"/>
      <c r="R695" s="189"/>
      <c r="S695" s="189"/>
      <c r="T695" s="190"/>
      <c r="AT695" s="191" t="s">
        <v>134</v>
      </c>
      <c r="AU695" s="191" t="s">
        <v>74</v>
      </c>
      <c r="AV695" s="11" t="s">
        <v>72</v>
      </c>
      <c r="AW695" s="11" t="s">
        <v>30</v>
      </c>
      <c r="AX695" s="11" t="s">
        <v>67</v>
      </c>
      <c r="AY695" s="191" t="s">
        <v>123</v>
      </c>
    </row>
    <row r="696" spans="2:65" s="12" customFormat="1" x14ac:dyDescent="0.2">
      <c r="B696" s="192"/>
      <c r="C696" s="193"/>
      <c r="D696" s="183" t="s">
        <v>134</v>
      </c>
      <c r="E696" s="194" t="s">
        <v>1</v>
      </c>
      <c r="F696" s="195" t="s">
        <v>1006</v>
      </c>
      <c r="G696" s="193"/>
      <c r="H696" s="196">
        <v>128.11199999999999</v>
      </c>
      <c r="I696" s="197"/>
      <c r="J696" s="193"/>
      <c r="K696" s="193"/>
      <c r="L696" s="198"/>
      <c r="M696" s="199"/>
      <c r="N696" s="200"/>
      <c r="O696" s="200"/>
      <c r="P696" s="200"/>
      <c r="Q696" s="200"/>
      <c r="R696" s="200"/>
      <c r="S696" s="200"/>
      <c r="T696" s="201"/>
      <c r="AT696" s="202" t="s">
        <v>134</v>
      </c>
      <c r="AU696" s="202" t="s">
        <v>74</v>
      </c>
      <c r="AV696" s="12" t="s">
        <v>74</v>
      </c>
      <c r="AW696" s="12" t="s">
        <v>30</v>
      </c>
      <c r="AX696" s="12" t="s">
        <v>67</v>
      </c>
      <c r="AY696" s="202" t="s">
        <v>123</v>
      </c>
    </row>
    <row r="697" spans="2:65" s="11" customFormat="1" x14ac:dyDescent="0.2">
      <c r="B697" s="181"/>
      <c r="C697" s="182"/>
      <c r="D697" s="183" t="s">
        <v>134</v>
      </c>
      <c r="E697" s="184" t="s">
        <v>1</v>
      </c>
      <c r="F697" s="185" t="s">
        <v>352</v>
      </c>
      <c r="G697" s="182"/>
      <c r="H697" s="184" t="s">
        <v>1</v>
      </c>
      <c r="I697" s="186"/>
      <c r="J697" s="182"/>
      <c r="K697" s="182"/>
      <c r="L697" s="187"/>
      <c r="M697" s="188"/>
      <c r="N697" s="189"/>
      <c r="O697" s="189"/>
      <c r="P697" s="189"/>
      <c r="Q697" s="189"/>
      <c r="R697" s="189"/>
      <c r="S697" s="189"/>
      <c r="T697" s="190"/>
      <c r="AT697" s="191" t="s">
        <v>134</v>
      </c>
      <c r="AU697" s="191" t="s">
        <v>74</v>
      </c>
      <c r="AV697" s="11" t="s">
        <v>72</v>
      </c>
      <c r="AW697" s="11" t="s">
        <v>30</v>
      </c>
      <c r="AX697" s="11" t="s">
        <v>67</v>
      </c>
      <c r="AY697" s="191" t="s">
        <v>123</v>
      </c>
    </row>
    <row r="698" spans="2:65" s="12" customFormat="1" x14ac:dyDescent="0.2">
      <c r="B698" s="192"/>
      <c r="C698" s="193"/>
      <c r="D698" s="183" t="s">
        <v>134</v>
      </c>
      <c r="E698" s="194" t="s">
        <v>1</v>
      </c>
      <c r="F698" s="195" t="s">
        <v>1007</v>
      </c>
      <c r="G698" s="193"/>
      <c r="H698" s="196">
        <v>42</v>
      </c>
      <c r="I698" s="197"/>
      <c r="J698" s="193"/>
      <c r="K698" s="193"/>
      <c r="L698" s="198"/>
      <c r="M698" s="199"/>
      <c r="N698" s="200"/>
      <c r="O698" s="200"/>
      <c r="P698" s="200"/>
      <c r="Q698" s="200"/>
      <c r="R698" s="200"/>
      <c r="S698" s="200"/>
      <c r="T698" s="201"/>
      <c r="AT698" s="202" t="s">
        <v>134</v>
      </c>
      <c r="AU698" s="202" t="s">
        <v>74</v>
      </c>
      <c r="AV698" s="12" t="s">
        <v>74</v>
      </c>
      <c r="AW698" s="12" t="s">
        <v>30</v>
      </c>
      <c r="AX698" s="12" t="s">
        <v>67</v>
      </c>
      <c r="AY698" s="202" t="s">
        <v>123</v>
      </c>
    </row>
    <row r="699" spans="2:65" s="11" customFormat="1" x14ac:dyDescent="0.2">
      <c r="B699" s="181"/>
      <c r="C699" s="182"/>
      <c r="D699" s="183" t="s">
        <v>134</v>
      </c>
      <c r="E699" s="184" t="s">
        <v>1</v>
      </c>
      <c r="F699" s="185" t="s">
        <v>354</v>
      </c>
      <c r="G699" s="182"/>
      <c r="H699" s="184" t="s">
        <v>1</v>
      </c>
      <c r="I699" s="186"/>
      <c r="J699" s="182"/>
      <c r="K699" s="182"/>
      <c r="L699" s="187"/>
      <c r="M699" s="188"/>
      <c r="N699" s="189"/>
      <c r="O699" s="189"/>
      <c r="P699" s="189"/>
      <c r="Q699" s="189"/>
      <c r="R699" s="189"/>
      <c r="S699" s="189"/>
      <c r="T699" s="190"/>
      <c r="AT699" s="191" t="s">
        <v>134</v>
      </c>
      <c r="AU699" s="191" t="s">
        <v>74</v>
      </c>
      <c r="AV699" s="11" t="s">
        <v>72</v>
      </c>
      <c r="AW699" s="11" t="s">
        <v>30</v>
      </c>
      <c r="AX699" s="11" t="s">
        <v>67</v>
      </c>
      <c r="AY699" s="191" t="s">
        <v>123</v>
      </c>
    </row>
    <row r="700" spans="2:65" s="12" customFormat="1" x14ac:dyDescent="0.2">
      <c r="B700" s="192"/>
      <c r="C700" s="193"/>
      <c r="D700" s="183" t="s">
        <v>134</v>
      </c>
      <c r="E700" s="194" t="s">
        <v>1</v>
      </c>
      <c r="F700" s="195" t="s">
        <v>1008</v>
      </c>
      <c r="G700" s="193"/>
      <c r="H700" s="196">
        <v>27.54</v>
      </c>
      <c r="I700" s="197"/>
      <c r="J700" s="193"/>
      <c r="K700" s="193"/>
      <c r="L700" s="198"/>
      <c r="M700" s="199"/>
      <c r="N700" s="200"/>
      <c r="O700" s="200"/>
      <c r="P700" s="200"/>
      <c r="Q700" s="200"/>
      <c r="R700" s="200"/>
      <c r="S700" s="200"/>
      <c r="T700" s="201"/>
      <c r="AT700" s="202" t="s">
        <v>134</v>
      </c>
      <c r="AU700" s="202" t="s">
        <v>74</v>
      </c>
      <c r="AV700" s="12" t="s">
        <v>74</v>
      </c>
      <c r="AW700" s="12" t="s">
        <v>30</v>
      </c>
      <c r="AX700" s="12" t="s">
        <v>67</v>
      </c>
      <c r="AY700" s="202" t="s">
        <v>123</v>
      </c>
    </row>
    <row r="701" spans="2:65" s="11" customFormat="1" x14ac:dyDescent="0.2">
      <c r="B701" s="181"/>
      <c r="C701" s="182"/>
      <c r="D701" s="183" t="s">
        <v>134</v>
      </c>
      <c r="E701" s="184" t="s">
        <v>1</v>
      </c>
      <c r="F701" s="185" t="s">
        <v>356</v>
      </c>
      <c r="G701" s="182"/>
      <c r="H701" s="184" t="s">
        <v>1</v>
      </c>
      <c r="I701" s="186"/>
      <c r="J701" s="182"/>
      <c r="K701" s="182"/>
      <c r="L701" s="187"/>
      <c r="M701" s="188"/>
      <c r="N701" s="189"/>
      <c r="O701" s="189"/>
      <c r="P701" s="189"/>
      <c r="Q701" s="189"/>
      <c r="R701" s="189"/>
      <c r="S701" s="189"/>
      <c r="T701" s="190"/>
      <c r="AT701" s="191" t="s">
        <v>134</v>
      </c>
      <c r="AU701" s="191" t="s">
        <v>74</v>
      </c>
      <c r="AV701" s="11" t="s">
        <v>72</v>
      </c>
      <c r="AW701" s="11" t="s">
        <v>30</v>
      </c>
      <c r="AX701" s="11" t="s">
        <v>67</v>
      </c>
      <c r="AY701" s="191" t="s">
        <v>123</v>
      </c>
    </row>
    <row r="702" spans="2:65" s="12" customFormat="1" x14ac:dyDescent="0.2">
      <c r="B702" s="192"/>
      <c r="C702" s="193"/>
      <c r="D702" s="183" t="s">
        <v>134</v>
      </c>
      <c r="E702" s="194" t="s">
        <v>1</v>
      </c>
      <c r="F702" s="195" t="s">
        <v>1009</v>
      </c>
      <c r="G702" s="193"/>
      <c r="H702" s="196">
        <v>18.899999999999999</v>
      </c>
      <c r="I702" s="197"/>
      <c r="J702" s="193"/>
      <c r="K702" s="193"/>
      <c r="L702" s="198"/>
      <c r="M702" s="199"/>
      <c r="N702" s="200"/>
      <c r="O702" s="200"/>
      <c r="P702" s="200"/>
      <c r="Q702" s="200"/>
      <c r="R702" s="200"/>
      <c r="S702" s="200"/>
      <c r="T702" s="201"/>
      <c r="AT702" s="202" t="s">
        <v>134</v>
      </c>
      <c r="AU702" s="202" t="s">
        <v>74</v>
      </c>
      <c r="AV702" s="12" t="s">
        <v>74</v>
      </c>
      <c r="AW702" s="12" t="s">
        <v>30</v>
      </c>
      <c r="AX702" s="12" t="s">
        <v>67</v>
      </c>
      <c r="AY702" s="202" t="s">
        <v>123</v>
      </c>
    </row>
    <row r="703" spans="2:65" s="11" customFormat="1" x14ac:dyDescent="0.2">
      <c r="B703" s="181"/>
      <c r="C703" s="182"/>
      <c r="D703" s="183" t="s">
        <v>134</v>
      </c>
      <c r="E703" s="184" t="s">
        <v>1</v>
      </c>
      <c r="F703" s="185" t="s">
        <v>358</v>
      </c>
      <c r="G703" s="182"/>
      <c r="H703" s="184" t="s">
        <v>1</v>
      </c>
      <c r="I703" s="186"/>
      <c r="J703" s="182"/>
      <c r="K703" s="182"/>
      <c r="L703" s="187"/>
      <c r="M703" s="188"/>
      <c r="N703" s="189"/>
      <c r="O703" s="189"/>
      <c r="P703" s="189"/>
      <c r="Q703" s="189"/>
      <c r="R703" s="189"/>
      <c r="S703" s="189"/>
      <c r="T703" s="190"/>
      <c r="AT703" s="191" t="s">
        <v>134</v>
      </c>
      <c r="AU703" s="191" t="s">
        <v>74</v>
      </c>
      <c r="AV703" s="11" t="s">
        <v>72</v>
      </c>
      <c r="AW703" s="11" t="s">
        <v>30</v>
      </c>
      <c r="AX703" s="11" t="s">
        <v>67</v>
      </c>
      <c r="AY703" s="191" t="s">
        <v>123</v>
      </c>
    </row>
    <row r="704" spans="2:65" s="12" customFormat="1" x14ac:dyDescent="0.2">
      <c r="B704" s="192"/>
      <c r="C704" s="193"/>
      <c r="D704" s="183" t="s">
        <v>134</v>
      </c>
      <c r="E704" s="194" t="s">
        <v>1</v>
      </c>
      <c r="F704" s="195" t="s">
        <v>1010</v>
      </c>
      <c r="G704" s="193"/>
      <c r="H704" s="196">
        <v>12.96</v>
      </c>
      <c r="I704" s="197"/>
      <c r="J704" s="193"/>
      <c r="K704" s="193"/>
      <c r="L704" s="198"/>
      <c r="M704" s="199"/>
      <c r="N704" s="200"/>
      <c r="O704" s="200"/>
      <c r="P704" s="200"/>
      <c r="Q704" s="200"/>
      <c r="R704" s="200"/>
      <c r="S704" s="200"/>
      <c r="T704" s="201"/>
      <c r="AT704" s="202" t="s">
        <v>134</v>
      </c>
      <c r="AU704" s="202" t="s">
        <v>74</v>
      </c>
      <c r="AV704" s="12" t="s">
        <v>74</v>
      </c>
      <c r="AW704" s="12" t="s">
        <v>30</v>
      </c>
      <c r="AX704" s="12" t="s">
        <v>67</v>
      </c>
      <c r="AY704" s="202" t="s">
        <v>123</v>
      </c>
    </row>
    <row r="705" spans="2:65" s="12" customFormat="1" x14ac:dyDescent="0.2">
      <c r="B705" s="192"/>
      <c r="C705" s="193"/>
      <c r="D705" s="183" t="s">
        <v>134</v>
      </c>
      <c r="E705" s="194" t="s">
        <v>1</v>
      </c>
      <c r="F705" s="195" t="s">
        <v>1011</v>
      </c>
      <c r="G705" s="193"/>
      <c r="H705" s="196">
        <v>8.1</v>
      </c>
      <c r="I705" s="197"/>
      <c r="J705" s="193"/>
      <c r="K705" s="193"/>
      <c r="L705" s="198"/>
      <c r="M705" s="199"/>
      <c r="N705" s="200"/>
      <c r="O705" s="200"/>
      <c r="P705" s="200"/>
      <c r="Q705" s="200"/>
      <c r="R705" s="200"/>
      <c r="S705" s="200"/>
      <c r="T705" s="201"/>
      <c r="AT705" s="202" t="s">
        <v>134</v>
      </c>
      <c r="AU705" s="202" t="s">
        <v>74</v>
      </c>
      <c r="AV705" s="12" t="s">
        <v>74</v>
      </c>
      <c r="AW705" s="12" t="s">
        <v>30</v>
      </c>
      <c r="AX705" s="12" t="s">
        <v>67</v>
      </c>
      <c r="AY705" s="202" t="s">
        <v>123</v>
      </c>
    </row>
    <row r="706" spans="2:65" s="11" customFormat="1" x14ac:dyDescent="0.2">
      <c r="B706" s="181"/>
      <c r="C706" s="182"/>
      <c r="D706" s="183" t="s">
        <v>134</v>
      </c>
      <c r="E706" s="184" t="s">
        <v>1</v>
      </c>
      <c r="F706" s="185" t="s">
        <v>361</v>
      </c>
      <c r="G706" s="182"/>
      <c r="H706" s="184" t="s">
        <v>1</v>
      </c>
      <c r="I706" s="186"/>
      <c r="J706" s="182"/>
      <c r="K706" s="182"/>
      <c r="L706" s="187"/>
      <c r="M706" s="188"/>
      <c r="N706" s="189"/>
      <c r="O706" s="189"/>
      <c r="P706" s="189"/>
      <c r="Q706" s="189"/>
      <c r="R706" s="189"/>
      <c r="S706" s="189"/>
      <c r="T706" s="190"/>
      <c r="AT706" s="191" t="s">
        <v>134</v>
      </c>
      <c r="AU706" s="191" t="s">
        <v>74</v>
      </c>
      <c r="AV706" s="11" t="s">
        <v>72</v>
      </c>
      <c r="AW706" s="11" t="s">
        <v>30</v>
      </c>
      <c r="AX706" s="11" t="s">
        <v>67</v>
      </c>
      <c r="AY706" s="191" t="s">
        <v>123</v>
      </c>
    </row>
    <row r="707" spans="2:65" s="12" customFormat="1" x14ac:dyDescent="0.2">
      <c r="B707" s="192"/>
      <c r="C707" s="193"/>
      <c r="D707" s="183" t="s">
        <v>134</v>
      </c>
      <c r="E707" s="194" t="s">
        <v>1</v>
      </c>
      <c r="F707" s="195" t="s">
        <v>1012</v>
      </c>
      <c r="G707" s="193"/>
      <c r="H707" s="196">
        <v>15.84</v>
      </c>
      <c r="I707" s="197"/>
      <c r="J707" s="193"/>
      <c r="K707" s="193"/>
      <c r="L707" s="198"/>
      <c r="M707" s="199"/>
      <c r="N707" s="200"/>
      <c r="O707" s="200"/>
      <c r="P707" s="200"/>
      <c r="Q707" s="200"/>
      <c r="R707" s="200"/>
      <c r="S707" s="200"/>
      <c r="T707" s="201"/>
      <c r="AT707" s="202" t="s">
        <v>134</v>
      </c>
      <c r="AU707" s="202" t="s">
        <v>74</v>
      </c>
      <c r="AV707" s="12" t="s">
        <v>74</v>
      </c>
      <c r="AW707" s="12" t="s">
        <v>30</v>
      </c>
      <c r="AX707" s="12" t="s">
        <v>67</v>
      </c>
      <c r="AY707" s="202" t="s">
        <v>123</v>
      </c>
    </row>
    <row r="708" spans="2:65" s="12" customFormat="1" x14ac:dyDescent="0.2">
      <c r="B708" s="192"/>
      <c r="C708" s="193"/>
      <c r="D708" s="183" t="s">
        <v>134</v>
      </c>
      <c r="E708" s="194" t="s">
        <v>1</v>
      </c>
      <c r="F708" s="195" t="s">
        <v>1013</v>
      </c>
      <c r="G708" s="193"/>
      <c r="H708" s="196">
        <v>7.92</v>
      </c>
      <c r="I708" s="197"/>
      <c r="J708" s="193"/>
      <c r="K708" s="193"/>
      <c r="L708" s="198"/>
      <c r="M708" s="199"/>
      <c r="N708" s="200"/>
      <c r="O708" s="200"/>
      <c r="P708" s="200"/>
      <c r="Q708" s="200"/>
      <c r="R708" s="200"/>
      <c r="S708" s="200"/>
      <c r="T708" s="201"/>
      <c r="AT708" s="202" t="s">
        <v>134</v>
      </c>
      <c r="AU708" s="202" t="s">
        <v>74</v>
      </c>
      <c r="AV708" s="12" t="s">
        <v>74</v>
      </c>
      <c r="AW708" s="12" t="s">
        <v>30</v>
      </c>
      <c r="AX708" s="12" t="s">
        <v>67</v>
      </c>
      <c r="AY708" s="202" t="s">
        <v>123</v>
      </c>
    </row>
    <row r="709" spans="2:65" s="11" customFormat="1" x14ac:dyDescent="0.2">
      <c r="B709" s="181"/>
      <c r="C709" s="182"/>
      <c r="D709" s="183" t="s">
        <v>134</v>
      </c>
      <c r="E709" s="184" t="s">
        <v>1</v>
      </c>
      <c r="F709" s="185" t="s">
        <v>364</v>
      </c>
      <c r="G709" s="182"/>
      <c r="H709" s="184" t="s">
        <v>1</v>
      </c>
      <c r="I709" s="186"/>
      <c r="J709" s="182"/>
      <c r="K709" s="182"/>
      <c r="L709" s="187"/>
      <c r="M709" s="188"/>
      <c r="N709" s="189"/>
      <c r="O709" s="189"/>
      <c r="P709" s="189"/>
      <c r="Q709" s="189"/>
      <c r="R709" s="189"/>
      <c r="S709" s="189"/>
      <c r="T709" s="190"/>
      <c r="AT709" s="191" t="s">
        <v>134</v>
      </c>
      <c r="AU709" s="191" t="s">
        <v>74</v>
      </c>
      <c r="AV709" s="11" t="s">
        <v>72</v>
      </c>
      <c r="AW709" s="11" t="s">
        <v>30</v>
      </c>
      <c r="AX709" s="11" t="s">
        <v>67</v>
      </c>
      <c r="AY709" s="191" t="s">
        <v>123</v>
      </c>
    </row>
    <row r="710" spans="2:65" s="12" customFormat="1" x14ac:dyDescent="0.2">
      <c r="B710" s="192"/>
      <c r="C710" s="193"/>
      <c r="D710" s="183" t="s">
        <v>134</v>
      </c>
      <c r="E710" s="194" t="s">
        <v>1</v>
      </c>
      <c r="F710" s="195" t="s">
        <v>1014</v>
      </c>
      <c r="G710" s="193"/>
      <c r="H710" s="196">
        <v>55.26</v>
      </c>
      <c r="I710" s="197"/>
      <c r="J710" s="193"/>
      <c r="K710" s="193"/>
      <c r="L710" s="198"/>
      <c r="M710" s="199"/>
      <c r="N710" s="200"/>
      <c r="O710" s="200"/>
      <c r="P710" s="200"/>
      <c r="Q710" s="200"/>
      <c r="R710" s="200"/>
      <c r="S710" s="200"/>
      <c r="T710" s="201"/>
      <c r="AT710" s="202" t="s">
        <v>134</v>
      </c>
      <c r="AU710" s="202" t="s">
        <v>74</v>
      </c>
      <c r="AV710" s="12" t="s">
        <v>74</v>
      </c>
      <c r="AW710" s="12" t="s">
        <v>30</v>
      </c>
      <c r="AX710" s="12" t="s">
        <v>67</v>
      </c>
      <c r="AY710" s="202" t="s">
        <v>123</v>
      </c>
    </row>
    <row r="711" spans="2:65" s="11" customFormat="1" x14ac:dyDescent="0.2">
      <c r="B711" s="181"/>
      <c r="C711" s="182"/>
      <c r="D711" s="183" t="s">
        <v>134</v>
      </c>
      <c r="E711" s="184" t="s">
        <v>1</v>
      </c>
      <c r="F711" s="185" t="s">
        <v>366</v>
      </c>
      <c r="G711" s="182"/>
      <c r="H711" s="184" t="s">
        <v>1</v>
      </c>
      <c r="I711" s="186"/>
      <c r="J711" s="182"/>
      <c r="K711" s="182"/>
      <c r="L711" s="187"/>
      <c r="M711" s="188"/>
      <c r="N711" s="189"/>
      <c r="O711" s="189"/>
      <c r="P711" s="189"/>
      <c r="Q711" s="189"/>
      <c r="R711" s="189"/>
      <c r="S711" s="189"/>
      <c r="T711" s="190"/>
      <c r="AT711" s="191" t="s">
        <v>134</v>
      </c>
      <c r="AU711" s="191" t="s">
        <v>74</v>
      </c>
      <c r="AV711" s="11" t="s">
        <v>72</v>
      </c>
      <c r="AW711" s="11" t="s">
        <v>30</v>
      </c>
      <c r="AX711" s="11" t="s">
        <v>67</v>
      </c>
      <c r="AY711" s="191" t="s">
        <v>123</v>
      </c>
    </row>
    <row r="712" spans="2:65" s="12" customFormat="1" x14ac:dyDescent="0.2">
      <c r="B712" s="192"/>
      <c r="C712" s="193"/>
      <c r="D712" s="183" t="s">
        <v>134</v>
      </c>
      <c r="E712" s="194" t="s">
        <v>1</v>
      </c>
      <c r="F712" s="195" t="s">
        <v>1015</v>
      </c>
      <c r="G712" s="193"/>
      <c r="H712" s="196">
        <v>9.7200000000000006</v>
      </c>
      <c r="I712" s="197"/>
      <c r="J712" s="193"/>
      <c r="K712" s="193"/>
      <c r="L712" s="198"/>
      <c r="M712" s="199"/>
      <c r="N712" s="200"/>
      <c r="O712" s="200"/>
      <c r="P712" s="200"/>
      <c r="Q712" s="200"/>
      <c r="R712" s="200"/>
      <c r="S712" s="200"/>
      <c r="T712" s="201"/>
      <c r="AT712" s="202" t="s">
        <v>134</v>
      </c>
      <c r="AU712" s="202" t="s">
        <v>74</v>
      </c>
      <c r="AV712" s="12" t="s">
        <v>74</v>
      </c>
      <c r="AW712" s="12" t="s">
        <v>30</v>
      </c>
      <c r="AX712" s="12" t="s">
        <v>67</v>
      </c>
      <c r="AY712" s="202" t="s">
        <v>123</v>
      </c>
    </row>
    <row r="713" spans="2:65" s="14" customFormat="1" x14ac:dyDescent="0.2">
      <c r="B713" s="224"/>
      <c r="C713" s="225"/>
      <c r="D713" s="183" t="s">
        <v>134</v>
      </c>
      <c r="E713" s="226" t="s">
        <v>1</v>
      </c>
      <c r="F713" s="227" t="s">
        <v>339</v>
      </c>
      <c r="G713" s="225"/>
      <c r="H713" s="228">
        <v>407.952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134</v>
      </c>
      <c r="AU713" s="234" t="s">
        <v>74</v>
      </c>
      <c r="AV713" s="14" t="s">
        <v>124</v>
      </c>
      <c r="AW713" s="14" t="s">
        <v>30</v>
      </c>
      <c r="AX713" s="14" t="s">
        <v>67</v>
      </c>
      <c r="AY713" s="234" t="s">
        <v>123</v>
      </c>
    </row>
    <row r="714" spans="2:65" s="11" customFormat="1" x14ac:dyDescent="0.2">
      <c r="B714" s="181"/>
      <c r="C714" s="182"/>
      <c r="D714" s="183" t="s">
        <v>134</v>
      </c>
      <c r="E714" s="184" t="s">
        <v>1</v>
      </c>
      <c r="F714" s="185" t="s">
        <v>368</v>
      </c>
      <c r="G714" s="182"/>
      <c r="H714" s="184" t="s">
        <v>1</v>
      </c>
      <c r="I714" s="186"/>
      <c r="J714" s="182"/>
      <c r="K714" s="182"/>
      <c r="L714" s="187"/>
      <c r="M714" s="188"/>
      <c r="N714" s="189"/>
      <c r="O714" s="189"/>
      <c r="P714" s="189"/>
      <c r="Q714" s="189"/>
      <c r="R714" s="189"/>
      <c r="S714" s="189"/>
      <c r="T714" s="190"/>
      <c r="AT714" s="191" t="s">
        <v>134</v>
      </c>
      <c r="AU714" s="191" t="s">
        <v>74</v>
      </c>
      <c r="AV714" s="11" t="s">
        <v>72</v>
      </c>
      <c r="AW714" s="11" t="s">
        <v>30</v>
      </c>
      <c r="AX714" s="11" t="s">
        <v>67</v>
      </c>
      <c r="AY714" s="191" t="s">
        <v>123</v>
      </c>
    </row>
    <row r="715" spans="2:65" s="12" customFormat="1" x14ac:dyDescent="0.2">
      <c r="B715" s="192"/>
      <c r="C715" s="193"/>
      <c r="D715" s="183" t="s">
        <v>134</v>
      </c>
      <c r="E715" s="194" t="s">
        <v>1</v>
      </c>
      <c r="F715" s="195" t="s">
        <v>297</v>
      </c>
      <c r="G715" s="193"/>
      <c r="H715" s="196">
        <v>3.36</v>
      </c>
      <c r="I715" s="197"/>
      <c r="J715" s="193"/>
      <c r="K715" s="193"/>
      <c r="L715" s="198"/>
      <c r="M715" s="199"/>
      <c r="N715" s="200"/>
      <c r="O715" s="200"/>
      <c r="P715" s="200"/>
      <c r="Q715" s="200"/>
      <c r="R715" s="200"/>
      <c r="S715" s="200"/>
      <c r="T715" s="201"/>
      <c r="AT715" s="202" t="s">
        <v>134</v>
      </c>
      <c r="AU715" s="202" t="s">
        <v>74</v>
      </c>
      <c r="AV715" s="12" t="s">
        <v>74</v>
      </c>
      <c r="AW715" s="12" t="s">
        <v>30</v>
      </c>
      <c r="AX715" s="12" t="s">
        <v>67</v>
      </c>
      <c r="AY715" s="202" t="s">
        <v>123</v>
      </c>
    </row>
    <row r="716" spans="2:65" s="12" customFormat="1" x14ac:dyDescent="0.2">
      <c r="B716" s="192"/>
      <c r="C716" s="193"/>
      <c r="D716" s="183" t="s">
        <v>134</v>
      </c>
      <c r="E716" s="194" t="s">
        <v>1</v>
      </c>
      <c r="F716" s="195" t="s">
        <v>369</v>
      </c>
      <c r="G716" s="193"/>
      <c r="H716" s="196">
        <v>1.76</v>
      </c>
      <c r="I716" s="197"/>
      <c r="J716" s="193"/>
      <c r="K716" s="193"/>
      <c r="L716" s="198"/>
      <c r="M716" s="199"/>
      <c r="N716" s="200"/>
      <c r="O716" s="200"/>
      <c r="P716" s="200"/>
      <c r="Q716" s="200"/>
      <c r="R716" s="200"/>
      <c r="S716" s="200"/>
      <c r="T716" s="201"/>
      <c r="AT716" s="202" t="s">
        <v>134</v>
      </c>
      <c r="AU716" s="202" t="s">
        <v>74</v>
      </c>
      <c r="AV716" s="12" t="s">
        <v>74</v>
      </c>
      <c r="AW716" s="12" t="s">
        <v>30</v>
      </c>
      <c r="AX716" s="12" t="s">
        <v>67</v>
      </c>
      <c r="AY716" s="202" t="s">
        <v>123</v>
      </c>
    </row>
    <row r="717" spans="2:65" s="14" customFormat="1" x14ac:dyDescent="0.2">
      <c r="B717" s="224"/>
      <c r="C717" s="225"/>
      <c r="D717" s="183" t="s">
        <v>134</v>
      </c>
      <c r="E717" s="226" t="s">
        <v>1</v>
      </c>
      <c r="F717" s="227" t="s">
        <v>339</v>
      </c>
      <c r="G717" s="225"/>
      <c r="H717" s="228">
        <v>5.12</v>
      </c>
      <c r="I717" s="229"/>
      <c r="J717" s="225"/>
      <c r="K717" s="225"/>
      <c r="L717" s="230"/>
      <c r="M717" s="231"/>
      <c r="N717" s="232"/>
      <c r="O717" s="232"/>
      <c r="P717" s="232"/>
      <c r="Q717" s="232"/>
      <c r="R717" s="232"/>
      <c r="S717" s="232"/>
      <c r="T717" s="233"/>
      <c r="AT717" s="234" t="s">
        <v>134</v>
      </c>
      <c r="AU717" s="234" t="s">
        <v>74</v>
      </c>
      <c r="AV717" s="14" t="s">
        <v>124</v>
      </c>
      <c r="AW717" s="14" t="s">
        <v>30</v>
      </c>
      <c r="AX717" s="14" t="s">
        <v>67</v>
      </c>
      <c r="AY717" s="234" t="s">
        <v>123</v>
      </c>
    </row>
    <row r="718" spans="2:65" s="12" customFormat="1" x14ac:dyDescent="0.2">
      <c r="B718" s="192"/>
      <c r="C718" s="193"/>
      <c r="D718" s="183" t="s">
        <v>134</v>
      </c>
      <c r="E718" s="194" t="s">
        <v>1</v>
      </c>
      <c r="F718" s="195" t="s">
        <v>370</v>
      </c>
      <c r="G718" s="193"/>
      <c r="H718" s="196">
        <v>-35.200000000000003</v>
      </c>
      <c r="I718" s="197"/>
      <c r="J718" s="193"/>
      <c r="K718" s="193"/>
      <c r="L718" s="198"/>
      <c r="M718" s="199"/>
      <c r="N718" s="200"/>
      <c r="O718" s="200"/>
      <c r="P718" s="200"/>
      <c r="Q718" s="200"/>
      <c r="R718" s="200"/>
      <c r="S718" s="200"/>
      <c r="T718" s="201"/>
      <c r="AT718" s="202" t="s">
        <v>134</v>
      </c>
      <c r="AU718" s="202" t="s">
        <v>74</v>
      </c>
      <c r="AV718" s="12" t="s">
        <v>74</v>
      </c>
      <c r="AW718" s="12" t="s">
        <v>30</v>
      </c>
      <c r="AX718" s="12" t="s">
        <v>67</v>
      </c>
      <c r="AY718" s="202" t="s">
        <v>123</v>
      </c>
    </row>
    <row r="719" spans="2:65" s="13" customFormat="1" x14ac:dyDescent="0.2">
      <c r="B719" s="203"/>
      <c r="C719" s="204"/>
      <c r="D719" s="183" t="s">
        <v>134</v>
      </c>
      <c r="E719" s="205" t="s">
        <v>1</v>
      </c>
      <c r="F719" s="206" t="s">
        <v>138</v>
      </c>
      <c r="G719" s="204"/>
      <c r="H719" s="207">
        <v>377.87200000000001</v>
      </c>
      <c r="I719" s="208"/>
      <c r="J719" s="204"/>
      <c r="K719" s="204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134</v>
      </c>
      <c r="AU719" s="213" t="s">
        <v>74</v>
      </c>
      <c r="AV719" s="13" t="s">
        <v>132</v>
      </c>
      <c r="AW719" s="13" t="s">
        <v>30</v>
      </c>
      <c r="AX719" s="13" t="s">
        <v>72</v>
      </c>
      <c r="AY719" s="213" t="s">
        <v>123</v>
      </c>
    </row>
    <row r="720" spans="2:65" s="1" customFormat="1" ht="16.5" customHeight="1" x14ac:dyDescent="0.2">
      <c r="B720" s="33"/>
      <c r="C720" s="214" t="s">
        <v>1016</v>
      </c>
      <c r="D720" s="214" t="s">
        <v>162</v>
      </c>
      <c r="E720" s="215" t="s">
        <v>1017</v>
      </c>
      <c r="F720" s="216" t="s">
        <v>1018</v>
      </c>
      <c r="G720" s="217" t="s">
        <v>142</v>
      </c>
      <c r="H720" s="218">
        <v>415.65899999999999</v>
      </c>
      <c r="I720" s="219"/>
      <c r="J720" s="220">
        <f>ROUND(I720*H720,2)</f>
        <v>0</v>
      </c>
      <c r="K720" s="216" t="s">
        <v>1</v>
      </c>
      <c r="L720" s="221"/>
      <c r="M720" s="222" t="s">
        <v>1</v>
      </c>
      <c r="N720" s="223" t="s">
        <v>38</v>
      </c>
      <c r="O720" s="59"/>
      <c r="P720" s="178">
        <f>O720*H720</f>
        <v>0</v>
      </c>
      <c r="Q720" s="178">
        <v>1.55E-2</v>
      </c>
      <c r="R720" s="178">
        <f>Q720*H720</f>
        <v>6.4427145000000001</v>
      </c>
      <c r="S720" s="178">
        <v>0</v>
      </c>
      <c r="T720" s="179">
        <f>S720*H720</f>
        <v>0</v>
      </c>
      <c r="AR720" s="16" t="s">
        <v>458</v>
      </c>
      <c r="AT720" s="16" t="s">
        <v>162</v>
      </c>
      <c r="AU720" s="16" t="s">
        <v>74</v>
      </c>
      <c r="AY720" s="16" t="s">
        <v>123</v>
      </c>
      <c r="BE720" s="180">
        <f>IF(N720="základní",J720,0)</f>
        <v>0</v>
      </c>
      <c r="BF720" s="180">
        <f>IF(N720="snížená",J720,0)</f>
        <v>0</v>
      </c>
      <c r="BG720" s="180">
        <f>IF(N720="zákl. přenesená",J720,0)</f>
        <v>0</v>
      </c>
      <c r="BH720" s="180">
        <f>IF(N720="sníž. přenesená",J720,0)</f>
        <v>0</v>
      </c>
      <c r="BI720" s="180">
        <f>IF(N720="nulová",J720,0)</f>
        <v>0</v>
      </c>
      <c r="BJ720" s="16" t="s">
        <v>72</v>
      </c>
      <c r="BK720" s="180">
        <f>ROUND(I720*H720,2)</f>
        <v>0</v>
      </c>
      <c r="BL720" s="16" t="s">
        <v>190</v>
      </c>
      <c r="BM720" s="16" t="s">
        <v>1019</v>
      </c>
    </row>
    <row r="721" spans="2:65" s="12" customFormat="1" x14ac:dyDescent="0.2">
      <c r="B721" s="192"/>
      <c r="C721" s="193"/>
      <c r="D721" s="183" t="s">
        <v>134</v>
      </c>
      <c r="E721" s="194" t="s">
        <v>1</v>
      </c>
      <c r="F721" s="195" t="s">
        <v>1020</v>
      </c>
      <c r="G721" s="193"/>
      <c r="H721" s="196">
        <v>415.65899999999999</v>
      </c>
      <c r="I721" s="197"/>
      <c r="J721" s="193"/>
      <c r="K721" s="193"/>
      <c r="L721" s="198"/>
      <c r="M721" s="199"/>
      <c r="N721" s="200"/>
      <c r="O721" s="200"/>
      <c r="P721" s="200"/>
      <c r="Q721" s="200"/>
      <c r="R721" s="200"/>
      <c r="S721" s="200"/>
      <c r="T721" s="201"/>
      <c r="AT721" s="202" t="s">
        <v>134</v>
      </c>
      <c r="AU721" s="202" t="s">
        <v>74</v>
      </c>
      <c r="AV721" s="12" t="s">
        <v>74</v>
      </c>
      <c r="AW721" s="12" t="s">
        <v>30</v>
      </c>
      <c r="AX721" s="12" t="s">
        <v>67</v>
      </c>
      <c r="AY721" s="202" t="s">
        <v>123</v>
      </c>
    </row>
    <row r="722" spans="2:65" s="13" customFormat="1" x14ac:dyDescent="0.2">
      <c r="B722" s="203"/>
      <c r="C722" s="204"/>
      <c r="D722" s="183" t="s">
        <v>134</v>
      </c>
      <c r="E722" s="205" t="s">
        <v>1</v>
      </c>
      <c r="F722" s="206" t="s">
        <v>138</v>
      </c>
      <c r="G722" s="204"/>
      <c r="H722" s="207">
        <v>415.65899999999999</v>
      </c>
      <c r="I722" s="208"/>
      <c r="J722" s="204"/>
      <c r="K722" s="204"/>
      <c r="L722" s="209"/>
      <c r="M722" s="210"/>
      <c r="N722" s="211"/>
      <c r="O722" s="211"/>
      <c r="P722" s="211"/>
      <c r="Q722" s="211"/>
      <c r="R722" s="211"/>
      <c r="S722" s="211"/>
      <c r="T722" s="212"/>
      <c r="AT722" s="213" t="s">
        <v>134</v>
      </c>
      <c r="AU722" s="213" t="s">
        <v>74</v>
      </c>
      <c r="AV722" s="13" t="s">
        <v>132</v>
      </c>
      <c r="AW722" s="13" t="s">
        <v>30</v>
      </c>
      <c r="AX722" s="13" t="s">
        <v>72</v>
      </c>
      <c r="AY722" s="213" t="s">
        <v>123</v>
      </c>
    </row>
    <row r="723" spans="2:65" s="1" customFormat="1" ht="16.5" customHeight="1" x14ac:dyDescent="0.2">
      <c r="B723" s="33"/>
      <c r="C723" s="169" t="s">
        <v>1021</v>
      </c>
      <c r="D723" s="169" t="s">
        <v>127</v>
      </c>
      <c r="E723" s="170" t="s">
        <v>1022</v>
      </c>
      <c r="F723" s="171" t="s">
        <v>1023</v>
      </c>
      <c r="G723" s="172" t="s">
        <v>142</v>
      </c>
      <c r="H723" s="173">
        <v>377.87200000000001</v>
      </c>
      <c r="I723" s="174"/>
      <c r="J723" s="175">
        <f>ROUND(I723*H723,2)</f>
        <v>0</v>
      </c>
      <c r="K723" s="171" t="s">
        <v>131</v>
      </c>
      <c r="L723" s="37"/>
      <c r="M723" s="176" t="s">
        <v>1</v>
      </c>
      <c r="N723" s="177" t="s">
        <v>38</v>
      </c>
      <c r="O723" s="59"/>
      <c r="P723" s="178">
        <f>O723*H723</f>
        <v>0</v>
      </c>
      <c r="Q723" s="178">
        <v>0</v>
      </c>
      <c r="R723" s="178">
        <f>Q723*H723</f>
        <v>0</v>
      </c>
      <c r="S723" s="178">
        <v>0</v>
      </c>
      <c r="T723" s="179">
        <f>S723*H723</f>
        <v>0</v>
      </c>
      <c r="AR723" s="16" t="s">
        <v>190</v>
      </c>
      <c r="AT723" s="16" t="s">
        <v>127</v>
      </c>
      <c r="AU723" s="16" t="s">
        <v>74</v>
      </c>
      <c r="AY723" s="16" t="s">
        <v>123</v>
      </c>
      <c r="BE723" s="180">
        <f>IF(N723="základní",J723,0)</f>
        <v>0</v>
      </c>
      <c r="BF723" s="180">
        <f>IF(N723="snížená",J723,0)</f>
        <v>0</v>
      </c>
      <c r="BG723" s="180">
        <f>IF(N723="zákl. přenesená",J723,0)</f>
        <v>0</v>
      </c>
      <c r="BH723" s="180">
        <f>IF(N723="sníž. přenesená",J723,0)</f>
        <v>0</v>
      </c>
      <c r="BI723" s="180">
        <f>IF(N723="nulová",J723,0)</f>
        <v>0</v>
      </c>
      <c r="BJ723" s="16" t="s">
        <v>72</v>
      </c>
      <c r="BK723" s="180">
        <f>ROUND(I723*H723,2)</f>
        <v>0</v>
      </c>
      <c r="BL723" s="16" t="s">
        <v>190</v>
      </c>
      <c r="BM723" s="16" t="s">
        <v>1024</v>
      </c>
    </row>
    <row r="724" spans="2:65" s="1" customFormat="1" ht="16.5" customHeight="1" x14ac:dyDescent="0.2">
      <c r="B724" s="33"/>
      <c r="C724" s="169" t="s">
        <v>1025</v>
      </c>
      <c r="D724" s="169" t="s">
        <v>127</v>
      </c>
      <c r="E724" s="170" t="s">
        <v>1026</v>
      </c>
      <c r="F724" s="171" t="s">
        <v>1027</v>
      </c>
      <c r="G724" s="172" t="s">
        <v>142</v>
      </c>
      <c r="H724" s="173">
        <v>377.87200000000001</v>
      </c>
      <c r="I724" s="174"/>
      <c r="J724" s="175">
        <f>ROUND(I724*H724,2)</f>
        <v>0</v>
      </c>
      <c r="K724" s="171" t="s">
        <v>131</v>
      </c>
      <c r="L724" s="37"/>
      <c r="M724" s="176" t="s">
        <v>1</v>
      </c>
      <c r="N724" s="177" t="s">
        <v>38</v>
      </c>
      <c r="O724" s="59"/>
      <c r="P724" s="178">
        <f>O724*H724</f>
        <v>0</v>
      </c>
      <c r="Q724" s="178">
        <v>0</v>
      </c>
      <c r="R724" s="178">
        <f>Q724*H724</f>
        <v>0</v>
      </c>
      <c r="S724" s="178">
        <v>0</v>
      </c>
      <c r="T724" s="179">
        <f>S724*H724</f>
        <v>0</v>
      </c>
      <c r="AR724" s="16" t="s">
        <v>190</v>
      </c>
      <c r="AT724" s="16" t="s">
        <v>127</v>
      </c>
      <c r="AU724" s="16" t="s">
        <v>74</v>
      </c>
      <c r="AY724" s="16" t="s">
        <v>123</v>
      </c>
      <c r="BE724" s="180">
        <f>IF(N724="základní",J724,0)</f>
        <v>0</v>
      </c>
      <c r="BF724" s="180">
        <f>IF(N724="snížená",J724,0)</f>
        <v>0</v>
      </c>
      <c r="BG724" s="180">
        <f>IF(N724="zákl. přenesená",J724,0)</f>
        <v>0</v>
      </c>
      <c r="BH724" s="180">
        <f>IF(N724="sníž. přenesená",J724,0)</f>
        <v>0</v>
      </c>
      <c r="BI724" s="180">
        <f>IF(N724="nulová",J724,0)</f>
        <v>0</v>
      </c>
      <c r="BJ724" s="16" t="s">
        <v>72</v>
      </c>
      <c r="BK724" s="180">
        <f>ROUND(I724*H724,2)</f>
        <v>0</v>
      </c>
      <c r="BL724" s="16" t="s">
        <v>190</v>
      </c>
      <c r="BM724" s="16" t="s">
        <v>1028</v>
      </c>
    </row>
    <row r="725" spans="2:65" s="1" customFormat="1" ht="16.5" customHeight="1" x14ac:dyDescent="0.2">
      <c r="B725" s="33"/>
      <c r="C725" s="169" t="s">
        <v>1029</v>
      </c>
      <c r="D725" s="169" t="s">
        <v>127</v>
      </c>
      <c r="E725" s="170" t="s">
        <v>1030</v>
      </c>
      <c r="F725" s="171" t="s">
        <v>1031</v>
      </c>
      <c r="G725" s="172" t="s">
        <v>157</v>
      </c>
      <c r="H725" s="173">
        <v>8.2940000000000005</v>
      </c>
      <c r="I725" s="174"/>
      <c r="J725" s="175">
        <f>ROUND(I725*H725,2)</f>
        <v>0</v>
      </c>
      <c r="K725" s="171" t="s">
        <v>131</v>
      </c>
      <c r="L725" s="37"/>
      <c r="M725" s="176" t="s">
        <v>1</v>
      </c>
      <c r="N725" s="177" t="s">
        <v>38</v>
      </c>
      <c r="O725" s="59"/>
      <c r="P725" s="178">
        <f>O725*H725</f>
        <v>0</v>
      </c>
      <c r="Q725" s="178">
        <v>0</v>
      </c>
      <c r="R725" s="178">
        <f>Q725*H725</f>
        <v>0</v>
      </c>
      <c r="S725" s="178">
        <v>0</v>
      </c>
      <c r="T725" s="179">
        <f>S725*H725</f>
        <v>0</v>
      </c>
      <c r="AR725" s="16" t="s">
        <v>190</v>
      </c>
      <c r="AT725" s="16" t="s">
        <v>127</v>
      </c>
      <c r="AU725" s="16" t="s">
        <v>74</v>
      </c>
      <c r="AY725" s="16" t="s">
        <v>123</v>
      </c>
      <c r="BE725" s="180">
        <f>IF(N725="základní",J725,0)</f>
        <v>0</v>
      </c>
      <c r="BF725" s="180">
        <f>IF(N725="snížená",J725,0)</f>
        <v>0</v>
      </c>
      <c r="BG725" s="180">
        <f>IF(N725="zákl. přenesená",J725,0)</f>
        <v>0</v>
      </c>
      <c r="BH725" s="180">
        <f>IF(N725="sníž. přenesená",J725,0)</f>
        <v>0</v>
      </c>
      <c r="BI725" s="180">
        <f>IF(N725="nulová",J725,0)</f>
        <v>0</v>
      </c>
      <c r="BJ725" s="16" t="s">
        <v>72</v>
      </c>
      <c r="BK725" s="180">
        <f>ROUND(I725*H725,2)</f>
        <v>0</v>
      </c>
      <c r="BL725" s="16" t="s">
        <v>190</v>
      </c>
      <c r="BM725" s="16" t="s">
        <v>1032</v>
      </c>
    </row>
    <row r="726" spans="2:65" s="1" customFormat="1" ht="16.5" customHeight="1" x14ac:dyDescent="0.2">
      <c r="B726" s="33"/>
      <c r="C726" s="169" t="s">
        <v>1033</v>
      </c>
      <c r="D726" s="169" t="s">
        <v>127</v>
      </c>
      <c r="E726" s="170" t="s">
        <v>1034</v>
      </c>
      <c r="F726" s="171" t="s">
        <v>1035</v>
      </c>
      <c r="G726" s="172" t="s">
        <v>157</v>
      </c>
      <c r="H726" s="173">
        <v>8.2940000000000005</v>
      </c>
      <c r="I726" s="174"/>
      <c r="J726" s="175">
        <f>ROUND(I726*H726,2)</f>
        <v>0</v>
      </c>
      <c r="K726" s="171" t="s">
        <v>131</v>
      </c>
      <c r="L726" s="37"/>
      <c r="M726" s="176" t="s">
        <v>1</v>
      </c>
      <c r="N726" s="177" t="s">
        <v>38</v>
      </c>
      <c r="O726" s="59"/>
      <c r="P726" s="178">
        <f>O726*H726</f>
        <v>0</v>
      </c>
      <c r="Q726" s="178">
        <v>0</v>
      </c>
      <c r="R726" s="178">
        <f>Q726*H726</f>
        <v>0</v>
      </c>
      <c r="S726" s="178">
        <v>0</v>
      </c>
      <c r="T726" s="179">
        <f>S726*H726</f>
        <v>0</v>
      </c>
      <c r="AR726" s="16" t="s">
        <v>190</v>
      </c>
      <c r="AT726" s="16" t="s">
        <v>127</v>
      </c>
      <c r="AU726" s="16" t="s">
        <v>74</v>
      </c>
      <c r="AY726" s="16" t="s">
        <v>123</v>
      </c>
      <c r="BE726" s="180">
        <f>IF(N726="základní",J726,0)</f>
        <v>0</v>
      </c>
      <c r="BF726" s="180">
        <f>IF(N726="snížená",J726,0)</f>
        <v>0</v>
      </c>
      <c r="BG726" s="180">
        <f>IF(N726="zákl. přenesená",J726,0)</f>
        <v>0</v>
      </c>
      <c r="BH726" s="180">
        <f>IF(N726="sníž. přenesená",J726,0)</f>
        <v>0</v>
      </c>
      <c r="BI726" s="180">
        <f>IF(N726="nulová",J726,0)</f>
        <v>0</v>
      </c>
      <c r="BJ726" s="16" t="s">
        <v>72</v>
      </c>
      <c r="BK726" s="180">
        <f>ROUND(I726*H726,2)</f>
        <v>0</v>
      </c>
      <c r="BL726" s="16" t="s">
        <v>190</v>
      </c>
      <c r="BM726" s="16" t="s">
        <v>1036</v>
      </c>
    </row>
    <row r="727" spans="2:65" s="10" customFormat="1" ht="22.9" customHeight="1" x14ac:dyDescent="0.2">
      <c r="B727" s="153"/>
      <c r="C727" s="154"/>
      <c r="D727" s="155" t="s">
        <v>66</v>
      </c>
      <c r="E727" s="167" t="s">
        <v>1037</v>
      </c>
      <c r="F727" s="167" t="s">
        <v>1038</v>
      </c>
      <c r="G727" s="154"/>
      <c r="H727" s="154"/>
      <c r="I727" s="157"/>
      <c r="J727" s="168">
        <f>BK727</f>
        <v>0</v>
      </c>
      <c r="K727" s="154"/>
      <c r="L727" s="159"/>
      <c r="M727" s="160"/>
      <c r="N727" s="161"/>
      <c r="O727" s="161"/>
      <c r="P727" s="162">
        <f>SUM(P728:P745)</f>
        <v>0</v>
      </c>
      <c r="Q727" s="161"/>
      <c r="R727" s="162">
        <f>SUM(R728:R745)</f>
        <v>3.7530000000000001E-2</v>
      </c>
      <c r="S727" s="161"/>
      <c r="T727" s="163">
        <f>SUM(T728:T745)</f>
        <v>0</v>
      </c>
      <c r="AR727" s="164" t="s">
        <v>74</v>
      </c>
      <c r="AT727" s="165" t="s">
        <v>66</v>
      </c>
      <c r="AU727" s="165" t="s">
        <v>72</v>
      </c>
      <c r="AY727" s="164" t="s">
        <v>123</v>
      </c>
      <c r="BK727" s="166">
        <f>SUM(BK728:BK745)</f>
        <v>0</v>
      </c>
    </row>
    <row r="728" spans="2:65" s="1" customFormat="1" ht="16.5" customHeight="1" x14ac:dyDescent="0.2">
      <c r="B728" s="33"/>
      <c r="C728" s="169" t="s">
        <v>1039</v>
      </c>
      <c r="D728" s="169" t="s">
        <v>127</v>
      </c>
      <c r="E728" s="170" t="s">
        <v>1040</v>
      </c>
      <c r="F728" s="171" t="s">
        <v>1041</v>
      </c>
      <c r="G728" s="172" t="s">
        <v>142</v>
      </c>
      <c r="H728" s="173">
        <v>41.6</v>
      </c>
      <c r="I728" s="174"/>
      <c r="J728" s="175">
        <f>ROUND(I728*H728,2)</f>
        <v>0</v>
      </c>
      <c r="K728" s="171" t="s">
        <v>188</v>
      </c>
      <c r="L728" s="37"/>
      <c r="M728" s="176" t="s">
        <v>1</v>
      </c>
      <c r="N728" s="177" t="s">
        <v>38</v>
      </c>
      <c r="O728" s="59"/>
      <c r="P728" s="178">
        <f>O728*H728</f>
        <v>0</v>
      </c>
      <c r="Q728" s="178">
        <v>2.0000000000000002E-5</v>
      </c>
      <c r="R728" s="178">
        <f>Q728*H728</f>
        <v>8.3200000000000006E-4</v>
      </c>
      <c r="S728" s="178">
        <v>0</v>
      </c>
      <c r="T728" s="179">
        <f>S728*H728</f>
        <v>0</v>
      </c>
      <c r="AR728" s="16" t="s">
        <v>190</v>
      </c>
      <c r="AT728" s="16" t="s">
        <v>127</v>
      </c>
      <c r="AU728" s="16" t="s">
        <v>74</v>
      </c>
      <c r="AY728" s="16" t="s">
        <v>123</v>
      </c>
      <c r="BE728" s="180">
        <f>IF(N728="základní",J728,0)</f>
        <v>0</v>
      </c>
      <c r="BF728" s="180">
        <f>IF(N728="snížená",J728,0)</f>
        <v>0</v>
      </c>
      <c r="BG728" s="180">
        <f>IF(N728="zákl. přenesená",J728,0)</f>
        <v>0</v>
      </c>
      <c r="BH728" s="180">
        <f>IF(N728="sníž. přenesená",J728,0)</f>
        <v>0</v>
      </c>
      <c r="BI728" s="180">
        <f>IF(N728="nulová",J728,0)</f>
        <v>0</v>
      </c>
      <c r="BJ728" s="16" t="s">
        <v>72</v>
      </c>
      <c r="BK728" s="180">
        <f>ROUND(I728*H728,2)</f>
        <v>0</v>
      </c>
      <c r="BL728" s="16" t="s">
        <v>190</v>
      </c>
      <c r="BM728" s="16" t="s">
        <v>1042</v>
      </c>
    </row>
    <row r="729" spans="2:65" s="12" customFormat="1" x14ac:dyDescent="0.2">
      <c r="B729" s="192"/>
      <c r="C729" s="193"/>
      <c r="D729" s="183" t="s">
        <v>134</v>
      </c>
      <c r="E729" s="194" t="s">
        <v>1</v>
      </c>
      <c r="F729" s="195" t="s">
        <v>1043</v>
      </c>
      <c r="G729" s="193"/>
      <c r="H729" s="196">
        <v>41.6</v>
      </c>
      <c r="I729" s="197"/>
      <c r="J729" s="193"/>
      <c r="K729" s="193"/>
      <c r="L729" s="198"/>
      <c r="M729" s="199"/>
      <c r="N729" s="200"/>
      <c r="O729" s="200"/>
      <c r="P729" s="200"/>
      <c r="Q729" s="200"/>
      <c r="R729" s="200"/>
      <c r="S729" s="200"/>
      <c r="T729" s="201"/>
      <c r="AT729" s="202" t="s">
        <v>134</v>
      </c>
      <c r="AU729" s="202" t="s">
        <v>74</v>
      </c>
      <c r="AV729" s="12" t="s">
        <v>74</v>
      </c>
      <c r="AW729" s="12" t="s">
        <v>30</v>
      </c>
      <c r="AX729" s="12" t="s">
        <v>72</v>
      </c>
      <c r="AY729" s="202" t="s">
        <v>123</v>
      </c>
    </row>
    <row r="730" spans="2:65" s="1" customFormat="1" ht="16.5" customHeight="1" x14ac:dyDescent="0.2">
      <c r="B730" s="33"/>
      <c r="C730" s="169" t="s">
        <v>1044</v>
      </c>
      <c r="D730" s="169" t="s">
        <v>127</v>
      </c>
      <c r="E730" s="170" t="s">
        <v>1045</v>
      </c>
      <c r="F730" s="171" t="s">
        <v>1046</v>
      </c>
      <c r="G730" s="172" t="s">
        <v>142</v>
      </c>
      <c r="H730" s="173">
        <v>41.6</v>
      </c>
      <c r="I730" s="174"/>
      <c r="J730" s="175">
        <f t="shared" ref="J730:J735" si="10">ROUND(I730*H730,2)</f>
        <v>0</v>
      </c>
      <c r="K730" s="171" t="s">
        <v>131</v>
      </c>
      <c r="L730" s="37"/>
      <c r="M730" s="176" t="s">
        <v>1</v>
      </c>
      <c r="N730" s="177" t="s">
        <v>38</v>
      </c>
      <c r="O730" s="59"/>
      <c r="P730" s="178">
        <f t="shared" ref="P730:P735" si="11">O730*H730</f>
        <v>0</v>
      </c>
      <c r="Q730" s="178">
        <v>3.2000000000000003E-4</v>
      </c>
      <c r="R730" s="178">
        <f t="shared" ref="R730:R735" si="12">Q730*H730</f>
        <v>1.3312000000000001E-2</v>
      </c>
      <c r="S730" s="178">
        <v>0</v>
      </c>
      <c r="T730" s="179">
        <f t="shared" ref="T730:T735" si="13">S730*H730</f>
        <v>0</v>
      </c>
      <c r="AR730" s="16" t="s">
        <v>190</v>
      </c>
      <c r="AT730" s="16" t="s">
        <v>127</v>
      </c>
      <c r="AU730" s="16" t="s">
        <v>74</v>
      </c>
      <c r="AY730" s="16" t="s">
        <v>123</v>
      </c>
      <c r="BE730" s="180">
        <f t="shared" ref="BE730:BE735" si="14">IF(N730="základní",J730,0)</f>
        <v>0</v>
      </c>
      <c r="BF730" s="180">
        <f t="shared" ref="BF730:BF735" si="15">IF(N730="snížená",J730,0)</f>
        <v>0</v>
      </c>
      <c r="BG730" s="180">
        <f t="shared" ref="BG730:BG735" si="16">IF(N730="zákl. přenesená",J730,0)</f>
        <v>0</v>
      </c>
      <c r="BH730" s="180">
        <f t="shared" ref="BH730:BH735" si="17">IF(N730="sníž. přenesená",J730,0)</f>
        <v>0</v>
      </c>
      <c r="BI730" s="180">
        <f t="shared" ref="BI730:BI735" si="18">IF(N730="nulová",J730,0)</f>
        <v>0</v>
      </c>
      <c r="BJ730" s="16" t="s">
        <v>72</v>
      </c>
      <c r="BK730" s="180">
        <f t="shared" ref="BK730:BK735" si="19">ROUND(I730*H730,2)</f>
        <v>0</v>
      </c>
      <c r="BL730" s="16" t="s">
        <v>190</v>
      </c>
      <c r="BM730" s="16" t="s">
        <v>1047</v>
      </c>
    </row>
    <row r="731" spans="2:65" s="1" customFormat="1" ht="16.5" customHeight="1" x14ac:dyDescent="0.2">
      <c r="B731" s="33"/>
      <c r="C731" s="169" t="s">
        <v>1048</v>
      </c>
      <c r="D731" s="169" t="s">
        <v>127</v>
      </c>
      <c r="E731" s="170" t="s">
        <v>1049</v>
      </c>
      <c r="F731" s="171" t="s">
        <v>1050</v>
      </c>
      <c r="G731" s="172" t="s">
        <v>142</v>
      </c>
      <c r="H731" s="173">
        <v>41.6</v>
      </c>
      <c r="I731" s="174"/>
      <c r="J731" s="175">
        <f t="shared" si="10"/>
        <v>0</v>
      </c>
      <c r="K731" s="171" t="s">
        <v>188</v>
      </c>
      <c r="L731" s="37"/>
      <c r="M731" s="176" t="s">
        <v>1</v>
      </c>
      <c r="N731" s="177" t="s">
        <v>38</v>
      </c>
      <c r="O731" s="59"/>
      <c r="P731" s="178">
        <f t="shared" si="11"/>
        <v>0</v>
      </c>
      <c r="Q731" s="178">
        <v>2.0000000000000002E-5</v>
      </c>
      <c r="R731" s="178">
        <f t="shared" si="12"/>
        <v>8.3200000000000006E-4</v>
      </c>
      <c r="S731" s="178">
        <v>0</v>
      </c>
      <c r="T731" s="179">
        <f t="shared" si="13"/>
        <v>0</v>
      </c>
      <c r="AR731" s="16" t="s">
        <v>190</v>
      </c>
      <c r="AT731" s="16" t="s">
        <v>127</v>
      </c>
      <c r="AU731" s="16" t="s">
        <v>74</v>
      </c>
      <c r="AY731" s="16" t="s">
        <v>123</v>
      </c>
      <c r="BE731" s="180">
        <f t="shared" si="14"/>
        <v>0</v>
      </c>
      <c r="BF731" s="180">
        <f t="shared" si="15"/>
        <v>0</v>
      </c>
      <c r="BG731" s="180">
        <f t="shared" si="16"/>
        <v>0</v>
      </c>
      <c r="BH731" s="180">
        <f t="shared" si="17"/>
        <v>0</v>
      </c>
      <c r="BI731" s="180">
        <f t="shared" si="18"/>
        <v>0</v>
      </c>
      <c r="BJ731" s="16" t="s">
        <v>72</v>
      </c>
      <c r="BK731" s="180">
        <f t="shared" si="19"/>
        <v>0</v>
      </c>
      <c r="BL731" s="16" t="s">
        <v>190</v>
      </c>
      <c r="BM731" s="16" t="s">
        <v>1051</v>
      </c>
    </row>
    <row r="732" spans="2:65" s="1" customFormat="1" ht="16.5" customHeight="1" x14ac:dyDescent="0.2">
      <c r="B732" s="33"/>
      <c r="C732" s="169" t="s">
        <v>1052</v>
      </c>
      <c r="D732" s="169" t="s">
        <v>127</v>
      </c>
      <c r="E732" s="170" t="s">
        <v>1053</v>
      </c>
      <c r="F732" s="171" t="s">
        <v>1054</v>
      </c>
      <c r="G732" s="172" t="s">
        <v>142</v>
      </c>
      <c r="H732" s="173">
        <v>41.6</v>
      </c>
      <c r="I732" s="174"/>
      <c r="J732" s="175">
        <f t="shared" si="10"/>
        <v>0</v>
      </c>
      <c r="K732" s="171" t="s">
        <v>131</v>
      </c>
      <c r="L732" s="37"/>
      <c r="M732" s="176" t="s">
        <v>1</v>
      </c>
      <c r="N732" s="177" t="s">
        <v>38</v>
      </c>
      <c r="O732" s="59"/>
      <c r="P732" s="178">
        <f t="shared" si="11"/>
        <v>0</v>
      </c>
      <c r="Q732" s="178">
        <v>0</v>
      </c>
      <c r="R732" s="178">
        <f t="shared" si="12"/>
        <v>0</v>
      </c>
      <c r="S732" s="178">
        <v>0</v>
      </c>
      <c r="T732" s="179">
        <f t="shared" si="13"/>
        <v>0</v>
      </c>
      <c r="AR732" s="16" t="s">
        <v>190</v>
      </c>
      <c r="AT732" s="16" t="s">
        <v>127</v>
      </c>
      <c r="AU732" s="16" t="s">
        <v>74</v>
      </c>
      <c r="AY732" s="16" t="s">
        <v>123</v>
      </c>
      <c r="BE732" s="180">
        <f t="shared" si="14"/>
        <v>0</v>
      </c>
      <c r="BF732" s="180">
        <f t="shared" si="15"/>
        <v>0</v>
      </c>
      <c r="BG732" s="180">
        <f t="shared" si="16"/>
        <v>0</v>
      </c>
      <c r="BH732" s="180">
        <f t="shared" si="17"/>
        <v>0</v>
      </c>
      <c r="BI732" s="180">
        <f t="shared" si="18"/>
        <v>0</v>
      </c>
      <c r="BJ732" s="16" t="s">
        <v>72</v>
      </c>
      <c r="BK732" s="180">
        <f t="shared" si="19"/>
        <v>0</v>
      </c>
      <c r="BL732" s="16" t="s">
        <v>190</v>
      </c>
      <c r="BM732" s="16" t="s">
        <v>1055</v>
      </c>
    </row>
    <row r="733" spans="2:65" s="1" customFormat="1" ht="16.5" customHeight="1" x14ac:dyDescent="0.2">
      <c r="B733" s="33"/>
      <c r="C733" s="169" t="s">
        <v>1056</v>
      </c>
      <c r="D733" s="169" t="s">
        <v>127</v>
      </c>
      <c r="E733" s="170" t="s">
        <v>1057</v>
      </c>
      <c r="F733" s="171" t="s">
        <v>1058</v>
      </c>
      <c r="G733" s="172" t="s">
        <v>142</v>
      </c>
      <c r="H733" s="173">
        <v>41.6</v>
      </c>
      <c r="I733" s="174"/>
      <c r="J733" s="175">
        <f t="shared" si="10"/>
        <v>0</v>
      </c>
      <c r="K733" s="171" t="s">
        <v>188</v>
      </c>
      <c r="L733" s="37"/>
      <c r="M733" s="176" t="s">
        <v>1</v>
      </c>
      <c r="N733" s="177" t="s">
        <v>38</v>
      </c>
      <c r="O733" s="59"/>
      <c r="P733" s="178">
        <f t="shared" si="11"/>
        <v>0</v>
      </c>
      <c r="Q733" s="178">
        <v>1.2999999999999999E-4</v>
      </c>
      <c r="R733" s="178">
        <f t="shared" si="12"/>
        <v>5.4079999999999996E-3</v>
      </c>
      <c r="S733" s="178">
        <v>0</v>
      </c>
      <c r="T733" s="179">
        <f t="shared" si="13"/>
        <v>0</v>
      </c>
      <c r="AR733" s="16" t="s">
        <v>190</v>
      </c>
      <c r="AT733" s="16" t="s">
        <v>127</v>
      </c>
      <c r="AU733" s="16" t="s">
        <v>74</v>
      </c>
      <c r="AY733" s="16" t="s">
        <v>123</v>
      </c>
      <c r="BE733" s="180">
        <f t="shared" si="14"/>
        <v>0</v>
      </c>
      <c r="BF733" s="180">
        <f t="shared" si="15"/>
        <v>0</v>
      </c>
      <c r="BG733" s="180">
        <f t="shared" si="16"/>
        <v>0</v>
      </c>
      <c r="BH733" s="180">
        <f t="shared" si="17"/>
        <v>0</v>
      </c>
      <c r="BI733" s="180">
        <f t="shared" si="18"/>
        <v>0</v>
      </c>
      <c r="BJ733" s="16" t="s">
        <v>72</v>
      </c>
      <c r="BK733" s="180">
        <f t="shared" si="19"/>
        <v>0</v>
      </c>
      <c r="BL733" s="16" t="s">
        <v>190</v>
      </c>
      <c r="BM733" s="16" t="s">
        <v>1059</v>
      </c>
    </row>
    <row r="734" spans="2:65" s="1" customFormat="1" ht="16.5" customHeight="1" x14ac:dyDescent="0.2">
      <c r="B734" s="33"/>
      <c r="C734" s="169" t="s">
        <v>1060</v>
      </c>
      <c r="D734" s="169" t="s">
        <v>127</v>
      </c>
      <c r="E734" s="170" t="s">
        <v>1061</v>
      </c>
      <c r="F734" s="171" t="s">
        <v>1062</v>
      </c>
      <c r="G734" s="172" t="s">
        <v>142</v>
      </c>
      <c r="H734" s="173">
        <v>41.6</v>
      </c>
      <c r="I734" s="174"/>
      <c r="J734" s="175">
        <f t="shared" si="10"/>
        <v>0</v>
      </c>
      <c r="K734" s="171" t="s">
        <v>188</v>
      </c>
      <c r="L734" s="37"/>
      <c r="M734" s="176" t="s">
        <v>1</v>
      </c>
      <c r="N734" s="177" t="s">
        <v>38</v>
      </c>
      <c r="O734" s="59"/>
      <c r="P734" s="178">
        <f t="shared" si="11"/>
        <v>0</v>
      </c>
      <c r="Q734" s="178">
        <v>1.2E-4</v>
      </c>
      <c r="R734" s="178">
        <f t="shared" si="12"/>
        <v>4.9919999999999999E-3</v>
      </c>
      <c r="S734" s="178">
        <v>0</v>
      </c>
      <c r="T734" s="179">
        <f t="shared" si="13"/>
        <v>0</v>
      </c>
      <c r="AR734" s="16" t="s">
        <v>190</v>
      </c>
      <c r="AT734" s="16" t="s">
        <v>127</v>
      </c>
      <c r="AU734" s="16" t="s">
        <v>74</v>
      </c>
      <c r="AY734" s="16" t="s">
        <v>123</v>
      </c>
      <c r="BE734" s="180">
        <f t="shared" si="14"/>
        <v>0</v>
      </c>
      <c r="BF734" s="180">
        <f t="shared" si="15"/>
        <v>0</v>
      </c>
      <c r="BG734" s="180">
        <f t="shared" si="16"/>
        <v>0</v>
      </c>
      <c r="BH734" s="180">
        <f t="shared" si="17"/>
        <v>0</v>
      </c>
      <c r="BI734" s="180">
        <f t="shared" si="18"/>
        <v>0</v>
      </c>
      <c r="BJ734" s="16" t="s">
        <v>72</v>
      </c>
      <c r="BK734" s="180">
        <f t="shared" si="19"/>
        <v>0</v>
      </c>
      <c r="BL734" s="16" t="s">
        <v>190</v>
      </c>
      <c r="BM734" s="16" t="s">
        <v>1063</v>
      </c>
    </row>
    <row r="735" spans="2:65" s="1" customFormat="1" ht="16.5" customHeight="1" x14ac:dyDescent="0.2">
      <c r="B735" s="33"/>
      <c r="C735" s="169" t="s">
        <v>1064</v>
      </c>
      <c r="D735" s="169" t="s">
        <v>127</v>
      </c>
      <c r="E735" s="170" t="s">
        <v>1065</v>
      </c>
      <c r="F735" s="171" t="s">
        <v>1066</v>
      </c>
      <c r="G735" s="172" t="s">
        <v>142</v>
      </c>
      <c r="H735" s="173">
        <v>20.6</v>
      </c>
      <c r="I735" s="174"/>
      <c r="J735" s="175">
        <f t="shared" si="10"/>
        <v>0</v>
      </c>
      <c r="K735" s="171" t="s">
        <v>131</v>
      </c>
      <c r="L735" s="37"/>
      <c r="M735" s="176" t="s">
        <v>1</v>
      </c>
      <c r="N735" s="177" t="s">
        <v>38</v>
      </c>
      <c r="O735" s="59"/>
      <c r="P735" s="178">
        <f t="shared" si="11"/>
        <v>0</v>
      </c>
      <c r="Q735" s="178">
        <v>1.1E-4</v>
      </c>
      <c r="R735" s="178">
        <f t="shared" si="12"/>
        <v>2.2660000000000002E-3</v>
      </c>
      <c r="S735" s="178">
        <v>0</v>
      </c>
      <c r="T735" s="179">
        <f t="shared" si="13"/>
        <v>0</v>
      </c>
      <c r="AR735" s="16" t="s">
        <v>190</v>
      </c>
      <c r="AT735" s="16" t="s">
        <v>127</v>
      </c>
      <c r="AU735" s="16" t="s">
        <v>74</v>
      </c>
      <c r="AY735" s="16" t="s">
        <v>123</v>
      </c>
      <c r="BE735" s="180">
        <f t="shared" si="14"/>
        <v>0</v>
      </c>
      <c r="BF735" s="180">
        <f t="shared" si="15"/>
        <v>0</v>
      </c>
      <c r="BG735" s="180">
        <f t="shared" si="16"/>
        <v>0</v>
      </c>
      <c r="BH735" s="180">
        <f t="shared" si="17"/>
        <v>0</v>
      </c>
      <c r="BI735" s="180">
        <f t="shared" si="18"/>
        <v>0</v>
      </c>
      <c r="BJ735" s="16" t="s">
        <v>72</v>
      </c>
      <c r="BK735" s="180">
        <f t="shared" si="19"/>
        <v>0</v>
      </c>
      <c r="BL735" s="16" t="s">
        <v>190</v>
      </c>
      <c r="BM735" s="16" t="s">
        <v>1067</v>
      </c>
    </row>
    <row r="736" spans="2:65" s="12" customFormat="1" x14ac:dyDescent="0.2">
      <c r="B736" s="192"/>
      <c r="C736" s="193"/>
      <c r="D736" s="183" t="s">
        <v>134</v>
      </c>
      <c r="E736" s="194" t="s">
        <v>1</v>
      </c>
      <c r="F736" s="195" t="s">
        <v>1068</v>
      </c>
      <c r="G736" s="193"/>
      <c r="H736" s="196">
        <v>15.6</v>
      </c>
      <c r="I736" s="197"/>
      <c r="J736" s="193"/>
      <c r="K736" s="193"/>
      <c r="L736" s="198"/>
      <c r="M736" s="199"/>
      <c r="N736" s="200"/>
      <c r="O736" s="200"/>
      <c r="P736" s="200"/>
      <c r="Q736" s="200"/>
      <c r="R736" s="200"/>
      <c r="S736" s="200"/>
      <c r="T736" s="201"/>
      <c r="AT736" s="202" t="s">
        <v>134</v>
      </c>
      <c r="AU736" s="202" t="s">
        <v>74</v>
      </c>
      <c r="AV736" s="12" t="s">
        <v>74</v>
      </c>
      <c r="AW736" s="12" t="s">
        <v>30</v>
      </c>
      <c r="AX736" s="12" t="s">
        <v>67</v>
      </c>
      <c r="AY736" s="202" t="s">
        <v>123</v>
      </c>
    </row>
    <row r="737" spans="2:65" s="12" customFormat="1" x14ac:dyDescent="0.2">
      <c r="B737" s="192"/>
      <c r="C737" s="193"/>
      <c r="D737" s="183" t="s">
        <v>134</v>
      </c>
      <c r="E737" s="194" t="s">
        <v>1</v>
      </c>
      <c r="F737" s="195" t="s">
        <v>1069</v>
      </c>
      <c r="G737" s="193"/>
      <c r="H737" s="196">
        <v>5</v>
      </c>
      <c r="I737" s="197"/>
      <c r="J737" s="193"/>
      <c r="K737" s="193"/>
      <c r="L737" s="198"/>
      <c r="M737" s="199"/>
      <c r="N737" s="200"/>
      <c r="O737" s="200"/>
      <c r="P737" s="200"/>
      <c r="Q737" s="200"/>
      <c r="R737" s="200"/>
      <c r="S737" s="200"/>
      <c r="T737" s="201"/>
      <c r="AT737" s="202" t="s">
        <v>134</v>
      </c>
      <c r="AU737" s="202" t="s">
        <v>74</v>
      </c>
      <c r="AV737" s="12" t="s">
        <v>74</v>
      </c>
      <c r="AW737" s="12" t="s">
        <v>30</v>
      </c>
      <c r="AX737" s="12" t="s">
        <v>67</v>
      </c>
      <c r="AY737" s="202" t="s">
        <v>123</v>
      </c>
    </row>
    <row r="738" spans="2:65" s="13" customFormat="1" x14ac:dyDescent="0.2">
      <c r="B738" s="203"/>
      <c r="C738" s="204"/>
      <c r="D738" s="183" t="s">
        <v>134</v>
      </c>
      <c r="E738" s="205" t="s">
        <v>1</v>
      </c>
      <c r="F738" s="206" t="s">
        <v>138</v>
      </c>
      <c r="G738" s="204"/>
      <c r="H738" s="207">
        <v>20.6</v>
      </c>
      <c r="I738" s="208"/>
      <c r="J738" s="204"/>
      <c r="K738" s="204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134</v>
      </c>
      <c r="AU738" s="213" t="s">
        <v>74</v>
      </c>
      <c r="AV738" s="13" t="s">
        <v>132</v>
      </c>
      <c r="AW738" s="13" t="s">
        <v>30</v>
      </c>
      <c r="AX738" s="13" t="s">
        <v>72</v>
      </c>
      <c r="AY738" s="213" t="s">
        <v>123</v>
      </c>
    </row>
    <row r="739" spans="2:65" s="1" customFormat="1" ht="16.5" customHeight="1" x14ac:dyDescent="0.2">
      <c r="B739" s="33"/>
      <c r="C739" s="169" t="s">
        <v>1070</v>
      </c>
      <c r="D739" s="169" t="s">
        <v>127</v>
      </c>
      <c r="E739" s="170" t="s">
        <v>1071</v>
      </c>
      <c r="F739" s="171" t="s">
        <v>1072</v>
      </c>
      <c r="G739" s="172" t="s">
        <v>142</v>
      </c>
      <c r="H739" s="173">
        <v>20.6</v>
      </c>
      <c r="I739" s="174"/>
      <c r="J739" s="175">
        <f>ROUND(I739*H739,2)</f>
        <v>0</v>
      </c>
      <c r="K739" s="171" t="s">
        <v>188</v>
      </c>
      <c r="L739" s="37"/>
      <c r="M739" s="176" t="s">
        <v>1</v>
      </c>
      <c r="N739" s="177" t="s">
        <v>38</v>
      </c>
      <c r="O739" s="59"/>
      <c r="P739" s="178">
        <f>O739*H739</f>
        <v>0</v>
      </c>
      <c r="Q739" s="178">
        <v>6.9999999999999994E-5</v>
      </c>
      <c r="R739" s="178">
        <f>Q739*H739</f>
        <v>1.4419999999999999E-3</v>
      </c>
      <c r="S739" s="178">
        <v>0</v>
      </c>
      <c r="T739" s="179">
        <f>S739*H739</f>
        <v>0</v>
      </c>
      <c r="AR739" s="16" t="s">
        <v>190</v>
      </c>
      <c r="AT739" s="16" t="s">
        <v>127</v>
      </c>
      <c r="AU739" s="16" t="s">
        <v>74</v>
      </c>
      <c r="AY739" s="16" t="s">
        <v>123</v>
      </c>
      <c r="BE739" s="180">
        <f>IF(N739="základní",J739,0)</f>
        <v>0</v>
      </c>
      <c r="BF739" s="180">
        <f>IF(N739="snížená",J739,0)</f>
        <v>0</v>
      </c>
      <c r="BG739" s="180">
        <f>IF(N739="zákl. přenesená",J739,0)</f>
        <v>0</v>
      </c>
      <c r="BH739" s="180">
        <f>IF(N739="sníž. přenesená",J739,0)</f>
        <v>0</v>
      </c>
      <c r="BI739" s="180">
        <f>IF(N739="nulová",J739,0)</f>
        <v>0</v>
      </c>
      <c r="BJ739" s="16" t="s">
        <v>72</v>
      </c>
      <c r="BK739" s="180">
        <f>ROUND(I739*H739,2)</f>
        <v>0</v>
      </c>
      <c r="BL739" s="16" t="s">
        <v>190</v>
      </c>
      <c r="BM739" s="16" t="s">
        <v>1073</v>
      </c>
    </row>
    <row r="740" spans="2:65" s="12" customFormat="1" x14ac:dyDescent="0.2">
      <c r="B740" s="192"/>
      <c r="C740" s="193"/>
      <c r="D740" s="183" t="s">
        <v>134</v>
      </c>
      <c r="E740" s="194" t="s">
        <v>1</v>
      </c>
      <c r="F740" s="195" t="s">
        <v>1074</v>
      </c>
      <c r="G740" s="193"/>
      <c r="H740" s="196">
        <v>20.6</v>
      </c>
      <c r="I740" s="197"/>
      <c r="J740" s="193"/>
      <c r="K740" s="193"/>
      <c r="L740" s="198"/>
      <c r="M740" s="199"/>
      <c r="N740" s="200"/>
      <c r="O740" s="200"/>
      <c r="P740" s="200"/>
      <c r="Q740" s="200"/>
      <c r="R740" s="200"/>
      <c r="S740" s="200"/>
      <c r="T740" s="201"/>
      <c r="AT740" s="202" t="s">
        <v>134</v>
      </c>
      <c r="AU740" s="202" t="s">
        <v>74</v>
      </c>
      <c r="AV740" s="12" t="s">
        <v>74</v>
      </c>
      <c r="AW740" s="12" t="s">
        <v>30</v>
      </c>
      <c r="AX740" s="12" t="s">
        <v>67</v>
      </c>
      <c r="AY740" s="202" t="s">
        <v>123</v>
      </c>
    </row>
    <row r="741" spans="2:65" s="13" customFormat="1" x14ac:dyDescent="0.2">
      <c r="B741" s="203"/>
      <c r="C741" s="204"/>
      <c r="D741" s="183" t="s">
        <v>134</v>
      </c>
      <c r="E741" s="205" t="s">
        <v>1</v>
      </c>
      <c r="F741" s="206" t="s">
        <v>138</v>
      </c>
      <c r="G741" s="204"/>
      <c r="H741" s="207">
        <v>20.6</v>
      </c>
      <c r="I741" s="208"/>
      <c r="J741" s="204"/>
      <c r="K741" s="204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134</v>
      </c>
      <c r="AU741" s="213" t="s">
        <v>74</v>
      </c>
      <c r="AV741" s="13" t="s">
        <v>132</v>
      </c>
      <c r="AW741" s="13" t="s">
        <v>30</v>
      </c>
      <c r="AX741" s="13" t="s">
        <v>72</v>
      </c>
      <c r="AY741" s="213" t="s">
        <v>123</v>
      </c>
    </row>
    <row r="742" spans="2:65" s="1" customFormat="1" ht="16.5" customHeight="1" x14ac:dyDescent="0.2">
      <c r="B742" s="33"/>
      <c r="C742" s="169" t="s">
        <v>1075</v>
      </c>
      <c r="D742" s="169" t="s">
        <v>127</v>
      </c>
      <c r="E742" s="170" t="s">
        <v>1076</v>
      </c>
      <c r="F742" s="171" t="s">
        <v>1077</v>
      </c>
      <c r="G742" s="172" t="s">
        <v>142</v>
      </c>
      <c r="H742" s="173">
        <v>20.6</v>
      </c>
      <c r="I742" s="174"/>
      <c r="J742" s="175">
        <f>ROUND(I742*H742,2)</f>
        <v>0</v>
      </c>
      <c r="K742" s="171" t="s">
        <v>188</v>
      </c>
      <c r="L742" s="37"/>
      <c r="M742" s="176" t="s">
        <v>1</v>
      </c>
      <c r="N742" s="177" t="s">
        <v>38</v>
      </c>
      <c r="O742" s="59"/>
      <c r="P742" s="178">
        <f>O742*H742</f>
        <v>0</v>
      </c>
      <c r="Q742" s="178">
        <v>3.0000000000000001E-5</v>
      </c>
      <c r="R742" s="178">
        <f>Q742*H742</f>
        <v>6.1800000000000006E-4</v>
      </c>
      <c r="S742" s="178">
        <v>0</v>
      </c>
      <c r="T742" s="179">
        <f>S742*H742</f>
        <v>0</v>
      </c>
      <c r="AR742" s="16" t="s">
        <v>190</v>
      </c>
      <c r="AT742" s="16" t="s">
        <v>127</v>
      </c>
      <c r="AU742" s="16" t="s">
        <v>74</v>
      </c>
      <c r="AY742" s="16" t="s">
        <v>123</v>
      </c>
      <c r="BE742" s="180">
        <f>IF(N742="základní",J742,0)</f>
        <v>0</v>
      </c>
      <c r="BF742" s="180">
        <f>IF(N742="snížená",J742,0)</f>
        <v>0</v>
      </c>
      <c r="BG742" s="180">
        <f>IF(N742="zákl. přenesená",J742,0)</f>
        <v>0</v>
      </c>
      <c r="BH742" s="180">
        <f>IF(N742="sníž. přenesená",J742,0)</f>
        <v>0</v>
      </c>
      <c r="BI742" s="180">
        <f>IF(N742="nulová",J742,0)</f>
        <v>0</v>
      </c>
      <c r="BJ742" s="16" t="s">
        <v>72</v>
      </c>
      <c r="BK742" s="180">
        <f>ROUND(I742*H742,2)</f>
        <v>0</v>
      </c>
      <c r="BL742" s="16" t="s">
        <v>190</v>
      </c>
      <c r="BM742" s="16" t="s">
        <v>1078</v>
      </c>
    </row>
    <row r="743" spans="2:65" s="1" customFormat="1" ht="16.5" customHeight="1" x14ac:dyDescent="0.2">
      <c r="B743" s="33"/>
      <c r="C743" s="169" t="s">
        <v>1079</v>
      </c>
      <c r="D743" s="169" t="s">
        <v>127</v>
      </c>
      <c r="E743" s="170" t="s">
        <v>1080</v>
      </c>
      <c r="F743" s="171" t="s">
        <v>1081</v>
      </c>
      <c r="G743" s="172" t="s">
        <v>142</v>
      </c>
      <c r="H743" s="173">
        <v>20.6</v>
      </c>
      <c r="I743" s="174"/>
      <c r="J743" s="175">
        <f>ROUND(I743*H743,2)</f>
        <v>0</v>
      </c>
      <c r="K743" s="171" t="s">
        <v>188</v>
      </c>
      <c r="L743" s="37"/>
      <c r="M743" s="176" t="s">
        <v>1</v>
      </c>
      <c r="N743" s="177" t="s">
        <v>38</v>
      </c>
      <c r="O743" s="59"/>
      <c r="P743" s="178">
        <f>O743*H743</f>
        <v>0</v>
      </c>
      <c r="Q743" s="178">
        <v>1.3999999999999999E-4</v>
      </c>
      <c r="R743" s="178">
        <f>Q743*H743</f>
        <v>2.8839999999999998E-3</v>
      </c>
      <c r="S743" s="178">
        <v>0</v>
      </c>
      <c r="T743" s="179">
        <f>S743*H743</f>
        <v>0</v>
      </c>
      <c r="AR743" s="16" t="s">
        <v>190</v>
      </c>
      <c r="AT743" s="16" t="s">
        <v>127</v>
      </c>
      <c r="AU743" s="16" t="s">
        <v>74</v>
      </c>
      <c r="AY743" s="16" t="s">
        <v>123</v>
      </c>
      <c r="BE743" s="180">
        <f>IF(N743="základní",J743,0)</f>
        <v>0</v>
      </c>
      <c r="BF743" s="180">
        <f>IF(N743="snížená",J743,0)</f>
        <v>0</v>
      </c>
      <c r="BG743" s="180">
        <f>IF(N743="zákl. přenesená",J743,0)</f>
        <v>0</v>
      </c>
      <c r="BH743" s="180">
        <f>IF(N743="sníž. přenesená",J743,0)</f>
        <v>0</v>
      </c>
      <c r="BI743" s="180">
        <f>IF(N743="nulová",J743,0)</f>
        <v>0</v>
      </c>
      <c r="BJ743" s="16" t="s">
        <v>72</v>
      </c>
      <c r="BK743" s="180">
        <f>ROUND(I743*H743,2)</f>
        <v>0</v>
      </c>
      <c r="BL743" s="16" t="s">
        <v>190</v>
      </c>
      <c r="BM743" s="16" t="s">
        <v>1082</v>
      </c>
    </row>
    <row r="744" spans="2:65" s="1" customFormat="1" ht="16.5" customHeight="1" x14ac:dyDescent="0.2">
      <c r="B744" s="33"/>
      <c r="C744" s="169" t="s">
        <v>1083</v>
      </c>
      <c r="D744" s="169" t="s">
        <v>127</v>
      </c>
      <c r="E744" s="170" t="s">
        <v>1084</v>
      </c>
      <c r="F744" s="171" t="s">
        <v>1085</v>
      </c>
      <c r="G744" s="172" t="s">
        <v>142</v>
      </c>
      <c r="H744" s="173">
        <v>20.6</v>
      </c>
      <c r="I744" s="174"/>
      <c r="J744" s="175">
        <f>ROUND(I744*H744,2)</f>
        <v>0</v>
      </c>
      <c r="K744" s="171" t="s">
        <v>131</v>
      </c>
      <c r="L744" s="37"/>
      <c r="M744" s="176" t="s">
        <v>1</v>
      </c>
      <c r="N744" s="177" t="s">
        <v>38</v>
      </c>
      <c r="O744" s="59"/>
      <c r="P744" s="178">
        <f>O744*H744</f>
        <v>0</v>
      </c>
      <c r="Q744" s="178">
        <v>1.2E-4</v>
      </c>
      <c r="R744" s="178">
        <f>Q744*H744</f>
        <v>2.4720000000000002E-3</v>
      </c>
      <c r="S744" s="178">
        <v>0</v>
      </c>
      <c r="T744" s="179">
        <f>S744*H744</f>
        <v>0</v>
      </c>
      <c r="AR744" s="16" t="s">
        <v>190</v>
      </c>
      <c r="AT744" s="16" t="s">
        <v>127</v>
      </c>
      <c r="AU744" s="16" t="s">
        <v>74</v>
      </c>
      <c r="AY744" s="16" t="s">
        <v>123</v>
      </c>
      <c r="BE744" s="180">
        <f>IF(N744="základní",J744,0)</f>
        <v>0</v>
      </c>
      <c r="BF744" s="180">
        <f>IF(N744="snížená",J744,0)</f>
        <v>0</v>
      </c>
      <c r="BG744" s="180">
        <f>IF(N744="zákl. přenesená",J744,0)</f>
        <v>0</v>
      </c>
      <c r="BH744" s="180">
        <f>IF(N744="sníž. přenesená",J744,0)</f>
        <v>0</v>
      </c>
      <c r="BI744" s="180">
        <f>IF(N744="nulová",J744,0)</f>
        <v>0</v>
      </c>
      <c r="BJ744" s="16" t="s">
        <v>72</v>
      </c>
      <c r="BK744" s="180">
        <f>ROUND(I744*H744,2)</f>
        <v>0</v>
      </c>
      <c r="BL744" s="16" t="s">
        <v>190</v>
      </c>
      <c r="BM744" s="16" t="s">
        <v>1086</v>
      </c>
    </row>
    <row r="745" spans="2:65" s="1" customFormat="1" ht="16.5" customHeight="1" x14ac:dyDescent="0.2">
      <c r="B745" s="33"/>
      <c r="C745" s="169" t="s">
        <v>1087</v>
      </c>
      <c r="D745" s="169" t="s">
        <v>127</v>
      </c>
      <c r="E745" s="170" t="s">
        <v>1088</v>
      </c>
      <c r="F745" s="171" t="s">
        <v>1089</v>
      </c>
      <c r="G745" s="172" t="s">
        <v>142</v>
      </c>
      <c r="H745" s="173">
        <v>20.6</v>
      </c>
      <c r="I745" s="174"/>
      <c r="J745" s="175">
        <f>ROUND(I745*H745,2)</f>
        <v>0</v>
      </c>
      <c r="K745" s="171" t="s">
        <v>188</v>
      </c>
      <c r="L745" s="37"/>
      <c r="M745" s="176" t="s">
        <v>1</v>
      </c>
      <c r="N745" s="177" t="s">
        <v>38</v>
      </c>
      <c r="O745" s="59"/>
      <c r="P745" s="178">
        <f>O745*H745</f>
        <v>0</v>
      </c>
      <c r="Q745" s="178">
        <v>1.2E-4</v>
      </c>
      <c r="R745" s="178">
        <f>Q745*H745</f>
        <v>2.4720000000000002E-3</v>
      </c>
      <c r="S745" s="178">
        <v>0</v>
      </c>
      <c r="T745" s="179">
        <f>S745*H745</f>
        <v>0</v>
      </c>
      <c r="AR745" s="16" t="s">
        <v>190</v>
      </c>
      <c r="AT745" s="16" t="s">
        <v>127</v>
      </c>
      <c r="AU745" s="16" t="s">
        <v>74</v>
      </c>
      <c r="AY745" s="16" t="s">
        <v>123</v>
      </c>
      <c r="BE745" s="180">
        <f>IF(N745="základní",J745,0)</f>
        <v>0</v>
      </c>
      <c r="BF745" s="180">
        <f>IF(N745="snížená",J745,0)</f>
        <v>0</v>
      </c>
      <c r="BG745" s="180">
        <f>IF(N745="zákl. přenesená",J745,0)</f>
        <v>0</v>
      </c>
      <c r="BH745" s="180">
        <f>IF(N745="sníž. přenesená",J745,0)</f>
        <v>0</v>
      </c>
      <c r="BI745" s="180">
        <f>IF(N745="nulová",J745,0)</f>
        <v>0</v>
      </c>
      <c r="BJ745" s="16" t="s">
        <v>72</v>
      </c>
      <c r="BK745" s="180">
        <f>ROUND(I745*H745,2)</f>
        <v>0</v>
      </c>
      <c r="BL745" s="16" t="s">
        <v>190</v>
      </c>
      <c r="BM745" s="16" t="s">
        <v>1090</v>
      </c>
    </row>
    <row r="746" spans="2:65" s="10" customFormat="1" ht="22.9" customHeight="1" x14ac:dyDescent="0.2">
      <c r="B746" s="153"/>
      <c r="C746" s="154"/>
      <c r="D746" s="155" t="s">
        <v>66</v>
      </c>
      <c r="E746" s="167" t="s">
        <v>1091</v>
      </c>
      <c r="F746" s="167" t="s">
        <v>1092</v>
      </c>
      <c r="G746" s="154"/>
      <c r="H746" s="154"/>
      <c r="I746" s="157"/>
      <c r="J746" s="168">
        <f>BK746</f>
        <v>0</v>
      </c>
      <c r="K746" s="154"/>
      <c r="L746" s="159"/>
      <c r="M746" s="160"/>
      <c r="N746" s="161"/>
      <c r="O746" s="161"/>
      <c r="P746" s="162">
        <f>SUM(P747:P825)</f>
        <v>0</v>
      </c>
      <c r="Q746" s="161"/>
      <c r="R746" s="162">
        <f>SUM(R747:R825)</f>
        <v>0.95740960000000008</v>
      </c>
      <c r="S746" s="161"/>
      <c r="T746" s="163">
        <f>SUM(T747:T825)</f>
        <v>0.20328560000000001</v>
      </c>
      <c r="AR746" s="164" t="s">
        <v>74</v>
      </c>
      <c r="AT746" s="165" t="s">
        <v>66</v>
      </c>
      <c r="AU746" s="165" t="s">
        <v>72</v>
      </c>
      <c r="AY746" s="164" t="s">
        <v>123</v>
      </c>
      <c r="BK746" s="166">
        <f>SUM(BK747:BK825)</f>
        <v>0</v>
      </c>
    </row>
    <row r="747" spans="2:65" s="1" customFormat="1" ht="16.5" customHeight="1" x14ac:dyDescent="0.2">
      <c r="B747" s="33"/>
      <c r="C747" s="169" t="s">
        <v>1093</v>
      </c>
      <c r="D747" s="169" t="s">
        <v>127</v>
      </c>
      <c r="E747" s="170" t="s">
        <v>1094</v>
      </c>
      <c r="F747" s="171" t="s">
        <v>1095</v>
      </c>
      <c r="G747" s="172" t="s">
        <v>142</v>
      </c>
      <c r="H747" s="173">
        <v>655.76</v>
      </c>
      <c r="I747" s="174"/>
      <c r="J747" s="175">
        <f>ROUND(I747*H747,2)</f>
        <v>0</v>
      </c>
      <c r="K747" s="171" t="s">
        <v>131</v>
      </c>
      <c r="L747" s="37"/>
      <c r="M747" s="176" t="s">
        <v>1</v>
      </c>
      <c r="N747" s="177" t="s">
        <v>38</v>
      </c>
      <c r="O747" s="59"/>
      <c r="P747" s="178">
        <f>O747*H747</f>
        <v>0</v>
      </c>
      <c r="Q747" s="178">
        <v>1E-3</v>
      </c>
      <c r="R747" s="178">
        <f>Q747*H747</f>
        <v>0.65576000000000001</v>
      </c>
      <c r="S747" s="178">
        <v>3.1E-4</v>
      </c>
      <c r="T747" s="179">
        <f>S747*H747</f>
        <v>0.20328560000000001</v>
      </c>
      <c r="AR747" s="16" t="s">
        <v>190</v>
      </c>
      <c r="AT747" s="16" t="s">
        <v>127</v>
      </c>
      <c r="AU747" s="16" t="s">
        <v>74</v>
      </c>
      <c r="AY747" s="16" t="s">
        <v>123</v>
      </c>
      <c r="BE747" s="180">
        <f>IF(N747="základní",J747,0)</f>
        <v>0</v>
      </c>
      <c r="BF747" s="180">
        <f>IF(N747="snížená",J747,0)</f>
        <v>0</v>
      </c>
      <c r="BG747" s="180">
        <f>IF(N747="zákl. přenesená",J747,0)</f>
        <v>0</v>
      </c>
      <c r="BH747" s="180">
        <f>IF(N747="sníž. přenesená",J747,0)</f>
        <v>0</v>
      </c>
      <c r="BI747" s="180">
        <f>IF(N747="nulová",J747,0)</f>
        <v>0</v>
      </c>
      <c r="BJ747" s="16" t="s">
        <v>72</v>
      </c>
      <c r="BK747" s="180">
        <f>ROUND(I747*H747,2)</f>
        <v>0</v>
      </c>
      <c r="BL747" s="16" t="s">
        <v>190</v>
      </c>
      <c r="BM747" s="16" t="s">
        <v>1096</v>
      </c>
    </row>
    <row r="748" spans="2:65" s="11" customFormat="1" x14ac:dyDescent="0.2">
      <c r="B748" s="181"/>
      <c r="C748" s="182"/>
      <c r="D748" s="183" t="s">
        <v>134</v>
      </c>
      <c r="E748" s="184" t="s">
        <v>1</v>
      </c>
      <c r="F748" s="185" t="s">
        <v>1097</v>
      </c>
      <c r="G748" s="182"/>
      <c r="H748" s="184" t="s">
        <v>1</v>
      </c>
      <c r="I748" s="186"/>
      <c r="J748" s="182"/>
      <c r="K748" s="182"/>
      <c r="L748" s="187"/>
      <c r="M748" s="188"/>
      <c r="N748" s="189"/>
      <c r="O748" s="189"/>
      <c r="P748" s="189"/>
      <c r="Q748" s="189"/>
      <c r="R748" s="189"/>
      <c r="S748" s="189"/>
      <c r="T748" s="190"/>
      <c r="AT748" s="191" t="s">
        <v>134</v>
      </c>
      <c r="AU748" s="191" t="s">
        <v>74</v>
      </c>
      <c r="AV748" s="11" t="s">
        <v>72</v>
      </c>
      <c r="AW748" s="11" t="s">
        <v>30</v>
      </c>
      <c r="AX748" s="11" t="s">
        <v>67</v>
      </c>
      <c r="AY748" s="191" t="s">
        <v>123</v>
      </c>
    </row>
    <row r="749" spans="2:65" s="11" customFormat="1" x14ac:dyDescent="0.2">
      <c r="B749" s="181"/>
      <c r="C749" s="182"/>
      <c r="D749" s="183" t="s">
        <v>134</v>
      </c>
      <c r="E749" s="184" t="s">
        <v>1</v>
      </c>
      <c r="F749" s="185" t="s">
        <v>348</v>
      </c>
      <c r="G749" s="182"/>
      <c r="H749" s="184" t="s">
        <v>1</v>
      </c>
      <c r="I749" s="186"/>
      <c r="J749" s="182"/>
      <c r="K749" s="182"/>
      <c r="L749" s="187"/>
      <c r="M749" s="188"/>
      <c r="N749" s="189"/>
      <c r="O749" s="189"/>
      <c r="P749" s="189"/>
      <c r="Q749" s="189"/>
      <c r="R749" s="189"/>
      <c r="S749" s="189"/>
      <c r="T749" s="190"/>
      <c r="AT749" s="191" t="s">
        <v>134</v>
      </c>
      <c r="AU749" s="191" t="s">
        <v>74</v>
      </c>
      <c r="AV749" s="11" t="s">
        <v>72</v>
      </c>
      <c r="AW749" s="11" t="s">
        <v>30</v>
      </c>
      <c r="AX749" s="11" t="s">
        <v>67</v>
      </c>
      <c r="AY749" s="191" t="s">
        <v>123</v>
      </c>
    </row>
    <row r="750" spans="2:65" s="12" customFormat="1" x14ac:dyDescent="0.2">
      <c r="B750" s="192"/>
      <c r="C750" s="193"/>
      <c r="D750" s="183" t="s">
        <v>134</v>
      </c>
      <c r="E750" s="194" t="s">
        <v>1</v>
      </c>
      <c r="F750" s="195" t="s">
        <v>405</v>
      </c>
      <c r="G750" s="193"/>
      <c r="H750" s="196">
        <v>25.69</v>
      </c>
      <c r="I750" s="197"/>
      <c r="J750" s="193"/>
      <c r="K750" s="193"/>
      <c r="L750" s="198"/>
      <c r="M750" s="199"/>
      <c r="N750" s="200"/>
      <c r="O750" s="200"/>
      <c r="P750" s="200"/>
      <c r="Q750" s="200"/>
      <c r="R750" s="200"/>
      <c r="S750" s="200"/>
      <c r="T750" s="201"/>
      <c r="AT750" s="202" t="s">
        <v>134</v>
      </c>
      <c r="AU750" s="202" t="s">
        <v>74</v>
      </c>
      <c r="AV750" s="12" t="s">
        <v>74</v>
      </c>
      <c r="AW750" s="12" t="s">
        <v>30</v>
      </c>
      <c r="AX750" s="12" t="s">
        <v>67</v>
      </c>
      <c r="AY750" s="202" t="s">
        <v>123</v>
      </c>
    </row>
    <row r="751" spans="2:65" s="11" customFormat="1" x14ac:dyDescent="0.2">
      <c r="B751" s="181"/>
      <c r="C751" s="182"/>
      <c r="D751" s="183" t="s">
        <v>134</v>
      </c>
      <c r="E751" s="184" t="s">
        <v>1</v>
      </c>
      <c r="F751" s="185" t="s">
        <v>350</v>
      </c>
      <c r="G751" s="182"/>
      <c r="H751" s="184" t="s">
        <v>1</v>
      </c>
      <c r="I751" s="186"/>
      <c r="J751" s="182"/>
      <c r="K751" s="182"/>
      <c r="L751" s="187"/>
      <c r="M751" s="188"/>
      <c r="N751" s="189"/>
      <c r="O751" s="189"/>
      <c r="P751" s="189"/>
      <c r="Q751" s="189"/>
      <c r="R751" s="189"/>
      <c r="S751" s="189"/>
      <c r="T751" s="190"/>
      <c r="AT751" s="191" t="s">
        <v>134</v>
      </c>
      <c r="AU751" s="191" t="s">
        <v>74</v>
      </c>
      <c r="AV751" s="11" t="s">
        <v>72</v>
      </c>
      <c r="AW751" s="11" t="s">
        <v>30</v>
      </c>
      <c r="AX751" s="11" t="s">
        <v>67</v>
      </c>
      <c r="AY751" s="191" t="s">
        <v>123</v>
      </c>
    </row>
    <row r="752" spans="2:65" s="12" customFormat="1" x14ac:dyDescent="0.2">
      <c r="B752" s="192"/>
      <c r="C752" s="193"/>
      <c r="D752" s="183" t="s">
        <v>134</v>
      </c>
      <c r="E752" s="194" t="s">
        <v>1</v>
      </c>
      <c r="F752" s="195" t="s">
        <v>406</v>
      </c>
      <c r="G752" s="193"/>
      <c r="H752" s="196">
        <v>74.819999999999993</v>
      </c>
      <c r="I752" s="197"/>
      <c r="J752" s="193"/>
      <c r="K752" s="193"/>
      <c r="L752" s="198"/>
      <c r="M752" s="199"/>
      <c r="N752" s="200"/>
      <c r="O752" s="200"/>
      <c r="P752" s="200"/>
      <c r="Q752" s="200"/>
      <c r="R752" s="200"/>
      <c r="S752" s="200"/>
      <c r="T752" s="201"/>
      <c r="AT752" s="202" t="s">
        <v>134</v>
      </c>
      <c r="AU752" s="202" t="s">
        <v>74</v>
      </c>
      <c r="AV752" s="12" t="s">
        <v>74</v>
      </c>
      <c r="AW752" s="12" t="s">
        <v>30</v>
      </c>
      <c r="AX752" s="12" t="s">
        <v>67</v>
      </c>
      <c r="AY752" s="202" t="s">
        <v>123</v>
      </c>
    </row>
    <row r="753" spans="2:51" s="11" customFormat="1" x14ac:dyDescent="0.2">
      <c r="B753" s="181"/>
      <c r="C753" s="182"/>
      <c r="D753" s="183" t="s">
        <v>134</v>
      </c>
      <c r="E753" s="184" t="s">
        <v>1</v>
      </c>
      <c r="F753" s="185" t="s">
        <v>352</v>
      </c>
      <c r="G753" s="182"/>
      <c r="H753" s="184" t="s">
        <v>1</v>
      </c>
      <c r="I753" s="186"/>
      <c r="J753" s="182"/>
      <c r="K753" s="182"/>
      <c r="L753" s="187"/>
      <c r="M753" s="188"/>
      <c r="N753" s="189"/>
      <c r="O753" s="189"/>
      <c r="P753" s="189"/>
      <c r="Q753" s="189"/>
      <c r="R753" s="189"/>
      <c r="S753" s="189"/>
      <c r="T753" s="190"/>
      <c r="AT753" s="191" t="s">
        <v>134</v>
      </c>
      <c r="AU753" s="191" t="s">
        <v>74</v>
      </c>
      <c r="AV753" s="11" t="s">
        <v>72</v>
      </c>
      <c r="AW753" s="11" t="s">
        <v>30</v>
      </c>
      <c r="AX753" s="11" t="s">
        <v>67</v>
      </c>
      <c r="AY753" s="191" t="s">
        <v>123</v>
      </c>
    </row>
    <row r="754" spans="2:51" s="12" customFormat="1" x14ac:dyDescent="0.2">
      <c r="B754" s="192"/>
      <c r="C754" s="193"/>
      <c r="D754" s="183" t="s">
        <v>134</v>
      </c>
      <c r="E754" s="194" t="s">
        <v>1</v>
      </c>
      <c r="F754" s="195" t="s">
        <v>407</v>
      </c>
      <c r="G754" s="193"/>
      <c r="H754" s="196">
        <v>16.39</v>
      </c>
      <c r="I754" s="197"/>
      <c r="J754" s="193"/>
      <c r="K754" s="193"/>
      <c r="L754" s="198"/>
      <c r="M754" s="199"/>
      <c r="N754" s="200"/>
      <c r="O754" s="200"/>
      <c r="P754" s="200"/>
      <c r="Q754" s="200"/>
      <c r="R754" s="200"/>
      <c r="S754" s="200"/>
      <c r="T754" s="201"/>
      <c r="AT754" s="202" t="s">
        <v>134</v>
      </c>
      <c r="AU754" s="202" t="s">
        <v>74</v>
      </c>
      <c r="AV754" s="12" t="s">
        <v>74</v>
      </c>
      <c r="AW754" s="12" t="s">
        <v>30</v>
      </c>
      <c r="AX754" s="12" t="s">
        <v>67</v>
      </c>
      <c r="AY754" s="202" t="s">
        <v>123</v>
      </c>
    </row>
    <row r="755" spans="2:51" s="11" customFormat="1" x14ac:dyDescent="0.2">
      <c r="B755" s="181"/>
      <c r="C755" s="182"/>
      <c r="D755" s="183" t="s">
        <v>134</v>
      </c>
      <c r="E755" s="184" t="s">
        <v>1</v>
      </c>
      <c r="F755" s="185" t="s">
        <v>354</v>
      </c>
      <c r="G755" s="182"/>
      <c r="H755" s="184" t="s">
        <v>1</v>
      </c>
      <c r="I755" s="186"/>
      <c r="J755" s="182"/>
      <c r="K755" s="182"/>
      <c r="L755" s="187"/>
      <c r="M755" s="188"/>
      <c r="N755" s="189"/>
      <c r="O755" s="189"/>
      <c r="P755" s="189"/>
      <c r="Q755" s="189"/>
      <c r="R755" s="189"/>
      <c r="S755" s="189"/>
      <c r="T755" s="190"/>
      <c r="AT755" s="191" t="s">
        <v>134</v>
      </c>
      <c r="AU755" s="191" t="s">
        <v>74</v>
      </c>
      <c r="AV755" s="11" t="s">
        <v>72</v>
      </c>
      <c r="AW755" s="11" t="s">
        <v>30</v>
      </c>
      <c r="AX755" s="11" t="s">
        <v>67</v>
      </c>
      <c r="AY755" s="191" t="s">
        <v>123</v>
      </c>
    </row>
    <row r="756" spans="2:51" s="12" customFormat="1" x14ac:dyDescent="0.2">
      <c r="B756" s="192"/>
      <c r="C756" s="193"/>
      <c r="D756" s="183" t="s">
        <v>134</v>
      </c>
      <c r="E756" s="194" t="s">
        <v>1</v>
      </c>
      <c r="F756" s="195" t="s">
        <v>408</v>
      </c>
      <c r="G756" s="193"/>
      <c r="H756" s="196">
        <v>11.54</v>
      </c>
      <c r="I756" s="197"/>
      <c r="J756" s="193"/>
      <c r="K756" s="193"/>
      <c r="L756" s="198"/>
      <c r="M756" s="199"/>
      <c r="N756" s="200"/>
      <c r="O756" s="200"/>
      <c r="P756" s="200"/>
      <c r="Q756" s="200"/>
      <c r="R756" s="200"/>
      <c r="S756" s="200"/>
      <c r="T756" s="201"/>
      <c r="AT756" s="202" t="s">
        <v>134</v>
      </c>
      <c r="AU756" s="202" t="s">
        <v>74</v>
      </c>
      <c r="AV756" s="12" t="s">
        <v>74</v>
      </c>
      <c r="AW756" s="12" t="s">
        <v>30</v>
      </c>
      <c r="AX756" s="12" t="s">
        <v>67</v>
      </c>
      <c r="AY756" s="202" t="s">
        <v>123</v>
      </c>
    </row>
    <row r="757" spans="2:51" s="11" customFormat="1" x14ac:dyDescent="0.2">
      <c r="B757" s="181"/>
      <c r="C757" s="182"/>
      <c r="D757" s="183" t="s">
        <v>134</v>
      </c>
      <c r="E757" s="184" t="s">
        <v>1</v>
      </c>
      <c r="F757" s="185" t="s">
        <v>1098</v>
      </c>
      <c r="G757" s="182"/>
      <c r="H757" s="184" t="s">
        <v>1</v>
      </c>
      <c r="I757" s="186"/>
      <c r="J757" s="182"/>
      <c r="K757" s="182"/>
      <c r="L757" s="187"/>
      <c r="M757" s="188"/>
      <c r="N757" s="189"/>
      <c r="O757" s="189"/>
      <c r="P757" s="189"/>
      <c r="Q757" s="189"/>
      <c r="R757" s="189"/>
      <c r="S757" s="189"/>
      <c r="T757" s="190"/>
      <c r="AT757" s="191" t="s">
        <v>134</v>
      </c>
      <c r="AU757" s="191" t="s">
        <v>74</v>
      </c>
      <c r="AV757" s="11" t="s">
        <v>72</v>
      </c>
      <c r="AW757" s="11" t="s">
        <v>30</v>
      </c>
      <c r="AX757" s="11" t="s">
        <v>67</v>
      </c>
      <c r="AY757" s="191" t="s">
        <v>123</v>
      </c>
    </row>
    <row r="758" spans="2:51" s="12" customFormat="1" x14ac:dyDescent="0.2">
      <c r="B758" s="192"/>
      <c r="C758" s="193"/>
      <c r="D758" s="183" t="s">
        <v>134</v>
      </c>
      <c r="E758" s="194" t="s">
        <v>1</v>
      </c>
      <c r="F758" s="195" t="s">
        <v>1099</v>
      </c>
      <c r="G758" s="193"/>
      <c r="H758" s="196">
        <v>5.88</v>
      </c>
      <c r="I758" s="197"/>
      <c r="J758" s="193"/>
      <c r="K758" s="193"/>
      <c r="L758" s="198"/>
      <c r="M758" s="199"/>
      <c r="N758" s="200"/>
      <c r="O758" s="200"/>
      <c r="P758" s="200"/>
      <c r="Q758" s="200"/>
      <c r="R758" s="200"/>
      <c r="S758" s="200"/>
      <c r="T758" s="201"/>
      <c r="AT758" s="202" t="s">
        <v>134</v>
      </c>
      <c r="AU758" s="202" t="s">
        <v>74</v>
      </c>
      <c r="AV758" s="12" t="s">
        <v>74</v>
      </c>
      <c r="AW758" s="12" t="s">
        <v>30</v>
      </c>
      <c r="AX758" s="12" t="s">
        <v>67</v>
      </c>
      <c r="AY758" s="202" t="s">
        <v>123</v>
      </c>
    </row>
    <row r="759" spans="2:51" s="11" customFormat="1" x14ac:dyDescent="0.2">
      <c r="B759" s="181"/>
      <c r="C759" s="182"/>
      <c r="D759" s="183" t="s">
        <v>134</v>
      </c>
      <c r="E759" s="184" t="s">
        <v>1</v>
      </c>
      <c r="F759" s="185" t="s">
        <v>356</v>
      </c>
      <c r="G759" s="182"/>
      <c r="H759" s="184" t="s">
        <v>1</v>
      </c>
      <c r="I759" s="186"/>
      <c r="J759" s="182"/>
      <c r="K759" s="182"/>
      <c r="L759" s="187"/>
      <c r="M759" s="188"/>
      <c r="N759" s="189"/>
      <c r="O759" s="189"/>
      <c r="P759" s="189"/>
      <c r="Q759" s="189"/>
      <c r="R759" s="189"/>
      <c r="S759" s="189"/>
      <c r="T759" s="190"/>
      <c r="AT759" s="191" t="s">
        <v>134</v>
      </c>
      <c r="AU759" s="191" t="s">
        <v>74</v>
      </c>
      <c r="AV759" s="11" t="s">
        <v>72</v>
      </c>
      <c r="AW759" s="11" t="s">
        <v>30</v>
      </c>
      <c r="AX759" s="11" t="s">
        <v>67</v>
      </c>
      <c r="AY759" s="191" t="s">
        <v>123</v>
      </c>
    </row>
    <row r="760" spans="2:51" s="12" customFormat="1" x14ac:dyDescent="0.2">
      <c r="B760" s="192"/>
      <c r="C760" s="193"/>
      <c r="D760" s="183" t="s">
        <v>134</v>
      </c>
      <c r="E760" s="194" t="s">
        <v>1</v>
      </c>
      <c r="F760" s="195" t="s">
        <v>409</v>
      </c>
      <c r="G760" s="193"/>
      <c r="H760" s="196">
        <v>6.34</v>
      </c>
      <c r="I760" s="197"/>
      <c r="J760" s="193"/>
      <c r="K760" s="193"/>
      <c r="L760" s="198"/>
      <c r="M760" s="199"/>
      <c r="N760" s="200"/>
      <c r="O760" s="200"/>
      <c r="P760" s="200"/>
      <c r="Q760" s="200"/>
      <c r="R760" s="200"/>
      <c r="S760" s="200"/>
      <c r="T760" s="201"/>
      <c r="AT760" s="202" t="s">
        <v>134</v>
      </c>
      <c r="AU760" s="202" t="s">
        <v>74</v>
      </c>
      <c r="AV760" s="12" t="s">
        <v>74</v>
      </c>
      <c r="AW760" s="12" t="s">
        <v>30</v>
      </c>
      <c r="AX760" s="12" t="s">
        <v>67</v>
      </c>
      <c r="AY760" s="202" t="s">
        <v>123</v>
      </c>
    </row>
    <row r="761" spans="2:51" s="11" customFormat="1" x14ac:dyDescent="0.2">
      <c r="B761" s="181"/>
      <c r="C761" s="182"/>
      <c r="D761" s="183" t="s">
        <v>134</v>
      </c>
      <c r="E761" s="184" t="s">
        <v>1</v>
      </c>
      <c r="F761" s="185" t="s">
        <v>387</v>
      </c>
      <c r="G761" s="182"/>
      <c r="H761" s="184" t="s">
        <v>1</v>
      </c>
      <c r="I761" s="186"/>
      <c r="J761" s="182"/>
      <c r="K761" s="182"/>
      <c r="L761" s="187"/>
      <c r="M761" s="188"/>
      <c r="N761" s="189"/>
      <c r="O761" s="189"/>
      <c r="P761" s="189"/>
      <c r="Q761" s="189"/>
      <c r="R761" s="189"/>
      <c r="S761" s="189"/>
      <c r="T761" s="190"/>
      <c r="AT761" s="191" t="s">
        <v>134</v>
      </c>
      <c r="AU761" s="191" t="s">
        <v>74</v>
      </c>
      <c r="AV761" s="11" t="s">
        <v>72</v>
      </c>
      <c r="AW761" s="11" t="s">
        <v>30</v>
      </c>
      <c r="AX761" s="11" t="s">
        <v>67</v>
      </c>
      <c r="AY761" s="191" t="s">
        <v>123</v>
      </c>
    </row>
    <row r="762" spans="2:51" s="12" customFormat="1" x14ac:dyDescent="0.2">
      <c r="B762" s="192"/>
      <c r="C762" s="193"/>
      <c r="D762" s="183" t="s">
        <v>134</v>
      </c>
      <c r="E762" s="194" t="s">
        <v>1</v>
      </c>
      <c r="F762" s="195" t="s">
        <v>410</v>
      </c>
      <c r="G762" s="193"/>
      <c r="H762" s="196">
        <v>11.6</v>
      </c>
      <c r="I762" s="197"/>
      <c r="J762" s="193"/>
      <c r="K762" s="193"/>
      <c r="L762" s="198"/>
      <c r="M762" s="199"/>
      <c r="N762" s="200"/>
      <c r="O762" s="200"/>
      <c r="P762" s="200"/>
      <c r="Q762" s="200"/>
      <c r="R762" s="200"/>
      <c r="S762" s="200"/>
      <c r="T762" s="201"/>
      <c r="AT762" s="202" t="s">
        <v>134</v>
      </c>
      <c r="AU762" s="202" t="s">
        <v>74</v>
      </c>
      <c r="AV762" s="12" t="s">
        <v>74</v>
      </c>
      <c r="AW762" s="12" t="s">
        <v>30</v>
      </c>
      <c r="AX762" s="12" t="s">
        <v>67</v>
      </c>
      <c r="AY762" s="202" t="s">
        <v>123</v>
      </c>
    </row>
    <row r="763" spans="2:51" s="11" customFormat="1" x14ac:dyDescent="0.2">
      <c r="B763" s="181"/>
      <c r="C763" s="182"/>
      <c r="D763" s="183" t="s">
        <v>134</v>
      </c>
      <c r="E763" s="184" t="s">
        <v>1</v>
      </c>
      <c r="F763" s="185" t="s">
        <v>358</v>
      </c>
      <c r="G763" s="182"/>
      <c r="H763" s="184" t="s">
        <v>1</v>
      </c>
      <c r="I763" s="186"/>
      <c r="J763" s="182"/>
      <c r="K763" s="182"/>
      <c r="L763" s="187"/>
      <c r="M763" s="188"/>
      <c r="N763" s="189"/>
      <c r="O763" s="189"/>
      <c r="P763" s="189"/>
      <c r="Q763" s="189"/>
      <c r="R763" s="189"/>
      <c r="S763" s="189"/>
      <c r="T763" s="190"/>
      <c r="AT763" s="191" t="s">
        <v>134</v>
      </c>
      <c r="AU763" s="191" t="s">
        <v>74</v>
      </c>
      <c r="AV763" s="11" t="s">
        <v>72</v>
      </c>
      <c r="AW763" s="11" t="s">
        <v>30</v>
      </c>
      <c r="AX763" s="11" t="s">
        <v>67</v>
      </c>
      <c r="AY763" s="191" t="s">
        <v>123</v>
      </c>
    </row>
    <row r="764" spans="2:51" s="12" customFormat="1" x14ac:dyDescent="0.2">
      <c r="B764" s="192"/>
      <c r="C764" s="193"/>
      <c r="D764" s="183" t="s">
        <v>134</v>
      </c>
      <c r="E764" s="194" t="s">
        <v>1</v>
      </c>
      <c r="F764" s="195" t="s">
        <v>411</v>
      </c>
      <c r="G764" s="193"/>
      <c r="H764" s="196">
        <v>2.85</v>
      </c>
      <c r="I764" s="197"/>
      <c r="J764" s="193"/>
      <c r="K764" s="193"/>
      <c r="L764" s="198"/>
      <c r="M764" s="199"/>
      <c r="N764" s="200"/>
      <c r="O764" s="200"/>
      <c r="P764" s="200"/>
      <c r="Q764" s="200"/>
      <c r="R764" s="200"/>
      <c r="S764" s="200"/>
      <c r="T764" s="201"/>
      <c r="AT764" s="202" t="s">
        <v>134</v>
      </c>
      <c r="AU764" s="202" t="s">
        <v>74</v>
      </c>
      <c r="AV764" s="12" t="s">
        <v>74</v>
      </c>
      <c r="AW764" s="12" t="s">
        <v>30</v>
      </c>
      <c r="AX764" s="12" t="s">
        <v>67</v>
      </c>
      <c r="AY764" s="202" t="s">
        <v>123</v>
      </c>
    </row>
    <row r="765" spans="2:51" s="12" customFormat="1" x14ac:dyDescent="0.2">
      <c r="B765" s="192"/>
      <c r="C765" s="193"/>
      <c r="D765" s="183" t="s">
        <v>134</v>
      </c>
      <c r="E765" s="194" t="s">
        <v>1</v>
      </c>
      <c r="F765" s="195" t="s">
        <v>412</v>
      </c>
      <c r="G765" s="193"/>
      <c r="H765" s="196">
        <v>1.2</v>
      </c>
      <c r="I765" s="197"/>
      <c r="J765" s="193"/>
      <c r="K765" s="193"/>
      <c r="L765" s="198"/>
      <c r="M765" s="199"/>
      <c r="N765" s="200"/>
      <c r="O765" s="200"/>
      <c r="P765" s="200"/>
      <c r="Q765" s="200"/>
      <c r="R765" s="200"/>
      <c r="S765" s="200"/>
      <c r="T765" s="201"/>
      <c r="AT765" s="202" t="s">
        <v>134</v>
      </c>
      <c r="AU765" s="202" t="s">
        <v>74</v>
      </c>
      <c r="AV765" s="12" t="s">
        <v>74</v>
      </c>
      <c r="AW765" s="12" t="s">
        <v>30</v>
      </c>
      <c r="AX765" s="12" t="s">
        <v>67</v>
      </c>
      <c r="AY765" s="202" t="s">
        <v>123</v>
      </c>
    </row>
    <row r="766" spans="2:51" s="11" customFormat="1" x14ac:dyDescent="0.2">
      <c r="B766" s="181"/>
      <c r="C766" s="182"/>
      <c r="D766" s="183" t="s">
        <v>134</v>
      </c>
      <c r="E766" s="184" t="s">
        <v>1</v>
      </c>
      <c r="F766" s="185" t="s">
        <v>391</v>
      </c>
      <c r="G766" s="182"/>
      <c r="H766" s="184" t="s">
        <v>1</v>
      </c>
      <c r="I766" s="186"/>
      <c r="J766" s="182"/>
      <c r="K766" s="182"/>
      <c r="L766" s="187"/>
      <c r="M766" s="188"/>
      <c r="N766" s="189"/>
      <c r="O766" s="189"/>
      <c r="P766" s="189"/>
      <c r="Q766" s="189"/>
      <c r="R766" s="189"/>
      <c r="S766" s="189"/>
      <c r="T766" s="190"/>
      <c r="AT766" s="191" t="s">
        <v>134</v>
      </c>
      <c r="AU766" s="191" t="s">
        <v>74</v>
      </c>
      <c r="AV766" s="11" t="s">
        <v>72</v>
      </c>
      <c r="AW766" s="11" t="s">
        <v>30</v>
      </c>
      <c r="AX766" s="11" t="s">
        <v>67</v>
      </c>
      <c r="AY766" s="191" t="s">
        <v>123</v>
      </c>
    </row>
    <row r="767" spans="2:51" s="12" customFormat="1" x14ac:dyDescent="0.2">
      <c r="B767" s="192"/>
      <c r="C767" s="193"/>
      <c r="D767" s="183" t="s">
        <v>134</v>
      </c>
      <c r="E767" s="194" t="s">
        <v>1</v>
      </c>
      <c r="F767" s="195" t="s">
        <v>413</v>
      </c>
      <c r="G767" s="193"/>
      <c r="H767" s="196">
        <v>8.3699999999999992</v>
      </c>
      <c r="I767" s="197"/>
      <c r="J767" s="193"/>
      <c r="K767" s="193"/>
      <c r="L767" s="198"/>
      <c r="M767" s="199"/>
      <c r="N767" s="200"/>
      <c r="O767" s="200"/>
      <c r="P767" s="200"/>
      <c r="Q767" s="200"/>
      <c r="R767" s="200"/>
      <c r="S767" s="200"/>
      <c r="T767" s="201"/>
      <c r="AT767" s="202" t="s">
        <v>134</v>
      </c>
      <c r="AU767" s="202" t="s">
        <v>74</v>
      </c>
      <c r="AV767" s="12" t="s">
        <v>74</v>
      </c>
      <c r="AW767" s="12" t="s">
        <v>30</v>
      </c>
      <c r="AX767" s="12" t="s">
        <v>67</v>
      </c>
      <c r="AY767" s="202" t="s">
        <v>123</v>
      </c>
    </row>
    <row r="768" spans="2:51" s="11" customFormat="1" x14ac:dyDescent="0.2">
      <c r="B768" s="181"/>
      <c r="C768" s="182"/>
      <c r="D768" s="183" t="s">
        <v>134</v>
      </c>
      <c r="E768" s="184" t="s">
        <v>1</v>
      </c>
      <c r="F768" s="185" t="s">
        <v>361</v>
      </c>
      <c r="G768" s="182"/>
      <c r="H768" s="184" t="s">
        <v>1</v>
      </c>
      <c r="I768" s="186"/>
      <c r="J768" s="182"/>
      <c r="K768" s="182"/>
      <c r="L768" s="187"/>
      <c r="M768" s="188"/>
      <c r="N768" s="189"/>
      <c r="O768" s="189"/>
      <c r="P768" s="189"/>
      <c r="Q768" s="189"/>
      <c r="R768" s="189"/>
      <c r="S768" s="189"/>
      <c r="T768" s="190"/>
      <c r="AT768" s="191" t="s">
        <v>134</v>
      </c>
      <c r="AU768" s="191" t="s">
        <v>74</v>
      </c>
      <c r="AV768" s="11" t="s">
        <v>72</v>
      </c>
      <c r="AW768" s="11" t="s">
        <v>30</v>
      </c>
      <c r="AX768" s="11" t="s">
        <v>67</v>
      </c>
      <c r="AY768" s="191" t="s">
        <v>123</v>
      </c>
    </row>
    <row r="769" spans="2:51" s="12" customFormat="1" x14ac:dyDescent="0.2">
      <c r="B769" s="192"/>
      <c r="C769" s="193"/>
      <c r="D769" s="183" t="s">
        <v>134</v>
      </c>
      <c r="E769" s="194" t="s">
        <v>1</v>
      </c>
      <c r="F769" s="195" t="s">
        <v>414</v>
      </c>
      <c r="G769" s="193"/>
      <c r="H769" s="196">
        <v>3.95</v>
      </c>
      <c r="I769" s="197"/>
      <c r="J769" s="193"/>
      <c r="K769" s="193"/>
      <c r="L769" s="198"/>
      <c r="M769" s="199"/>
      <c r="N769" s="200"/>
      <c r="O769" s="200"/>
      <c r="P769" s="200"/>
      <c r="Q769" s="200"/>
      <c r="R769" s="200"/>
      <c r="S769" s="200"/>
      <c r="T769" s="201"/>
      <c r="AT769" s="202" t="s">
        <v>134</v>
      </c>
      <c r="AU769" s="202" t="s">
        <v>74</v>
      </c>
      <c r="AV769" s="12" t="s">
        <v>74</v>
      </c>
      <c r="AW769" s="12" t="s">
        <v>30</v>
      </c>
      <c r="AX769" s="12" t="s">
        <v>67</v>
      </c>
      <c r="AY769" s="202" t="s">
        <v>123</v>
      </c>
    </row>
    <row r="770" spans="2:51" s="12" customFormat="1" x14ac:dyDescent="0.2">
      <c r="B770" s="192"/>
      <c r="C770" s="193"/>
      <c r="D770" s="183" t="s">
        <v>134</v>
      </c>
      <c r="E770" s="194" t="s">
        <v>1</v>
      </c>
      <c r="F770" s="195" t="s">
        <v>415</v>
      </c>
      <c r="G770" s="193"/>
      <c r="H770" s="196">
        <v>1.1299999999999999</v>
      </c>
      <c r="I770" s="197"/>
      <c r="J770" s="193"/>
      <c r="K770" s="193"/>
      <c r="L770" s="198"/>
      <c r="M770" s="199"/>
      <c r="N770" s="200"/>
      <c r="O770" s="200"/>
      <c r="P770" s="200"/>
      <c r="Q770" s="200"/>
      <c r="R770" s="200"/>
      <c r="S770" s="200"/>
      <c r="T770" s="201"/>
      <c r="AT770" s="202" t="s">
        <v>134</v>
      </c>
      <c r="AU770" s="202" t="s">
        <v>74</v>
      </c>
      <c r="AV770" s="12" t="s">
        <v>74</v>
      </c>
      <c r="AW770" s="12" t="s">
        <v>30</v>
      </c>
      <c r="AX770" s="12" t="s">
        <v>67</v>
      </c>
      <c r="AY770" s="202" t="s">
        <v>123</v>
      </c>
    </row>
    <row r="771" spans="2:51" s="11" customFormat="1" x14ac:dyDescent="0.2">
      <c r="B771" s="181"/>
      <c r="C771" s="182"/>
      <c r="D771" s="183" t="s">
        <v>134</v>
      </c>
      <c r="E771" s="184" t="s">
        <v>1</v>
      </c>
      <c r="F771" s="185" t="s">
        <v>364</v>
      </c>
      <c r="G771" s="182"/>
      <c r="H771" s="184" t="s">
        <v>1</v>
      </c>
      <c r="I771" s="186"/>
      <c r="J771" s="182"/>
      <c r="K771" s="182"/>
      <c r="L771" s="187"/>
      <c r="M771" s="188"/>
      <c r="N771" s="189"/>
      <c r="O771" s="189"/>
      <c r="P771" s="189"/>
      <c r="Q771" s="189"/>
      <c r="R771" s="189"/>
      <c r="S771" s="189"/>
      <c r="T771" s="190"/>
      <c r="AT771" s="191" t="s">
        <v>134</v>
      </c>
      <c r="AU771" s="191" t="s">
        <v>74</v>
      </c>
      <c r="AV771" s="11" t="s">
        <v>72</v>
      </c>
      <c r="AW771" s="11" t="s">
        <v>30</v>
      </c>
      <c r="AX771" s="11" t="s">
        <v>67</v>
      </c>
      <c r="AY771" s="191" t="s">
        <v>123</v>
      </c>
    </row>
    <row r="772" spans="2:51" s="12" customFormat="1" x14ac:dyDescent="0.2">
      <c r="B772" s="192"/>
      <c r="C772" s="193"/>
      <c r="D772" s="183" t="s">
        <v>134</v>
      </c>
      <c r="E772" s="194" t="s">
        <v>1</v>
      </c>
      <c r="F772" s="195" t="s">
        <v>416</v>
      </c>
      <c r="G772" s="193"/>
      <c r="H772" s="196">
        <v>39.46</v>
      </c>
      <c r="I772" s="197"/>
      <c r="J772" s="193"/>
      <c r="K772" s="193"/>
      <c r="L772" s="198"/>
      <c r="M772" s="199"/>
      <c r="N772" s="200"/>
      <c r="O772" s="200"/>
      <c r="P772" s="200"/>
      <c r="Q772" s="200"/>
      <c r="R772" s="200"/>
      <c r="S772" s="200"/>
      <c r="T772" s="201"/>
      <c r="AT772" s="202" t="s">
        <v>134</v>
      </c>
      <c r="AU772" s="202" t="s">
        <v>74</v>
      </c>
      <c r="AV772" s="12" t="s">
        <v>74</v>
      </c>
      <c r="AW772" s="12" t="s">
        <v>30</v>
      </c>
      <c r="AX772" s="12" t="s">
        <v>67</v>
      </c>
      <c r="AY772" s="202" t="s">
        <v>123</v>
      </c>
    </row>
    <row r="773" spans="2:51" s="11" customFormat="1" x14ac:dyDescent="0.2">
      <c r="B773" s="181"/>
      <c r="C773" s="182"/>
      <c r="D773" s="183" t="s">
        <v>134</v>
      </c>
      <c r="E773" s="184" t="s">
        <v>1</v>
      </c>
      <c r="F773" s="185" t="s">
        <v>366</v>
      </c>
      <c r="G773" s="182"/>
      <c r="H773" s="184" t="s">
        <v>1</v>
      </c>
      <c r="I773" s="186"/>
      <c r="J773" s="182"/>
      <c r="K773" s="182"/>
      <c r="L773" s="187"/>
      <c r="M773" s="188"/>
      <c r="N773" s="189"/>
      <c r="O773" s="189"/>
      <c r="P773" s="189"/>
      <c r="Q773" s="189"/>
      <c r="R773" s="189"/>
      <c r="S773" s="189"/>
      <c r="T773" s="190"/>
      <c r="AT773" s="191" t="s">
        <v>134</v>
      </c>
      <c r="AU773" s="191" t="s">
        <v>74</v>
      </c>
      <c r="AV773" s="11" t="s">
        <v>72</v>
      </c>
      <c r="AW773" s="11" t="s">
        <v>30</v>
      </c>
      <c r="AX773" s="11" t="s">
        <v>67</v>
      </c>
      <c r="AY773" s="191" t="s">
        <v>123</v>
      </c>
    </row>
    <row r="774" spans="2:51" s="12" customFormat="1" x14ac:dyDescent="0.2">
      <c r="B774" s="192"/>
      <c r="C774" s="193"/>
      <c r="D774" s="183" t="s">
        <v>134</v>
      </c>
      <c r="E774" s="194" t="s">
        <v>1</v>
      </c>
      <c r="F774" s="195" t="s">
        <v>417</v>
      </c>
      <c r="G774" s="193"/>
      <c r="H774" s="196">
        <v>1.59</v>
      </c>
      <c r="I774" s="197"/>
      <c r="J774" s="193"/>
      <c r="K774" s="193"/>
      <c r="L774" s="198"/>
      <c r="M774" s="199"/>
      <c r="N774" s="200"/>
      <c r="O774" s="200"/>
      <c r="P774" s="200"/>
      <c r="Q774" s="200"/>
      <c r="R774" s="200"/>
      <c r="S774" s="200"/>
      <c r="T774" s="201"/>
      <c r="AT774" s="202" t="s">
        <v>134</v>
      </c>
      <c r="AU774" s="202" t="s">
        <v>74</v>
      </c>
      <c r="AV774" s="12" t="s">
        <v>74</v>
      </c>
      <c r="AW774" s="12" t="s">
        <v>30</v>
      </c>
      <c r="AX774" s="12" t="s">
        <v>67</v>
      </c>
      <c r="AY774" s="202" t="s">
        <v>123</v>
      </c>
    </row>
    <row r="775" spans="2:51" s="11" customFormat="1" x14ac:dyDescent="0.2">
      <c r="B775" s="181"/>
      <c r="C775" s="182"/>
      <c r="D775" s="183" t="s">
        <v>134</v>
      </c>
      <c r="E775" s="184" t="s">
        <v>1</v>
      </c>
      <c r="F775" s="185" t="s">
        <v>1100</v>
      </c>
      <c r="G775" s="182"/>
      <c r="H775" s="184" t="s">
        <v>1</v>
      </c>
      <c r="I775" s="186"/>
      <c r="J775" s="182"/>
      <c r="K775" s="182"/>
      <c r="L775" s="187"/>
      <c r="M775" s="188"/>
      <c r="N775" s="189"/>
      <c r="O775" s="189"/>
      <c r="P775" s="189"/>
      <c r="Q775" s="189"/>
      <c r="R775" s="189"/>
      <c r="S775" s="189"/>
      <c r="T775" s="190"/>
      <c r="AT775" s="191" t="s">
        <v>134</v>
      </c>
      <c r="AU775" s="191" t="s">
        <v>74</v>
      </c>
      <c r="AV775" s="11" t="s">
        <v>72</v>
      </c>
      <c r="AW775" s="11" t="s">
        <v>30</v>
      </c>
      <c r="AX775" s="11" t="s">
        <v>67</v>
      </c>
      <c r="AY775" s="191" t="s">
        <v>123</v>
      </c>
    </row>
    <row r="776" spans="2:51" s="12" customFormat="1" x14ac:dyDescent="0.2">
      <c r="B776" s="192"/>
      <c r="C776" s="193"/>
      <c r="D776" s="183" t="s">
        <v>134</v>
      </c>
      <c r="E776" s="194" t="s">
        <v>1</v>
      </c>
      <c r="F776" s="195" t="s">
        <v>1101</v>
      </c>
      <c r="G776" s="193"/>
      <c r="H776" s="196">
        <v>11.64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134</v>
      </c>
      <c r="AU776" s="202" t="s">
        <v>74</v>
      </c>
      <c r="AV776" s="12" t="s">
        <v>74</v>
      </c>
      <c r="AW776" s="12" t="s">
        <v>30</v>
      </c>
      <c r="AX776" s="12" t="s">
        <v>67</v>
      </c>
      <c r="AY776" s="202" t="s">
        <v>123</v>
      </c>
    </row>
    <row r="777" spans="2:51" s="14" customFormat="1" x14ac:dyDescent="0.2">
      <c r="B777" s="224"/>
      <c r="C777" s="225"/>
      <c r="D777" s="183" t="s">
        <v>134</v>
      </c>
      <c r="E777" s="226" t="s">
        <v>1</v>
      </c>
      <c r="F777" s="227" t="s">
        <v>339</v>
      </c>
      <c r="G777" s="225"/>
      <c r="H777" s="228">
        <v>222.45</v>
      </c>
      <c r="I777" s="229"/>
      <c r="J777" s="225"/>
      <c r="K777" s="225"/>
      <c r="L777" s="230"/>
      <c r="M777" s="231"/>
      <c r="N777" s="232"/>
      <c r="O777" s="232"/>
      <c r="P777" s="232"/>
      <c r="Q777" s="232"/>
      <c r="R777" s="232"/>
      <c r="S777" s="232"/>
      <c r="T777" s="233"/>
      <c r="AT777" s="234" t="s">
        <v>134</v>
      </c>
      <c r="AU777" s="234" t="s">
        <v>74</v>
      </c>
      <c r="AV777" s="14" t="s">
        <v>124</v>
      </c>
      <c r="AW777" s="14" t="s">
        <v>30</v>
      </c>
      <c r="AX777" s="14" t="s">
        <v>67</v>
      </c>
      <c r="AY777" s="234" t="s">
        <v>123</v>
      </c>
    </row>
    <row r="778" spans="2:51" s="11" customFormat="1" x14ac:dyDescent="0.2">
      <c r="B778" s="181"/>
      <c r="C778" s="182"/>
      <c r="D778" s="183" t="s">
        <v>134</v>
      </c>
      <c r="E778" s="184" t="s">
        <v>1</v>
      </c>
      <c r="F778" s="185" t="s">
        <v>1102</v>
      </c>
      <c r="G778" s="182"/>
      <c r="H778" s="184" t="s">
        <v>1</v>
      </c>
      <c r="I778" s="186"/>
      <c r="J778" s="182"/>
      <c r="K778" s="182"/>
      <c r="L778" s="187"/>
      <c r="M778" s="188"/>
      <c r="N778" s="189"/>
      <c r="O778" s="189"/>
      <c r="P778" s="189"/>
      <c r="Q778" s="189"/>
      <c r="R778" s="189"/>
      <c r="S778" s="189"/>
      <c r="T778" s="190"/>
      <c r="AT778" s="191" t="s">
        <v>134</v>
      </c>
      <c r="AU778" s="191" t="s">
        <v>74</v>
      </c>
      <c r="AV778" s="11" t="s">
        <v>72</v>
      </c>
      <c r="AW778" s="11" t="s">
        <v>30</v>
      </c>
      <c r="AX778" s="11" t="s">
        <v>67</v>
      </c>
      <c r="AY778" s="191" t="s">
        <v>123</v>
      </c>
    </row>
    <row r="779" spans="2:51" s="11" customFormat="1" x14ac:dyDescent="0.2">
      <c r="B779" s="181"/>
      <c r="C779" s="182"/>
      <c r="D779" s="183" t="s">
        <v>134</v>
      </c>
      <c r="E779" s="184" t="s">
        <v>1</v>
      </c>
      <c r="F779" s="185" t="s">
        <v>1103</v>
      </c>
      <c r="G779" s="182"/>
      <c r="H779" s="184" t="s">
        <v>1</v>
      </c>
      <c r="I779" s="186"/>
      <c r="J779" s="182"/>
      <c r="K779" s="182"/>
      <c r="L779" s="187"/>
      <c r="M779" s="188"/>
      <c r="N779" s="189"/>
      <c r="O779" s="189"/>
      <c r="P779" s="189"/>
      <c r="Q779" s="189"/>
      <c r="R779" s="189"/>
      <c r="S779" s="189"/>
      <c r="T779" s="190"/>
      <c r="AT779" s="191" t="s">
        <v>134</v>
      </c>
      <c r="AU779" s="191" t="s">
        <v>74</v>
      </c>
      <c r="AV779" s="11" t="s">
        <v>72</v>
      </c>
      <c r="AW779" s="11" t="s">
        <v>30</v>
      </c>
      <c r="AX779" s="11" t="s">
        <v>67</v>
      </c>
      <c r="AY779" s="191" t="s">
        <v>123</v>
      </c>
    </row>
    <row r="780" spans="2:51" s="12" customFormat="1" x14ac:dyDescent="0.2">
      <c r="B780" s="192"/>
      <c r="C780" s="193"/>
      <c r="D780" s="183" t="s">
        <v>134</v>
      </c>
      <c r="E780" s="194" t="s">
        <v>1</v>
      </c>
      <c r="F780" s="195" t="s">
        <v>376</v>
      </c>
      <c r="G780" s="193"/>
      <c r="H780" s="196">
        <v>44.225000000000001</v>
      </c>
      <c r="I780" s="197"/>
      <c r="J780" s="193"/>
      <c r="K780" s="193"/>
      <c r="L780" s="198"/>
      <c r="M780" s="199"/>
      <c r="N780" s="200"/>
      <c r="O780" s="200"/>
      <c r="P780" s="200"/>
      <c r="Q780" s="200"/>
      <c r="R780" s="200"/>
      <c r="S780" s="200"/>
      <c r="T780" s="201"/>
      <c r="AT780" s="202" t="s">
        <v>134</v>
      </c>
      <c r="AU780" s="202" t="s">
        <v>74</v>
      </c>
      <c r="AV780" s="12" t="s">
        <v>74</v>
      </c>
      <c r="AW780" s="12" t="s">
        <v>30</v>
      </c>
      <c r="AX780" s="12" t="s">
        <v>67</v>
      </c>
      <c r="AY780" s="202" t="s">
        <v>123</v>
      </c>
    </row>
    <row r="781" spans="2:51" s="11" customFormat="1" x14ac:dyDescent="0.2">
      <c r="B781" s="181"/>
      <c r="C781" s="182"/>
      <c r="D781" s="183" t="s">
        <v>134</v>
      </c>
      <c r="E781" s="184" t="s">
        <v>1</v>
      </c>
      <c r="F781" s="185" t="s">
        <v>348</v>
      </c>
      <c r="G781" s="182"/>
      <c r="H781" s="184" t="s">
        <v>1</v>
      </c>
      <c r="I781" s="186"/>
      <c r="J781" s="182"/>
      <c r="K781" s="182"/>
      <c r="L781" s="187"/>
      <c r="M781" s="188"/>
      <c r="N781" s="189"/>
      <c r="O781" s="189"/>
      <c r="P781" s="189"/>
      <c r="Q781" s="189"/>
      <c r="R781" s="189"/>
      <c r="S781" s="189"/>
      <c r="T781" s="190"/>
      <c r="AT781" s="191" t="s">
        <v>134</v>
      </c>
      <c r="AU781" s="191" t="s">
        <v>74</v>
      </c>
      <c r="AV781" s="11" t="s">
        <v>72</v>
      </c>
      <c r="AW781" s="11" t="s">
        <v>30</v>
      </c>
      <c r="AX781" s="11" t="s">
        <v>67</v>
      </c>
      <c r="AY781" s="191" t="s">
        <v>123</v>
      </c>
    </row>
    <row r="782" spans="2:51" s="12" customFormat="1" x14ac:dyDescent="0.2">
      <c r="B782" s="192"/>
      <c r="C782" s="193"/>
      <c r="D782" s="183" t="s">
        <v>134</v>
      </c>
      <c r="E782" s="194" t="s">
        <v>1</v>
      </c>
      <c r="F782" s="195" t="s">
        <v>1104</v>
      </c>
      <c r="G782" s="193"/>
      <c r="H782" s="196">
        <v>1.7</v>
      </c>
      <c r="I782" s="197"/>
      <c r="J782" s="193"/>
      <c r="K782" s="193"/>
      <c r="L782" s="198"/>
      <c r="M782" s="199"/>
      <c r="N782" s="200"/>
      <c r="O782" s="200"/>
      <c r="P782" s="200"/>
      <c r="Q782" s="200"/>
      <c r="R782" s="200"/>
      <c r="S782" s="200"/>
      <c r="T782" s="201"/>
      <c r="AT782" s="202" t="s">
        <v>134</v>
      </c>
      <c r="AU782" s="202" t="s">
        <v>74</v>
      </c>
      <c r="AV782" s="12" t="s">
        <v>74</v>
      </c>
      <c r="AW782" s="12" t="s">
        <v>30</v>
      </c>
      <c r="AX782" s="12" t="s">
        <v>67</v>
      </c>
      <c r="AY782" s="202" t="s">
        <v>123</v>
      </c>
    </row>
    <row r="783" spans="2:51" s="11" customFormat="1" x14ac:dyDescent="0.2">
      <c r="B783" s="181"/>
      <c r="C783" s="182"/>
      <c r="D783" s="183" t="s">
        <v>134</v>
      </c>
      <c r="E783" s="184" t="s">
        <v>1</v>
      </c>
      <c r="F783" s="185" t="s">
        <v>350</v>
      </c>
      <c r="G783" s="182"/>
      <c r="H783" s="184" t="s">
        <v>1</v>
      </c>
      <c r="I783" s="186"/>
      <c r="J783" s="182"/>
      <c r="K783" s="182"/>
      <c r="L783" s="187"/>
      <c r="M783" s="188"/>
      <c r="N783" s="189"/>
      <c r="O783" s="189"/>
      <c r="P783" s="189"/>
      <c r="Q783" s="189"/>
      <c r="R783" s="189"/>
      <c r="S783" s="189"/>
      <c r="T783" s="190"/>
      <c r="AT783" s="191" t="s">
        <v>134</v>
      </c>
      <c r="AU783" s="191" t="s">
        <v>74</v>
      </c>
      <c r="AV783" s="11" t="s">
        <v>72</v>
      </c>
      <c r="AW783" s="11" t="s">
        <v>30</v>
      </c>
      <c r="AX783" s="11" t="s">
        <v>67</v>
      </c>
      <c r="AY783" s="191" t="s">
        <v>123</v>
      </c>
    </row>
    <row r="784" spans="2:51" s="12" customFormat="1" x14ac:dyDescent="0.2">
      <c r="B784" s="192"/>
      <c r="C784" s="193"/>
      <c r="D784" s="183" t="s">
        <v>134</v>
      </c>
      <c r="E784" s="194" t="s">
        <v>1</v>
      </c>
      <c r="F784" s="195" t="s">
        <v>380</v>
      </c>
      <c r="G784" s="193"/>
      <c r="H784" s="196">
        <v>17.34</v>
      </c>
      <c r="I784" s="197"/>
      <c r="J784" s="193"/>
      <c r="K784" s="193"/>
      <c r="L784" s="198"/>
      <c r="M784" s="199"/>
      <c r="N784" s="200"/>
      <c r="O784" s="200"/>
      <c r="P784" s="200"/>
      <c r="Q784" s="200"/>
      <c r="R784" s="200"/>
      <c r="S784" s="200"/>
      <c r="T784" s="201"/>
      <c r="AT784" s="202" t="s">
        <v>134</v>
      </c>
      <c r="AU784" s="202" t="s">
        <v>74</v>
      </c>
      <c r="AV784" s="12" t="s">
        <v>74</v>
      </c>
      <c r="AW784" s="12" t="s">
        <v>30</v>
      </c>
      <c r="AX784" s="12" t="s">
        <v>67</v>
      </c>
      <c r="AY784" s="202" t="s">
        <v>123</v>
      </c>
    </row>
    <row r="785" spans="2:51" s="12" customFormat="1" x14ac:dyDescent="0.2">
      <c r="B785" s="192"/>
      <c r="C785" s="193"/>
      <c r="D785" s="183" t="s">
        <v>134</v>
      </c>
      <c r="E785" s="194" t="s">
        <v>1</v>
      </c>
      <c r="F785" s="195" t="s">
        <v>382</v>
      </c>
      <c r="G785" s="193"/>
      <c r="H785" s="196">
        <v>9.35</v>
      </c>
      <c r="I785" s="197"/>
      <c r="J785" s="193"/>
      <c r="K785" s="193"/>
      <c r="L785" s="198"/>
      <c r="M785" s="199"/>
      <c r="N785" s="200"/>
      <c r="O785" s="200"/>
      <c r="P785" s="200"/>
      <c r="Q785" s="200"/>
      <c r="R785" s="200"/>
      <c r="S785" s="200"/>
      <c r="T785" s="201"/>
      <c r="AT785" s="202" t="s">
        <v>134</v>
      </c>
      <c r="AU785" s="202" t="s">
        <v>74</v>
      </c>
      <c r="AV785" s="12" t="s">
        <v>74</v>
      </c>
      <c r="AW785" s="12" t="s">
        <v>30</v>
      </c>
      <c r="AX785" s="12" t="s">
        <v>67</v>
      </c>
      <c r="AY785" s="202" t="s">
        <v>123</v>
      </c>
    </row>
    <row r="786" spans="2:51" s="11" customFormat="1" x14ac:dyDescent="0.2">
      <c r="B786" s="181"/>
      <c r="C786" s="182"/>
      <c r="D786" s="183" t="s">
        <v>134</v>
      </c>
      <c r="E786" s="184" t="s">
        <v>1</v>
      </c>
      <c r="F786" s="185" t="s">
        <v>352</v>
      </c>
      <c r="G786" s="182"/>
      <c r="H786" s="184" t="s">
        <v>1</v>
      </c>
      <c r="I786" s="186"/>
      <c r="J786" s="182"/>
      <c r="K786" s="182"/>
      <c r="L786" s="187"/>
      <c r="M786" s="188"/>
      <c r="N786" s="189"/>
      <c r="O786" s="189"/>
      <c r="P786" s="189"/>
      <c r="Q786" s="189"/>
      <c r="R786" s="189"/>
      <c r="S786" s="189"/>
      <c r="T786" s="190"/>
      <c r="AT786" s="191" t="s">
        <v>134</v>
      </c>
      <c r="AU786" s="191" t="s">
        <v>74</v>
      </c>
      <c r="AV786" s="11" t="s">
        <v>72</v>
      </c>
      <c r="AW786" s="11" t="s">
        <v>30</v>
      </c>
      <c r="AX786" s="11" t="s">
        <v>67</v>
      </c>
      <c r="AY786" s="191" t="s">
        <v>123</v>
      </c>
    </row>
    <row r="787" spans="2:51" s="12" customFormat="1" x14ac:dyDescent="0.2">
      <c r="B787" s="192"/>
      <c r="C787" s="193"/>
      <c r="D787" s="183" t="s">
        <v>134</v>
      </c>
      <c r="E787" s="194" t="s">
        <v>1</v>
      </c>
      <c r="F787" s="195" t="s">
        <v>384</v>
      </c>
      <c r="G787" s="193"/>
      <c r="H787" s="196">
        <v>8.75</v>
      </c>
      <c r="I787" s="197"/>
      <c r="J787" s="193"/>
      <c r="K787" s="193"/>
      <c r="L787" s="198"/>
      <c r="M787" s="199"/>
      <c r="N787" s="200"/>
      <c r="O787" s="200"/>
      <c r="P787" s="200"/>
      <c r="Q787" s="200"/>
      <c r="R787" s="200"/>
      <c r="S787" s="200"/>
      <c r="T787" s="201"/>
      <c r="AT787" s="202" t="s">
        <v>134</v>
      </c>
      <c r="AU787" s="202" t="s">
        <v>74</v>
      </c>
      <c r="AV787" s="12" t="s">
        <v>74</v>
      </c>
      <c r="AW787" s="12" t="s">
        <v>30</v>
      </c>
      <c r="AX787" s="12" t="s">
        <v>67</v>
      </c>
      <c r="AY787" s="202" t="s">
        <v>123</v>
      </c>
    </row>
    <row r="788" spans="2:51" s="11" customFormat="1" x14ac:dyDescent="0.2">
      <c r="B788" s="181"/>
      <c r="C788" s="182"/>
      <c r="D788" s="183" t="s">
        <v>134</v>
      </c>
      <c r="E788" s="184" t="s">
        <v>1</v>
      </c>
      <c r="F788" s="185" t="s">
        <v>354</v>
      </c>
      <c r="G788" s="182"/>
      <c r="H788" s="184" t="s">
        <v>1</v>
      </c>
      <c r="I788" s="186"/>
      <c r="J788" s="182"/>
      <c r="K788" s="182"/>
      <c r="L788" s="187"/>
      <c r="M788" s="188"/>
      <c r="N788" s="189"/>
      <c r="O788" s="189"/>
      <c r="P788" s="189"/>
      <c r="Q788" s="189"/>
      <c r="R788" s="189"/>
      <c r="S788" s="189"/>
      <c r="T788" s="190"/>
      <c r="AT788" s="191" t="s">
        <v>134</v>
      </c>
      <c r="AU788" s="191" t="s">
        <v>74</v>
      </c>
      <c r="AV788" s="11" t="s">
        <v>72</v>
      </c>
      <c r="AW788" s="11" t="s">
        <v>30</v>
      </c>
      <c r="AX788" s="11" t="s">
        <v>67</v>
      </c>
      <c r="AY788" s="191" t="s">
        <v>123</v>
      </c>
    </row>
    <row r="789" spans="2:51" s="12" customFormat="1" x14ac:dyDescent="0.2">
      <c r="B789" s="192"/>
      <c r="C789" s="193"/>
      <c r="D789" s="183" t="s">
        <v>134</v>
      </c>
      <c r="E789" s="194" t="s">
        <v>1</v>
      </c>
      <c r="F789" s="195" t="s">
        <v>1105</v>
      </c>
      <c r="G789" s="193"/>
      <c r="H789" s="196">
        <v>16.829999999999998</v>
      </c>
      <c r="I789" s="197"/>
      <c r="J789" s="193"/>
      <c r="K789" s="193"/>
      <c r="L789" s="198"/>
      <c r="M789" s="199"/>
      <c r="N789" s="200"/>
      <c r="O789" s="200"/>
      <c r="P789" s="200"/>
      <c r="Q789" s="200"/>
      <c r="R789" s="200"/>
      <c r="S789" s="200"/>
      <c r="T789" s="201"/>
      <c r="AT789" s="202" t="s">
        <v>134</v>
      </c>
      <c r="AU789" s="202" t="s">
        <v>74</v>
      </c>
      <c r="AV789" s="12" t="s">
        <v>74</v>
      </c>
      <c r="AW789" s="12" t="s">
        <v>30</v>
      </c>
      <c r="AX789" s="12" t="s">
        <v>67</v>
      </c>
      <c r="AY789" s="202" t="s">
        <v>123</v>
      </c>
    </row>
    <row r="790" spans="2:51" s="11" customFormat="1" x14ac:dyDescent="0.2">
      <c r="B790" s="181"/>
      <c r="C790" s="182"/>
      <c r="D790" s="183" t="s">
        <v>134</v>
      </c>
      <c r="E790" s="184" t="s">
        <v>1</v>
      </c>
      <c r="F790" s="185" t="s">
        <v>1106</v>
      </c>
      <c r="G790" s="182"/>
      <c r="H790" s="184" t="s">
        <v>1</v>
      </c>
      <c r="I790" s="186"/>
      <c r="J790" s="182"/>
      <c r="K790" s="182"/>
      <c r="L790" s="187"/>
      <c r="M790" s="188"/>
      <c r="N790" s="189"/>
      <c r="O790" s="189"/>
      <c r="P790" s="189"/>
      <c r="Q790" s="189"/>
      <c r="R790" s="189"/>
      <c r="S790" s="189"/>
      <c r="T790" s="190"/>
      <c r="AT790" s="191" t="s">
        <v>134</v>
      </c>
      <c r="AU790" s="191" t="s">
        <v>74</v>
      </c>
      <c r="AV790" s="11" t="s">
        <v>72</v>
      </c>
      <c r="AW790" s="11" t="s">
        <v>30</v>
      </c>
      <c r="AX790" s="11" t="s">
        <v>67</v>
      </c>
      <c r="AY790" s="191" t="s">
        <v>123</v>
      </c>
    </row>
    <row r="791" spans="2:51" s="12" customFormat="1" x14ac:dyDescent="0.2">
      <c r="B791" s="192"/>
      <c r="C791" s="193"/>
      <c r="D791" s="183" t="s">
        <v>134</v>
      </c>
      <c r="E791" s="194" t="s">
        <v>1</v>
      </c>
      <c r="F791" s="195" t="s">
        <v>1107</v>
      </c>
      <c r="G791" s="193"/>
      <c r="H791" s="196">
        <v>31.11</v>
      </c>
      <c r="I791" s="197"/>
      <c r="J791" s="193"/>
      <c r="K791" s="193"/>
      <c r="L791" s="198"/>
      <c r="M791" s="199"/>
      <c r="N791" s="200"/>
      <c r="O791" s="200"/>
      <c r="P791" s="200"/>
      <c r="Q791" s="200"/>
      <c r="R791" s="200"/>
      <c r="S791" s="200"/>
      <c r="T791" s="201"/>
      <c r="AT791" s="202" t="s">
        <v>134</v>
      </c>
      <c r="AU791" s="202" t="s">
        <v>74</v>
      </c>
      <c r="AV791" s="12" t="s">
        <v>74</v>
      </c>
      <c r="AW791" s="12" t="s">
        <v>30</v>
      </c>
      <c r="AX791" s="12" t="s">
        <v>67</v>
      </c>
      <c r="AY791" s="202" t="s">
        <v>123</v>
      </c>
    </row>
    <row r="792" spans="2:51" s="11" customFormat="1" x14ac:dyDescent="0.2">
      <c r="B792" s="181"/>
      <c r="C792" s="182"/>
      <c r="D792" s="183" t="s">
        <v>134</v>
      </c>
      <c r="E792" s="184" t="s">
        <v>1</v>
      </c>
      <c r="F792" s="185" t="s">
        <v>356</v>
      </c>
      <c r="G792" s="182"/>
      <c r="H792" s="184" t="s">
        <v>1</v>
      </c>
      <c r="I792" s="186"/>
      <c r="J792" s="182"/>
      <c r="K792" s="182"/>
      <c r="L792" s="187"/>
      <c r="M792" s="188"/>
      <c r="N792" s="189"/>
      <c r="O792" s="189"/>
      <c r="P792" s="189"/>
      <c r="Q792" s="189"/>
      <c r="R792" s="189"/>
      <c r="S792" s="189"/>
      <c r="T792" s="190"/>
      <c r="AT792" s="191" t="s">
        <v>134</v>
      </c>
      <c r="AU792" s="191" t="s">
        <v>74</v>
      </c>
      <c r="AV792" s="11" t="s">
        <v>72</v>
      </c>
      <c r="AW792" s="11" t="s">
        <v>30</v>
      </c>
      <c r="AX792" s="11" t="s">
        <v>67</v>
      </c>
      <c r="AY792" s="191" t="s">
        <v>123</v>
      </c>
    </row>
    <row r="793" spans="2:51" s="12" customFormat="1" x14ac:dyDescent="0.2">
      <c r="B793" s="192"/>
      <c r="C793" s="193"/>
      <c r="D793" s="183" t="s">
        <v>134</v>
      </c>
      <c r="E793" s="194" t="s">
        <v>1</v>
      </c>
      <c r="F793" s="195" t="s">
        <v>1108</v>
      </c>
      <c r="G793" s="193"/>
      <c r="H793" s="196">
        <v>11.55</v>
      </c>
      <c r="I793" s="197"/>
      <c r="J793" s="193"/>
      <c r="K793" s="193"/>
      <c r="L793" s="198"/>
      <c r="M793" s="199"/>
      <c r="N793" s="200"/>
      <c r="O793" s="200"/>
      <c r="P793" s="200"/>
      <c r="Q793" s="200"/>
      <c r="R793" s="200"/>
      <c r="S793" s="200"/>
      <c r="T793" s="201"/>
      <c r="AT793" s="202" t="s">
        <v>134</v>
      </c>
      <c r="AU793" s="202" t="s">
        <v>74</v>
      </c>
      <c r="AV793" s="12" t="s">
        <v>74</v>
      </c>
      <c r="AW793" s="12" t="s">
        <v>30</v>
      </c>
      <c r="AX793" s="12" t="s">
        <v>67</v>
      </c>
      <c r="AY793" s="202" t="s">
        <v>123</v>
      </c>
    </row>
    <row r="794" spans="2:51" s="11" customFormat="1" x14ac:dyDescent="0.2">
      <c r="B794" s="181"/>
      <c r="C794" s="182"/>
      <c r="D794" s="183" t="s">
        <v>134</v>
      </c>
      <c r="E794" s="184" t="s">
        <v>1</v>
      </c>
      <c r="F794" s="185" t="s">
        <v>387</v>
      </c>
      <c r="G794" s="182"/>
      <c r="H794" s="184" t="s">
        <v>1</v>
      </c>
      <c r="I794" s="186"/>
      <c r="J794" s="182"/>
      <c r="K794" s="182"/>
      <c r="L794" s="187"/>
      <c r="M794" s="188"/>
      <c r="N794" s="189"/>
      <c r="O794" s="189"/>
      <c r="P794" s="189"/>
      <c r="Q794" s="189"/>
      <c r="R794" s="189"/>
      <c r="S794" s="189"/>
      <c r="T794" s="190"/>
      <c r="AT794" s="191" t="s">
        <v>134</v>
      </c>
      <c r="AU794" s="191" t="s">
        <v>74</v>
      </c>
      <c r="AV794" s="11" t="s">
        <v>72</v>
      </c>
      <c r="AW794" s="11" t="s">
        <v>30</v>
      </c>
      <c r="AX794" s="11" t="s">
        <v>67</v>
      </c>
      <c r="AY794" s="191" t="s">
        <v>123</v>
      </c>
    </row>
    <row r="795" spans="2:51" s="12" customFormat="1" x14ac:dyDescent="0.2">
      <c r="B795" s="192"/>
      <c r="C795" s="193"/>
      <c r="D795" s="183" t="s">
        <v>134</v>
      </c>
      <c r="E795" s="194" t="s">
        <v>1</v>
      </c>
      <c r="F795" s="195" t="s">
        <v>388</v>
      </c>
      <c r="G795" s="193"/>
      <c r="H795" s="196">
        <v>42.7</v>
      </c>
      <c r="I795" s="197"/>
      <c r="J795" s="193"/>
      <c r="K795" s="193"/>
      <c r="L795" s="198"/>
      <c r="M795" s="199"/>
      <c r="N795" s="200"/>
      <c r="O795" s="200"/>
      <c r="P795" s="200"/>
      <c r="Q795" s="200"/>
      <c r="R795" s="200"/>
      <c r="S795" s="200"/>
      <c r="T795" s="201"/>
      <c r="AT795" s="202" t="s">
        <v>134</v>
      </c>
      <c r="AU795" s="202" t="s">
        <v>74</v>
      </c>
      <c r="AV795" s="12" t="s">
        <v>74</v>
      </c>
      <c r="AW795" s="12" t="s">
        <v>30</v>
      </c>
      <c r="AX795" s="12" t="s">
        <v>67</v>
      </c>
      <c r="AY795" s="202" t="s">
        <v>123</v>
      </c>
    </row>
    <row r="796" spans="2:51" s="11" customFormat="1" x14ac:dyDescent="0.2">
      <c r="B796" s="181"/>
      <c r="C796" s="182"/>
      <c r="D796" s="183" t="s">
        <v>134</v>
      </c>
      <c r="E796" s="184" t="s">
        <v>1</v>
      </c>
      <c r="F796" s="185" t="s">
        <v>358</v>
      </c>
      <c r="G796" s="182"/>
      <c r="H796" s="184" t="s">
        <v>1</v>
      </c>
      <c r="I796" s="186"/>
      <c r="J796" s="182"/>
      <c r="K796" s="182"/>
      <c r="L796" s="187"/>
      <c r="M796" s="188"/>
      <c r="N796" s="189"/>
      <c r="O796" s="189"/>
      <c r="P796" s="189"/>
      <c r="Q796" s="189"/>
      <c r="R796" s="189"/>
      <c r="S796" s="189"/>
      <c r="T796" s="190"/>
      <c r="AT796" s="191" t="s">
        <v>134</v>
      </c>
      <c r="AU796" s="191" t="s">
        <v>74</v>
      </c>
      <c r="AV796" s="11" t="s">
        <v>72</v>
      </c>
      <c r="AW796" s="11" t="s">
        <v>30</v>
      </c>
      <c r="AX796" s="11" t="s">
        <v>67</v>
      </c>
      <c r="AY796" s="191" t="s">
        <v>123</v>
      </c>
    </row>
    <row r="797" spans="2:51" s="12" customFormat="1" x14ac:dyDescent="0.2">
      <c r="B797" s="192"/>
      <c r="C797" s="193"/>
      <c r="D797" s="183" t="s">
        <v>134</v>
      </c>
      <c r="E797" s="194" t="s">
        <v>1</v>
      </c>
      <c r="F797" s="195" t="s">
        <v>1109</v>
      </c>
      <c r="G797" s="193"/>
      <c r="H797" s="196">
        <v>7.92</v>
      </c>
      <c r="I797" s="197"/>
      <c r="J797" s="193"/>
      <c r="K797" s="193"/>
      <c r="L797" s="198"/>
      <c r="M797" s="199"/>
      <c r="N797" s="200"/>
      <c r="O797" s="200"/>
      <c r="P797" s="200"/>
      <c r="Q797" s="200"/>
      <c r="R797" s="200"/>
      <c r="S797" s="200"/>
      <c r="T797" s="201"/>
      <c r="AT797" s="202" t="s">
        <v>134</v>
      </c>
      <c r="AU797" s="202" t="s">
        <v>74</v>
      </c>
      <c r="AV797" s="12" t="s">
        <v>74</v>
      </c>
      <c r="AW797" s="12" t="s">
        <v>30</v>
      </c>
      <c r="AX797" s="12" t="s">
        <v>67</v>
      </c>
      <c r="AY797" s="202" t="s">
        <v>123</v>
      </c>
    </row>
    <row r="798" spans="2:51" s="12" customFormat="1" x14ac:dyDescent="0.2">
      <c r="B798" s="192"/>
      <c r="C798" s="193"/>
      <c r="D798" s="183" t="s">
        <v>134</v>
      </c>
      <c r="E798" s="194" t="s">
        <v>1</v>
      </c>
      <c r="F798" s="195" t="s">
        <v>1110</v>
      </c>
      <c r="G798" s="193"/>
      <c r="H798" s="196">
        <v>4.95</v>
      </c>
      <c r="I798" s="197"/>
      <c r="J798" s="193"/>
      <c r="K798" s="193"/>
      <c r="L798" s="198"/>
      <c r="M798" s="199"/>
      <c r="N798" s="200"/>
      <c r="O798" s="200"/>
      <c r="P798" s="200"/>
      <c r="Q798" s="200"/>
      <c r="R798" s="200"/>
      <c r="S798" s="200"/>
      <c r="T798" s="201"/>
      <c r="AT798" s="202" t="s">
        <v>134</v>
      </c>
      <c r="AU798" s="202" t="s">
        <v>74</v>
      </c>
      <c r="AV798" s="12" t="s">
        <v>74</v>
      </c>
      <c r="AW798" s="12" t="s">
        <v>30</v>
      </c>
      <c r="AX798" s="12" t="s">
        <v>67</v>
      </c>
      <c r="AY798" s="202" t="s">
        <v>123</v>
      </c>
    </row>
    <row r="799" spans="2:51" s="11" customFormat="1" x14ac:dyDescent="0.2">
      <c r="B799" s="181"/>
      <c r="C799" s="182"/>
      <c r="D799" s="183" t="s">
        <v>134</v>
      </c>
      <c r="E799" s="184" t="s">
        <v>1</v>
      </c>
      <c r="F799" s="185" t="s">
        <v>391</v>
      </c>
      <c r="G799" s="182"/>
      <c r="H799" s="184" t="s">
        <v>1</v>
      </c>
      <c r="I799" s="186"/>
      <c r="J799" s="182"/>
      <c r="K799" s="182"/>
      <c r="L799" s="187"/>
      <c r="M799" s="188"/>
      <c r="N799" s="189"/>
      <c r="O799" s="189"/>
      <c r="P799" s="189"/>
      <c r="Q799" s="189"/>
      <c r="R799" s="189"/>
      <c r="S799" s="189"/>
      <c r="T799" s="190"/>
      <c r="AT799" s="191" t="s">
        <v>134</v>
      </c>
      <c r="AU799" s="191" t="s">
        <v>74</v>
      </c>
      <c r="AV799" s="11" t="s">
        <v>72</v>
      </c>
      <c r="AW799" s="11" t="s">
        <v>30</v>
      </c>
      <c r="AX799" s="11" t="s">
        <v>67</v>
      </c>
      <c r="AY799" s="191" t="s">
        <v>123</v>
      </c>
    </row>
    <row r="800" spans="2:51" s="12" customFormat="1" x14ac:dyDescent="0.2">
      <c r="B800" s="192"/>
      <c r="C800" s="193"/>
      <c r="D800" s="183" t="s">
        <v>134</v>
      </c>
      <c r="E800" s="194" t="s">
        <v>1</v>
      </c>
      <c r="F800" s="195" t="s">
        <v>392</v>
      </c>
      <c r="G800" s="193"/>
      <c r="H800" s="196">
        <v>38.125</v>
      </c>
      <c r="I800" s="197"/>
      <c r="J800" s="193"/>
      <c r="K800" s="193"/>
      <c r="L800" s="198"/>
      <c r="M800" s="199"/>
      <c r="N800" s="200"/>
      <c r="O800" s="200"/>
      <c r="P800" s="200"/>
      <c r="Q800" s="200"/>
      <c r="R800" s="200"/>
      <c r="S800" s="200"/>
      <c r="T800" s="201"/>
      <c r="AT800" s="202" t="s">
        <v>134</v>
      </c>
      <c r="AU800" s="202" t="s">
        <v>74</v>
      </c>
      <c r="AV800" s="12" t="s">
        <v>74</v>
      </c>
      <c r="AW800" s="12" t="s">
        <v>30</v>
      </c>
      <c r="AX800" s="12" t="s">
        <v>67</v>
      </c>
      <c r="AY800" s="202" t="s">
        <v>123</v>
      </c>
    </row>
    <row r="801" spans="2:65" s="11" customFormat="1" x14ac:dyDescent="0.2">
      <c r="B801" s="181"/>
      <c r="C801" s="182"/>
      <c r="D801" s="183" t="s">
        <v>134</v>
      </c>
      <c r="E801" s="184" t="s">
        <v>1</v>
      </c>
      <c r="F801" s="185" t="s">
        <v>361</v>
      </c>
      <c r="G801" s="182"/>
      <c r="H801" s="184" t="s">
        <v>1</v>
      </c>
      <c r="I801" s="186"/>
      <c r="J801" s="182"/>
      <c r="K801" s="182"/>
      <c r="L801" s="187"/>
      <c r="M801" s="188"/>
      <c r="N801" s="189"/>
      <c r="O801" s="189"/>
      <c r="P801" s="189"/>
      <c r="Q801" s="189"/>
      <c r="R801" s="189"/>
      <c r="S801" s="189"/>
      <c r="T801" s="190"/>
      <c r="AT801" s="191" t="s">
        <v>134</v>
      </c>
      <c r="AU801" s="191" t="s">
        <v>74</v>
      </c>
      <c r="AV801" s="11" t="s">
        <v>72</v>
      </c>
      <c r="AW801" s="11" t="s">
        <v>30</v>
      </c>
      <c r="AX801" s="11" t="s">
        <v>67</v>
      </c>
      <c r="AY801" s="191" t="s">
        <v>123</v>
      </c>
    </row>
    <row r="802" spans="2:65" s="12" customFormat="1" x14ac:dyDescent="0.2">
      <c r="B802" s="192"/>
      <c r="C802" s="193"/>
      <c r="D802" s="183" t="s">
        <v>134</v>
      </c>
      <c r="E802" s="194" t="s">
        <v>1</v>
      </c>
      <c r="F802" s="195" t="s">
        <v>1111</v>
      </c>
      <c r="G802" s="193"/>
      <c r="H802" s="196">
        <v>9.68</v>
      </c>
      <c r="I802" s="197"/>
      <c r="J802" s="193"/>
      <c r="K802" s="193"/>
      <c r="L802" s="198"/>
      <c r="M802" s="199"/>
      <c r="N802" s="200"/>
      <c r="O802" s="200"/>
      <c r="P802" s="200"/>
      <c r="Q802" s="200"/>
      <c r="R802" s="200"/>
      <c r="S802" s="200"/>
      <c r="T802" s="201"/>
      <c r="AT802" s="202" t="s">
        <v>134</v>
      </c>
      <c r="AU802" s="202" t="s">
        <v>74</v>
      </c>
      <c r="AV802" s="12" t="s">
        <v>74</v>
      </c>
      <c r="AW802" s="12" t="s">
        <v>30</v>
      </c>
      <c r="AX802" s="12" t="s">
        <v>67</v>
      </c>
      <c r="AY802" s="202" t="s">
        <v>123</v>
      </c>
    </row>
    <row r="803" spans="2:65" s="12" customFormat="1" x14ac:dyDescent="0.2">
      <c r="B803" s="192"/>
      <c r="C803" s="193"/>
      <c r="D803" s="183" t="s">
        <v>134</v>
      </c>
      <c r="E803" s="194" t="s">
        <v>1</v>
      </c>
      <c r="F803" s="195" t="s">
        <v>1112</v>
      </c>
      <c r="G803" s="193"/>
      <c r="H803" s="196">
        <v>4.84</v>
      </c>
      <c r="I803" s="197"/>
      <c r="J803" s="193"/>
      <c r="K803" s="193"/>
      <c r="L803" s="198"/>
      <c r="M803" s="199"/>
      <c r="N803" s="200"/>
      <c r="O803" s="200"/>
      <c r="P803" s="200"/>
      <c r="Q803" s="200"/>
      <c r="R803" s="200"/>
      <c r="S803" s="200"/>
      <c r="T803" s="201"/>
      <c r="AT803" s="202" t="s">
        <v>134</v>
      </c>
      <c r="AU803" s="202" t="s">
        <v>74</v>
      </c>
      <c r="AV803" s="12" t="s">
        <v>74</v>
      </c>
      <c r="AW803" s="12" t="s">
        <v>30</v>
      </c>
      <c r="AX803" s="12" t="s">
        <v>67</v>
      </c>
      <c r="AY803" s="202" t="s">
        <v>123</v>
      </c>
    </row>
    <row r="804" spans="2:65" s="11" customFormat="1" x14ac:dyDescent="0.2">
      <c r="B804" s="181"/>
      <c r="C804" s="182"/>
      <c r="D804" s="183" t="s">
        <v>134</v>
      </c>
      <c r="E804" s="184" t="s">
        <v>1</v>
      </c>
      <c r="F804" s="185" t="s">
        <v>364</v>
      </c>
      <c r="G804" s="182"/>
      <c r="H804" s="184" t="s">
        <v>1</v>
      </c>
      <c r="I804" s="186"/>
      <c r="J804" s="182"/>
      <c r="K804" s="182"/>
      <c r="L804" s="187"/>
      <c r="M804" s="188"/>
      <c r="N804" s="189"/>
      <c r="O804" s="189"/>
      <c r="P804" s="189"/>
      <c r="Q804" s="189"/>
      <c r="R804" s="189"/>
      <c r="S804" s="189"/>
      <c r="T804" s="190"/>
      <c r="AT804" s="191" t="s">
        <v>134</v>
      </c>
      <c r="AU804" s="191" t="s">
        <v>74</v>
      </c>
      <c r="AV804" s="11" t="s">
        <v>72</v>
      </c>
      <c r="AW804" s="11" t="s">
        <v>30</v>
      </c>
      <c r="AX804" s="11" t="s">
        <v>67</v>
      </c>
      <c r="AY804" s="191" t="s">
        <v>123</v>
      </c>
    </row>
    <row r="805" spans="2:65" s="12" customFormat="1" x14ac:dyDescent="0.2">
      <c r="B805" s="192"/>
      <c r="C805" s="193"/>
      <c r="D805" s="183" t="s">
        <v>134</v>
      </c>
      <c r="E805" s="194" t="s">
        <v>1</v>
      </c>
      <c r="F805" s="195" t="s">
        <v>1113</v>
      </c>
      <c r="G805" s="193"/>
      <c r="H805" s="196">
        <v>33.770000000000003</v>
      </c>
      <c r="I805" s="197"/>
      <c r="J805" s="193"/>
      <c r="K805" s="193"/>
      <c r="L805" s="198"/>
      <c r="M805" s="199"/>
      <c r="N805" s="200"/>
      <c r="O805" s="200"/>
      <c r="P805" s="200"/>
      <c r="Q805" s="200"/>
      <c r="R805" s="200"/>
      <c r="S805" s="200"/>
      <c r="T805" s="201"/>
      <c r="AT805" s="202" t="s">
        <v>134</v>
      </c>
      <c r="AU805" s="202" t="s">
        <v>74</v>
      </c>
      <c r="AV805" s="12" t="s">
        <v>74</v>
      </c>
      <c r="AW805" s="12" t="s">
        <v>30</v>
      </c>
      <c r="AX805" s="12" t="s">
        <v>67</v>
      </c>
      <c r="AY805" s="202" t="s">
        <v>123</v>
      </c>
    </row>
    <row r="806" spans="2:65" s="11" customFormat="1" x14ac:dyDescent="0.2">
      <c r="B806" s="181"/>
      <c r="C806" s="182"/>
      <c r="D806" s="183" t="s">
        <v>134</v>
      </c>
      <c r="E806" s="184" t="s">
        <v>1</v>
      </c>
      <c r="F806" s="185" t="s">
        <v>366</v>
      </c>
      <c r="G806" s="182"/>
      <c r="H806" s="184" t="s">
        <v>1</v>
      </c>
      <c r="I806" s="186"/>
      <c r="J806" s="182"/>
      <c r="K806" s="182"/>
      <c r="L806" s="187"/>
      <c r="M806" s="188"/>
      <c r="N806" s="189"/>
      <c r="O806" s="189"/>
      <c r="P806" s="189"/>
      <c r="Q806" s="189"/>
      <c r="R806" s="189"/>
      <c r="S806" s="189"/>
      <c r="T806" s="190"/>
      <c r="AT806" s="191" t="s">
        <v>134</v>
      </c>
      <c r="AU806" s="191" t="s">
        <v>74</v>
      </c>
      <c r="AV806" s="11" t="s">
        <v>72</v>
      </c>
      <c r="AW806" s="11" t="s">
        <v>30</v>
      </c>
      <c r="AX806" s="11" t="s">
        <v>67</v>
      </c>
      <c r="AY806" s="191" t="s">
        <v>123</v>
      </c>
    </row>
    <row r="807" spans="2:65" s="12" customFormat="1" x14ac:dyDescent="0.2">
      <c r="B807" s="192"/>
      <c r="C807" s="193"/>
      <c r="D807" s="183" t="s">
        <v>134</v>
      </c>
      <c r="E807" s="194" t="s">
        <v>1</v>
      </c>
      <c r="F807" s="195" t="s">
        <v>1114</v>
      </c>
      <c r="G807" s="193"/>
      <c r="H807" s="196">
        <v>5.94</v>
      </c>
      <c r="I807" s="197"/>
      <c r="J807" s="193"/>
      <c r="K807" s="193"/>
      <c r="L807" s="198"/>
      <c r="M807" s="199"/>
      <c r="N807" s="200"/>
      <c r="O807" s="200"/>
      <c r="P807" s="200"/>
      <c r="Q807" s="200"/>
      <c r="R807" s="200"/>
      <c r="S807" s="200"/>
      <c r="T807" s="201"/>
      <c r="AT807" s="202" t="s">
        <v>134</v>
      </c>
      <c r="AU807" s="202" t="s">
        <v>74</v>
      </c>
      <c r="AV807" s="12" t="s">
        <v>74</v>
      </c>
      <c r="AW807" s="12" t="s">
        <v>30</v>
      </c>
      <c r="AX807" s="12" t="s">
        <v>67</v>
      </c>
      <c r="AY807" s="202" t="s">
        <v>123</v>
      </c>
    </row>
    <row r="808" spans="2:65" s="11" customFormat="1" x14ac:dyDescent="0.2">
      <c r="B808" s="181"/>
      <c r="C808" s="182"/>
      <c r="D808" s="183" t="s">
        <v>134</v>
      </c>
      <c r="E808" s="184" t="s">
        <v>1</v>
      </c>
      <c r="F808" s="185" t="s">
        <v>1100</v>
      </c>
      <c r="G808" s="182"/>
      <c r="H808" s="184" t="s">
        <v>1</v>
      </c>
      <c r="I808" s="186"/>
      <c r="J808" s="182"/>
      <c r="K808" s="182"/>
      <c r="L808" s="187"/>
      <c r="M808" s="188"/>
      <c r="N808" s="189"/>
      <c r="O808" s="189"/>
      <c r="P808" s="189"/>
      <c r="Q808" s="189"/>
      <c r="R808" s="189"/>
      <c r="S808" s="189"/>
      <c r="T808" s="190"/>
      <c r="AT808" s="191" t="s">
        <v>134</v>
      </c>
      <c r="AU808" s="191" t="s">
        <v>74</v>
      </c>
      <c r="AV808" s="11" t="s">
        <v>72</v>
      </c>
      <c r="AW808" s="11" t="s">
        <v>30</v>
      </c>
      <c r="AX808" s="11" t="s">
        <v>67</v>
      </c>
      <c r="AY808" s="191" t="s">
        <v>123</v>
      </c>
    </row>
    <row r="809" spans="2:65" s="12" customFormat="1" x14ac:dyDescent="0.2">
      <c r="B809" s="192"/>
      <c r="C809" s="193"/>
      <c r="D809" s="183" t="s">
        <v>134</v>
      </c>
      <c r="E809" s="194" t="s">
        <v>1</v>
      </c>
      <c r="F809" s="195" t="s">
        <v>1115</v>
      </c>
      <c r="G809" s="193"/>
      <c r="H809" s="196">
        <v>44.53</v>
      </c>
      <c r="I809" s="197"/>
      <c r="J809" s="193"/>
      <c r="K809" s="193"/>
      <c r="L809" s="198"/>
      <c r="M809" s="199"/>
      <c r="N809" s="200"/>
      <c r="O809" s="200"/>
      <c r="P809" s="200"/>
      <c r="Q809" s="200"/>
      <c r="R809" s="200"/>
      <c r="S809" s="200"/>
      <c r="T809" s="201"/>
      <c r="AT809" s="202" t="s">
        <v>134</v>
      </c>
      <c r="AU809" s="202" t="s">
        <v>74</v>
      </c>
      <c r="AV809" s="12" t="s">
        <v>74</v>
      </c>
      <c r="AW809" s="12" t="s">
        <v>30</v>
      </c>
      <c r="AX809" s="12" t="s">
        <v>67</v>
      </c>
      <c r="AY809" s="202" t="s">
        <v>123</v>
      </c>
    </row>
    <row r="810" spans="2:65" s="14" customFormat="1" x14ac:dyDescent="0.2">
      <c r="B810" s="224"/>
      <c r="C810" s="225"/>
      <c r="D810" s="183" t="s">
        <v>134</v>
      </c>
      <c r="E810" s="226" t="s">
        <v>1</v>
      </c>
      <c r="F810" s="227" t="s">
        <v>339</v>
      </c>
      <c r="G810" s="225"/>
      <c r="H810" s="228">
        <v>333.30999999999995</v>
      </c>
      <c r="I810" s="229"/>
      <c r="J810" s="225"/>
      <c r="K810" s="225"/>
      <c r="L810" s="230"/>
      <c r="M810" s="231"/>
      <c r="N810" s="232"/>
      <c r="O810" s="232"/>
      <c r="P810" s="232"/>
      <c r="Q810" s="232"/>
      <c r="R810" s="232"/>
      <c r="S810" s="232"/>
      <c r="T810" s="233"/>
      <c r="AT810" s="234" t="s">
        <v>134</v>
      </c>
      <c r="AU810" s="234" t="s">
        <v>74</v>
      </c>
      <c r="AV810" s="14" t="s">
        <v>124</v>
      </c>
      <c r="AW810" s="14" t="s">
        <v>30</v>
      </c>
      <c r="AX810" s="14" t="s">
        <v>67</v>
      </c>
      <c r="AY810" s="234" t="s">
        <v>123</v>
      </c>
    </row>
    <row r="811" spans="2:65" s="11" customFormat="1" x14ac:dyDescent="0.2">
      <c r="B811" s="181"/>
      <c r="C811" s="182"/>
      <c r="D811" s="183" t="s">
        <v>134</v>
      </c>
      <c r="E811" s="184" t="s">
        <v>1</v>
      </c>
      <c r="F811" s="185" t="s">
        <v>1116</v>
      </c>
      <c r="G811" s="182"/>
      <c r="H811" s="184" t="s">
        <v>1</v>
      </c>
      <c r="I811" s="186"/>
      <c r="J811" s="182"/>
      <c r="K811" s="182"/>
      <c r="L811" s="187"/>
      <c r="M811" s="188"/>
      <c r="N811" s="189"/>
      <c r="O811" s="189"/>
      <c r="P811" s="189"/>
      <c r="Q811" s="189"/>
      <c r="R811" s="189"/>
      <c r="S811" s="189"/>
      <c r="T811" s="190"/>
      <c r="AT811" s="191" t="s">
        <v>134</v>
      </c>
      <c r="AU811" s="191" t="s">
        <v>74</v>
      </c>
      <c r="AV811" s="11" t="s">
        <v>72</v>
      </c>
      <c r="AW811" s="11" t="s">
        <v>30</v>
      </c>
      <c r="AX811" s="11" t="s">
        <v>67</v>
      </c>
      <c r="AY811" s="191" t="s">
        <v>123</v>
      </c>
    </row>
    <row r="812" spans="2:65" s="12" customFormat="1" x14ac:dyDescent="0.2">
      <c r="B812" s="192"/>
      <c r="C812" s="193"/>
      <c r="D812" s="183" t="s">
        <v>134</v>
      </c>
      <c r="E812" s="194" t="s">
        <v>1</v>
      </c>
      <c r="F812" s="195" t="s">
        <v>1117</v>
      </c>
      <c r="G812" s="193"/>
      <c r="H812" s="196">
        <v>100</v>
      </c>
      <c r="I812" s="197"/>
      <c r="J812" s="193"/>
      <c r="K812" s="193"/>
      <c r="L812" s="198"/>
      <c r="M812" s="199"/>
      <c r="N812" s="200"/>
      <c r="O812" s="200"/>
      <c r="P812" s="200"/>
      <c r="Q812" s="200"/>
      <c r="R812" s="200"/>
      <c r="S812" s="200"/>
      <c r="T812" s="201"/>
      <c r="AT812" s="202" t="s">
        <v>134</v>
      </c>
      <c r="AU812" s="202" t="s">
        <v>74</v>
      </c>
      <c r="AV812" s="12" t="s">
        <v>74</v>
      </c>
      <c r="AW812" s="12" t="s">
        <v>30</v>
      </c>
      <c r="AX812" s="12" t="s">
        <v>67</v>
      </c>
      <c r="AY812" s="202" t="s">
        <v>123</v>
      </c>
    </row>
    <row r="813" spans="2:65" s="13" customFormat="1" x14ac:dyDescent="0.2">
      <c r="B813" s="203"/>
      <c r="C813" s="204"/>
      <c r="D813" s="183" t="s">
        <v>134</v>
      </c>
      <c r="E813" s="205" t="s">
        <v>1</v>
      </c>
      <c r="F813" s="206" t="s">
        <v>138</v>
      </c>
      <c r="G813" s="204"/>
      <c r="H813" s="207">
        <v>655.76</v>
      </c>
      <c r="I813" s="208"/>
      <c r="J813" s="204"/>
      <c r="K813" s="204"/>
      <c r="L813" s="209"/>
      <c r="M813" s="210"/>
      <c r="N813" s="211"/>
      <c r="O813" s="211"/>
      <c r="P813" s="211"/>
      <c r="Q813" s="211"/>
      <c r="R813" s="211"/>
      <c r="S813" s="211"/>
      <c r="T813" s="212"/>
      <c r="AT813" s="213" t="s">
        <v>134</v>
      </c>
      <c r="AU813" s="213" t="s">
        <v>74</v>
      </c>
      <c r="AV813" s="13" t="s">
        <v>132</v>
      </c>
      <c r="AW813" s="13" t="s">
        <v>30</v>
      </c>
      <c r="AX813" s="13" t="s">
        <v>72</v>
      </c>
      <c r="AY813" s="213" t="s">
        <v>123</v>
      </c>
    </row>
    <row r="814" spans="2:65" s="1" customFormat="1" ht="16.5" customHeight="1" x14ac:dyDescent="0.2">
      <c r="B814" s="33"/>
      <c r="C814" s="169" t="s">
        <v>1118</v>
      </c>
      <c r="D814" s="169" t="s">
        <v>127</v>
      </c>
      <c r="E814" s="170" t="s">
        <v>1119</v>
      </c>
      <c r="F814" s="171" t="s">
        <v>1120</v>
      </c>
      <c r="G814" s="172" t="s">
        <v>142</v>
      </c>
      <c r="H814" s="173">
        <v>470</v>
      </c>
      <c r="I814" s="174"/>
      <c r="J814" s="175">
        <f>ROUND(I814*H814,2)</f>
        <v>0</v>
      </c>
      <c r="K814" s="171" t="s">
        <v>131</v>
      </c>
      <c r="L814" s="37"/>
      <c r="M814" s="176" t="s">
        <v>1</v>
      </c>
      <c r="N814" s="177" t="s">
        <v>38</v>
      </c>
      <c r="O814" s="59"/>
      <c r="P814" s="178">
        <f>O814*H814</f>
        <v>0</v>
      </c>
      <c r="Q814" s="178">
        <v>0</v>
      </c>
      <c r="R814" s="178">
        <f>Q814*H814</f>
        <v>0</v>
      </c>
      <c r="S814" s="178">
        <v>0</v>
      </c>
      <c r="T814" s="179">
        <f>S814*H814</f>
        <v>0</v>
      </c>
      <c r="AR814" s="16" t="s">
        <v>190</v>
      </c>
      <c r="AT814" s="16" t="s">
        <v>127</v>
      </c>
      <c r="AU814" s="16" t="s">
        <v>74</v>
      </c>
      <c r="AY814" s="16" t="s">
        <v>123</v>
      </c>
      <c r="BE814" s="180">
        <f>IF(N814="základní",J814,0)</f>
        <v>0</v>
      </c>
      <c r="BF814" s="180">
        <f>IF(N814="snížená",J814,0)</f>
        <v>0</v>
      </c>
      <c r="BG814" s="180">
        <f>IF(N814="zákl. přenesená",J814,0)</f>
        <v>0</v>
      </c>
      <c r="BH814" s="180">
        <f>IF(N814="sníž. přenesená",J814,0)</f>
        <v>0</v>
      </c>
      <c r="BI814" s="180">
        <f>IF(N814="nulová",J814,0)</f>
        <v>0</v>
      </c>
      <c r="BJ814" s="16" t="s">
        <v>72</v>
      </c>
      <c r="BK814" s="180">
        <f>ROUND(I814*H814,2)</f>
        <v>0</v>
      </c>
      <c r="BL814" s="16" t="s">
        <v>190</v>
      </c>
      <c r="BM814" s="16" t="s">
        <v>1121</v>
      </c>
    </row>
    <row r="815" spans="2:65" s="12" customFormat="1" x14ac:dyDescent="0.2">
      <c r="B815" s="192"/>
      <c r="C815" s="193"/>
      <c r="D815" s="183" t="s">
        <v>134</v>
      </c>
      <c r="E815" s="194" t="s">
        <v>1</v>
      </c>
      <c r="F815" s="195" t="s">
        <v>1122</v>
      </c>
      <c r="G815" s="193"/>
      <c r="H815" s="196">
        <v>470</v>
      </c>
      <c r="I815" s="197"/>
      <c r="J815" s="193"/>
      <c r="K815" s="193"/>
      <c r="L815" s="198"/>
      <c r="M815" s="199"/>
      <c r="N815" s="200"/>
      <c r="O815" s="200"/>
      <c r="P815" s="200"/>
      <c r="Q815" s="200"/>
      <c r="R815" s="200"/>
      <c r="S815" s="200"/>
      <c r="T815" s="201"/>
      <c r="AT815" s="202" t="s">
        <v>134</v>
      </c>
      <c r="AU815" s="202" t="s">
        <v>74</v>
      </c>
      <c r="AV815" s="12" t="s">
        <v>74</v>
      </c>
      <c r="AW815" s="12" t="s">
        <v>30</v>
      </c>
      <c r="AX815" s="12" t="s">
        <v>67</v>
      </c>
      <c r="AY815" s="202" t="s">
        <v>123</v>
      </c>
    </row>
    <row r="816" spans="2:65" s="13" customFormat="1" x14ac:dyDescent="0.2">
      <c r="B816" s="203"/>
      <c r="C816" s="204"/>
      <c r="D816" s="183" t="s">
        <v>134</v>
      </c>
      <c r="E816" s="205" t="s">
        <v>1</v>
      </c>
      <c r="F816" s="206" t="s">
        <v>138</v>
      </c>
      <c r="G816" s="204"/>
      <c r="H816" s="207">
        <v>470</v>
      </c>
      <c r="I816" s="208"/>
      <c r="J816" s="204"/>
      <c r="K816" s="204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134</v>
      </c>
      <c r="AU816" s="213" t="s">
        <v>74</v>
      </c>
      <c r="AV816" s="13" t="s">
        <v>132</v>
      </c>
      <c r="AW816" s="13" t="s">
        <v>30</v>
      </c>
      <c r="AX816" s="13" t="s">
        <v>72</v>
      </c>
      <c r="AY816" s="213" t="s">
        <v>123</v>
      </c>
    </row>
    <row r="817" spans="2:65" s="1" customFormat="1" ht="16.5" customHeight="1" x14ac:dyDescent="0.2">
      <c r="B817" s="33"/>
      <c r="C817" s="169" t="s">
        <v>1123</v>
      </c>
      <c r="D817" s="169" t="s">
        <v>127</v>
      </c>
      <c r="E817" s="170" t="s">
        <v>1124</v>
      </c>
      <c r="F817" s="171" t="s">
        <v>1125</v>
      </c>
      <c r="G817" s="172" t="s">
        <v>142</v>
      </c>
      <c r="H817" s="173">
        <v>350</v>
      </c>
      <c r="I817" s="174"/>
      <c r="J817" s="175">
        <f>ROUND(I817*H817,2)</f>
        <v>0</v>
      </c>
      <c r="K817" s="171" t="s">
        <v>131</v>
      </c>
      <c r="L817" s="37"/>
      <c r="M817" s="176" t="s">
        <v>1</v>
      </c>
      <c r="N817" s="177" t="s">
        <v>38</v>
      </c>
      <c r="O817" s="59"/>
      <c r="P817" s="178">
        <f>O817*H817</f>
        <v>0</v>
      </c>
      <c r="Q817" s="178">
        <v>0</v>
      </c>
      <c r="R817" s="178">
        <f>Q817*H817</f>
        <v>0</v>
      </c>
      <c r="S817" s="178">
        <v>0</v>
      </c>
      <c r="T817" s="179">
        <f>S817*H817</f>
        <v>0</v>
      </c>
      <c r="AR817" s="16" t="s">
        <v>190</v>
      </c>
      <c r="AT817" s="16" t="s">
        <v>127</v>
      </c>
      <c r="AU817" s="16" t="s">
        <v>74</v>
      </c>
      <c r="AY817" s="16" t="s">
        <v>123</v>
      </c>
      <c r="BE817" s="180">
        <f>IF(N817="základní",J817,0)</f>
        <v>0</v>
      </c>
      <c r="BF817" s="180">
        <f>IF(N817="snížená",J817,0)</f>
        <v>0</v>
      </c>
      <c r="BG817" s="180">
        <f>IF(N817="zákl. přenesená",J817,0)</f>
        <v>0</v>
      </c>
      <c r="BH817" s="180">
        <f>IF(N817="sníž. přenesená",J817,0)</f>
        <v>0</v>
      </c>
      <c r="BI817" s="180">
        <f>IF(N817="nulová",J817,0)</f>
        <v>0</v>
      </c>
      <c r="BJ817" s="16" t="s">
        <v>72</v>
      </c>
      <c r="BK817" s="180">
        <f>ROUND(I817*H817,2)</f>
        <v>0</v>
      </c>
      <c r="BL817" s="16" t="s">
        <v>190</v>
      </c>
      <c r="BM817" s="16" t="s">
        <v>1126</v>
      </c>
    </row>
    <row r="818" spans="2:65" s="12" customFormat="1" x14ac:dyDescent="0.2">
      <c r="B818" s="192"/>
      <c r="C818" s="193"/>
      <c r="D818" s="183" t="s">
        <v>134</v>
      </c>
      <c r="E818" s="194" t="s">
        <v>1</v>
      </c>
      <c r="F818" s="195" t="s">
        <v>1127</v>
      </c>
      <c r="G818" s="193"/>
      <c r="H818" s="196">
        <v>350</v>
      </c>
      <c r="I818" s="197"/>
      <c r="J818" s="193"/>
      <c r="K818" s="193"/>
      <c r="L818" s="198"/>
      <c r="M818" s="199"/>
      <c r="N818" s="200"/>
      <c r="O818" s="200"/>
      <c r="P818" s="200"/>
      <c r="Q818" s="200"/>
      <c r="R818" s="200"/>
      <c r="S818" s="200"/>
      <c r="T818" s="201"/>
      <c r="AT818" s="202" t="s">
        <v>134</v>
      </c>
      <c r="AU818" s="202" t="s">
        <v>74</v>
      </c>
      <c r="AV818" s="12" t="s">
        <v>74</v>
      </c>
      <c r="AW818" s="12" t="s">
        <v>30</v>
      </c>
      <c r="AX818" s="12" t="s">
        <v>67</v>
      </c>
      <c r="AY818" s="202" t="s">
        <v>123</v>
      </c>
    </row>
    <row r="819" spans="2:65" s="13" customFormat="1" x14ac:dyDescent="0.2">
      <c r="B819" s="203"/>
      <c r="C819" s="204"/>
      <c r="D819" s="183" t="s">
        <v>134</v>
      </c>
      <c r="E819" s="205" t="s">
        <v>1</v>
      </c>
      <c r="F819" s="206" t="s">
        <v>138</v>
      </c>
      <c r="G819" s="204"/>
      <c r="H819" s="207">
        <v>350</v>
      </c>
      <c r="I819" s="208"/>
      <c r="J819" s="204"/>
      <c r="K819" s="204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134</v>
      </c>
      <c r="AU819" s="213" t="s">
        <v>74</v>
      </c>
      <c r="AV819" s="13" t="s">
        <v>132</v>
      </c>
      <c r="AW819" s="13" t="s">
        <v>30</v>
      </c>
      <c r="AX819" s="13" t="s">
        <v>72</v>
      </c>
      <c r="AY819" s="213" t="s">
        <v>123</v>
      </c>
    </row>
    <row r="820" spans="2:65" s="1" customFormat="1" ht="16.5" customHeight="1" x14ac:dyDescent="0.2">
      <c r="B820" s="33"/>
      <c r="C820" s="214" t="s">
        <v>1128</v>
      </c>
      <c r="D820" s="214" t="s">
        <v>162</v>
      </c>
      <c r="E820" s="215" t="s">
        <v>1129</v>
      </c>
      <c r="F820" s="216" t="s">
        <v>1130</v>
      </c>
      <c r="G820" s="217" t="s">
        <v>142</v>
      </c>
      <c r="H820" s="218">
        <v>861</v>
      </c>
      <c r="I820" s="219"/>
      <c r="J820" s="220">
        <f>ROUND(I820*H820,2)</f>
        <v>0</v>
      </c>
      <c r="K820" s="216" t="s">
        <v>131</v>
      </c>
      <c r="L820" s="221"/>
      <c r="M820" s="222" t="s">
        <v>1</v>
      </c>
      <c r="N820" s="223" t="s">
        <v>38</v>
      </c>
      <c r="O820" s="59"/>
      <c r="P820" s="178">
        <f>O820*H820</f>
        <v>0</v>
      </c>
      <c r="Q820" s="178">
        <v>0</v>
      </c>
      <c r="R820" s="178">
        <f>Q820*H820</f>
        <v>0</v>
      </c>
      <c r="S820" s="178">
        <v>0</v>
      </c>
      <c r="T820" s="179">
        <f>S820*H820</f>
        <v>0</v>
      </c>
      <c r="AR820" s="16" t="s">
        <v>458</v>
      </c>
      <c r="AT820" s="16" t="s">
        <v>162</v>
      </c>
      <c r="AU820" s="16" t="s">
        <v>74</v>
      </c>
      <c r="AY820" s="16" t="s">
        <v>123</v>
      </c>
      <c r="BE820" s="180">
        <f>IF(N820="základní",J820,0)</f>
        <v>0</v>
      </c>
      <c r="BF820" s="180">
        <f>IF(N820="snížená",J820,0)</f>
        <v>0</v>
      </c>
      <c r="BG820" s="180">
        <f>IF(N820="zákl. přenesená",J820,0)</f>
        <v>0</v>
      </c>
      <c r="BH820" s="180">
        <f>IF(N820="sníž. přenesená",J820,0)</f>
        <v>0</v>
      </c>
      <c r="BI820" s="180">
        <f>IF(N820="nulová",J820,0)</f>
        <v>0</v>
      </c>
      <c r="BJ820" s="16" t="s">
        <v>72</v>
      </c>
      <c r="BK820" s="180">
        <f>ROUND(I820*H820,2)</f>
        <v>0</v>
      </c>
      <c r="BL820" s="16" t="s">
        <v>190</v>
      </c>
      <c r="BM820" s="16" t="s">
        <v>1131</v>
      </c>
    </row>
    <row r="821" spans="2:65" s="12" customFormat="1" x14ac:dyDescent="0.2">
      <c r="B821" s="192"/>
      <c r="C821" s="193"/>
      <c r="D821" s="183" t="s">
        <v>134</v>
      </c>
      <c r="E821" s="194" t="s">
        <v>1</v>
      </c>
      <c r="F821" s="195" t="s">
        <v>1132</v>
      </c>
      <c r="G821" s="193"/>
      <c r="H821" s="196">
        <v>820</v>
      </c>
      <c r="I821" s="197"/>
      <c r="J821" s="193"/>
      <c r="K821" s="193"/>
      <c r="L821" s="198"/>
      <c r="M821" s="199"/>
      <c r="N821" s="200"/>
      <c r="O821" s="200"/>
      <c r="P821" s="200"/>
      <c r="Q821" s="200"/>
      <c r="R821" s="200"/>
      <c r="S821" s="200"/>
      <c r="T821" s="201"/>
      <c r="AT821" s="202" t="s">
        <v>134</v>
      </c>
      <c r="AU821" s="202" t="s">
        <v>74</v>
      </c>
      <c r="AV821" s="12" t="s">
        <v>74</v>
      </c>
      <c r="AW821" s="12" t="s">
        <v>30</v>
      </c>
      <c r="AX821" s="12" t="s">
        <v>67</v>
      </c>
      <c r="AY821" s="202" t="s">
        <v>123</v>
      </c>
    </row>
    <row r="822" spans="2:65" s="13" customFormat="1" x14ac:dyDescent="0.2">
      <c r="B822" s="203"/>
      <c r="C822" s="204"/>
      <c r="D822" s="183" t="s">
        <v>134</v>
      </c>
      <c r="E822" s="205" t="s">
        <v>1</v>
      </c>
      <c r="F822" s="206" t="s">
        <v>138</v>
      </c>
      <c r="G822" s="204"/>
      <c r="H822" s="207">
        <v>820</v>
      </c>
      <c r="I822" s="208"/>
      <c r="J822" s="204"/>
      <c r="K822" s="204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134</v>
      </c>
      <c r="AU822" s="213" t="s">
        <v>74</v>
      </c>
      <c r="AV822" s="13" t="s">
        <v>132</v>
      </c>
      <c r="AW822" s="13" t="s">
        <v>30</v>
      </c>
      <c r="AX822" s="13" t="s">
        <v>72</v>
      </c>
      <c r="AY822" s="213" t="s">
        <v>123</v>
      </c>
    </row>
    <row r="823" spans="2:65" s="12" customFormat="1" x14ac:dyDescent="0.2">
      <c r="B823" s="192"/>
      <c r="C823" s="193"/>
      <c r="D823" s="183" t="s">
        <v>134</v>
      </c>
      <c r="E823" s="193"/>
      <c r="F823" s="195" t="s">
        <v>1133</v>
      </c>
      <c r="G823" s="193"/>
      <c r="H823" s="196">
        <v>861</v>
      </c>
      <c r="I823" s="197"/>
      <c r="J823" s="193"/>
      <c r="K823" s="193"/>
      <c r="L823" s="198"/>
      <c r="M823" s="199"/>
      <c r="N823" s="200"/>
      <c r="O823" s="200"/>
      <c r="P823" s="200"/>
      <c r="Q823" s="200"/>
      <c r="R823" s="200"/>
      <c r="S823" s="200"/>
      <c r="T823" s="201"/>
      <c r="AT823" s="202" t="s">
        <v>134</v>
      </c>
      <c r="AU823" s="202" t="s">
        <v>74</v>
      </c>
      <c r="AV823" s="12" t="s">
        <v>74</v>
      </c>
      <c r="AW823" s="12" t="s">
        <v>4</v>
      </c>
      <c r="AX823" s="12" t="s">
        <v>72</v>
      </c>
      <c r="AY823" s="202" t="s">
        <v>123</v>
      </c>
    </row>
    <row r="824" spans="2:65" s="1" customFormat="1" ht="16.5" customHeight="1" x14ac:dyDescent="0.2">
      <c r="B824" s="33"/>
      <c r="C824" s="169" t="s">
        <v>1134</v>
      </c>
      <c r="D824" s="169" t="s">
        <v>127</v>
      </c>
      <c r="E824" s="170" t="s">
        <v>1135</v>
      </c>
      <c r="F824" s="171" t="s">
        <v>1136</v>
      </c>
      <c r="G824" s="172" t="s">
        <v>142</v>
      </c>
      <c r="H824" s="173">
        <v>655.76</v>
      </c>
      <c r="I824" s="174"/>
      <c r="J824" s="175">
        <f>ROUND(I824*H824,2)</f>
        <v>0</v>
      </c>
      <c r="K824" s="171" t="s">
        <v>131</v>
      </c>
      <c r="L824" s="37"/>
      <c r="M824" s="176" t="s">
        <v>1</v>
      </c>
      <c r="N824" s="177" t="s">
        <v>38</v>
      </c>
      <c r="O824" s="59"/>
      <c r="P824" s="178">
        <f>O824*H824</f>
        <v>0</v>
      </c>
      <c r="Q824" s="178">
        <v>2.0000000000000001E-4</v>
      </c>
      <c r="R824" s="178">
        <f>Q824*H824</f>
        <v>0.13115199999999999</v>
      </c>
      <c r="S824" s="178">
        <v>0</v>
      </c>
      <c r="T824" s="179">
        <f>S824*H824</f>
        <v>0</v>
      </c>
      <c r="AR824" s="16" t="s">
        <v>190</v>
      </c>
      <c r="AT824" s="16" t="s">
        <v>127</v>
      </c>
      <c r="AU824" s="16" t="s">
        <v>74</v>
      </c>
      <c r="AY824" s="16" t="s">
        <v>123</v>
      </c>
      <c r="BE824" s="180">
        <f>IF(N824="základní",J824,0)</f>
        <v>0</v>
      </c>
      <c r="BF824" s="180">
        <f>IF(N824="snížená",J824,0)</f>
        <v>0</v>
      </c>
      <c r="BG824" s="180">
        <f>IF(N824="zákl. přenesená",J824,0)</f>
        <v>0</v>
      </c>
      <c r="BH824" s="180">
        <f>IF(N824="sníž. přenesená",J824,0)</f>
        <v>0</v>
      </c>
      <c r="BI824" s="180">
        <f>IF(N824="nulová",J824,0)</f>
        <v>0</v>
      </c>
      <c r="BJ824" s="16" t="s">
        <v>72</v>
      </c>
      <c r="BK824" s="180">
        <f>ROUND(I824*H824,2)</f>
        <v>0</v>
      </c>
      <c r="BL824" s="16" t="s">
        <v>190</v>
      </c>
      <c r="BM824" s="16" t="s">
        <v>1137</v>
      </c>
    </row>
    <row r="825" spans="2:65" s="1" customFormat="1" ht="16.5" customHeight="1" x14ac:dyDescent="0.2">
      <c r="B825" s="33"/>
      <c r="C825" s="169" t="s">
        <v>1138</v>
      </c>
      <c r="D825" s="169" t="s">
        <v>127</v>
      </c>
      <c r="E825" s="170" t="s">
        <v>1139</v>
      </c>
      <c r="F825" s="171" t="s">
        <v>1140</v>
      </c>
      <c r="G825" s="172" t="s">
        <v>142</v>
      </c>
      <c r="H825" s="173">
        <v>655.76</v>
      </c>
      <c r="I825" s="174"/>
      <c r="J825" s="175">
        <f>ROUND(I825*H825,2)</f>
        <v>0</v>
      </c>
      <c r="K825" s="171" t="s">
        <v>131</v>
      </c>
      <c r="L825" s="37"/>
      <c r="M825" s="176" t="s">
        <v>1</v>
      </c>
      <c r="N825" s="177" t="s">
        <v>38</v>
      </c>
      <c r="O825" s="59"/>
      <c r="P825" s="178">
        <f>O825*H825</f>
        <v>0</v>
      </c>
      <c r="Q825" s="178">
        <v>2.5999999999999998E-4</v>
      </c>
      <c r="R825" s="178">
        <f>Q825*H825</f>
        <v>0.17049759999999997</v>
      </c>
      <c r="S825" s="178">
        <v>0</v>
      </c>
      <c r="T825" s="179">
        <f>S825*H825</f>
        <v>0</v>
      </c>
      <c r="AR825" s="16" t="s">
        <v>190</v>
      </c>
      <c r="AT825" s="16" t="s">
        <v>127</v>
      </c>
      <c r="AU825" s="16" t="s">
        <v>74</v>
      </c>
      <c r="AY825" s="16" t="s">
        <v>123</v>
      </c>
      <c r="BE825" s="180">
        <f>IF(N825="základní",J825,0)</f>
        <v>0</v>
      </c>
      <c r="BF825" s="180">
        <f>IF(N825="snížená",J825,0)</f>
        <v>0</v>
      </c>
      <c r="BG825" s="180">
        <f>IF(N825="zákl. přenesená",J825,0)</f>
        <v>0</v>
      </c>
      <c r="BH825" s="180">
        <f>IF(N825="sníž. přenesená",J825,0)</f>
        <v>0</v>
      </c>
      <c r="BI825" s="180">
        <f>IF(N825="nulová",J825,0)</f>
        <v>0</v>
      </c>
      <c r="BJ825" s="16" t="s">
        <v>72</v>
      </c>
      <c r="BK825" s="180">
        <f>ROUND(I825*H825,2)</f>
        <v>0</v>
      </c>
      <c r="BL825" s="16" t="s">
        <v>190</v>
      </c>
      <c r="BM825" s="16" t="s">
        <v>1141</v>
      </c>
    </row>
    <row r="826" spans="2:65" s="10" customFormat="1" ht="25.9" customHeight="1" x14ac:dyDescent="0.2">
      <c r="B826" s="153"/>
      <c r="C826" s="154"/>
      <c r="D826" s="155" t="s">
        <v>66</v>
      </c>
      <c r="E826" s="156" t="s">
        <v>1142</v>
      </c>
      <c r="F826" s="156" t="s">
        <v>1143</v>
      </c>
      <c r="G826" s="154"/>
      <c r="H826" s="154"/>
      <c r="I826" s="157"/>
      <c r="J826" s="158">
        <f>BK826</f>
        <v>0</v>
      </c>
      <c r="K826" s="154"/>
      <c r="L826" s="159"/>
      <c r="M826" s="160"/>
      <c r="N826" s="161"/>
      <c r="O826" s="161"/>
      <c r="P826" s="162">
        <f>P827+P829+P831</f>
        <v>0</v>
      </c>
      <c r="Q826" s="161"/>
      <c r="R826" s="162">
        <f>R827+R829+R831</f>
        <v>0</v>
      </c>
      <c r="S826" s="161"/>
      <c r="T826" s="163">
        <f>T827+T829+T831</f>
        <v>0</v>
      </c>
      <c r="AR826" s="164" t="s">
        <v>594</v>
      </c>
      <c r="AT826" s="165" t="s">
        <v>66</v>
      </c>
      <c r="AU826" s="165" t="s">
        <v>67</v>
      </c>
      <c r="AY826" s="164" t="s">
        <v>123</v>
      </c>
      <c r="BK826" s="166">
        <f>BK827+BK829+BK831</f>
        <v>0</v>
      </c>
    </row>
    <row r="827" spans="2:65" s="10" customFormat="1" ht="22.9" customHeight="1" x14ac:dyDescent="0.2">
      <c r="B827" s="153"/>
      <c r="C827" s="154"/>
      <c r="D827" s="155" t="s">
        <v>66</v>
      </c>
      <c r="E827" s="167" t="s">
        <v>1144</v>
      </c>
      <c r="F827" s="167" t="s">
        <v>1145</v>
      </c>
      <c r="G827" s="154"/>
      <c r="H827" s="154"/>
      <c r="I827" s="157"/>
      <c r="J827" s="168">
        <f>BK827</f>
        <v>0</v>
      </c>
      <c r="K827" s="154"/>
      <c r="L827" s="159"/>
      <c r="M827" s="160"/>
      <c r="N827" s="161"/>
      <c r="O827" s="161"/>
      <c r="P827" s="162">
        <f>P828</f>
        <v>0</v>
      </c>
      <c r="Q827" s="161"/>
      <c r="R827" s="162">
        <f>R828</f>
        <v>0</v>
      </c>
      <c r="S827" s="161"/>
      <c r="T827" s="163">
        <f>T828</f>
        <v>0</v>
      </c>
      <c r="AR827" s="164" t="s">
        <v>594</v>
      </c>
      <c r="AT827" s="165" t="s">
        <v>66</v>
      </c>
      <c r="AU827" s="165" t="s">
        <v>72</v>
      </c>
      <c r="AY827" s="164" t="s">
        <v>123</v>
      </c>
      <c r="BK827" s="166">
        <f>BK828</f>
        <v>0</v>
      </c>
    </row>
    <row r="828" spans="2:65" s="1" customFormat="1" ht="16.5" customHeight="1" x14ac:dyDescent="0.2">
      <c r="B828" s="33"/>
      <c r="C828" s="169" t="s">
        <v>1146</v>
      </c>
      <c r="D828" s="169" t="s">
        <v>127</v>
      </c>
      <c r="E828" s="170" t="s">
        <v>1147</v>
      </c>
      <c r="F828" s="171" t="s">
        <v>1148</v>
      </c>
      <c r="G828" s="172" t="s">
        <v>761</v>
      </c>
      <c r="H828" s="173">
        <v>1</v>
      </c>
      <c r="I828" s="174"/>
      <c r="J828" s="175">
        <f>ROUND(I828*H828,2)</f>
        <v>0</v>
      </c>
      <c r="K828" s="171" t="s">
        <v>188</v>
      </c>
      <c r="L828" s="37"/>
      <c r="M828" s="176" t="s">
        <v>1</v>
      </c>
      <c r="N828" s="177" t="s">
        <v>38</v>
      </c>
      <c r="O828" s="59"/>
      <c r="P828" s="178">
        <f>O828*H828</f>
        <v>0</v>
      </c>
      <c r="Q828" s="178">
        <v>0</v>
      </c>
      <c r="R828" s="178">
        <f>Q828*H828</f>
        <v>0</v>
      </c>
      <c r="S828" s="178">
        <v>0</v>
      </c>
      <c r="T828" s="179">
        <f>S828*H828</f>
        <v>0</v>
      </c>
      <c r="AR828" s="16" t="s">
        <v>1149</v>
      </c>
      <c r="AT828" s="16" t="s">
        <v>127</v>
      </c>
      <c r="AU828" s="16" t="s">
        <v>74</v>
      </c>
      <c r="AY828" s="16" t="s">
        <v>123</v>
      </c>
      <c r="BE828" s="180">
        <f>IF(N828="základní",J828,0)</f>
        <v>0</v>
      </c>
      <c r="BF828" s="180">
        <f>IF(N828="snížená",J828,0)</f>
        <v>0</v>
      </c>
      <c r="BG828" s="180">
        <f>IF(N828="zákl. přenesená",J828,0)</f>
        <v>0</v>
      </c>
      <c r="BH828" s="180">
        <f>IF(N828="sníž. přenesená",J828,0)</f>
        <v>0</v>
      </c>
      <c r="BI828" s="180">
        <f>IF(N828="nulová",J828,0)</f>
        <v>0</v>
      </c>
      <c r="BJ828" s="16" t="s">
        <v>72</v>
      </c>
      <c r="BK828" s="180">
        <f>ROUND(I828*H828,2)</f>
        <v>0</v>
      </c>
      <c r="BL828" s="16" t="s">
        <v>1149</v>
      </c>
      <c r="BM828" s="16" t="s">
        <v>1150</v>
      </c>
    </row>
    <row r="829" spans="2:65" s="10" customFormat="1" ht="22.9" customHeight="1" x14ac:dyDescent="0.2">
      <c r="B829" s="153"/>
      <c r="C829" s="154"/>
      <c r="D829" s="155" t="s">
        <v>66</v>
      </c>
      <c r="E829" s="167" t="s">
        <v>1151</v>
      </c>
      <c r="F829" s="167" t="s">
        <v>1152</v>
      </c>
      <c r="G829" s="154"/>
      <c r="H829" s="154"/>
      <c r="I829" s="157"/>
      <c r="J829" s="168">
        <f>BK829</f>
        <v>0</v>
      </c>
      <c r="K829" s="154"/>
      <c r="L829" s="159"/>
      <c r="M829" s="160"/>
      <c r="N829" s="161"/>
      <c r="O829" s="161"/>
      <c r="P829" s="162">
        <f>P830</f>
        <v>0</v>
      </c>
      <c r="Q829" s="161"/>
      <c r="R829" s="162">
        <f>R830</f>
        <v>0</v>
      </c>
      <c r="S829" s="161"/>
      <c r="T829" s="163">
        <f>T830</f>
        <v>0</v>
      </c>
      <c r="AR829" s="164" t="s">
        <v>594</v>
      </c>
      <c r="AT829" s="165" t="s">
        <v>66</v>
      </c>
      <c r="AU829" s="165" t="s">
        <v>72</v>
      </c>
      <c r="AY829" s="164" t="s">
        <v>123</v>
      </c>
      <c r="BK829" s="166">
        <f>BK830</f>
        <v>0</v>
      </c>
    </row>
    <row r="830" spans="2:65" s="1" customFormat="1" ht="16.5" customHeight="1" x14ac:dyDescent="0.2">
      <c r="B830" s="33"/>
      <c r="C830" s="169" t="s">
        <v>1153</v>
      </c>
      <c r="D830" s="169" t="s">
        <v>127</v>
      </c>
      <c r="E830" s="170" t="s">
        <v>1154</v>
      </c>
      <c r="F830" s="171" t="s">
        <v>1155</v>
      </c>
      <c r="G830" s="172" t="s">
        <v>761</v>
      </c>
      <c r="H830" s="173">
        <v>1</v>
      </c>
      <c r="I830" s="174"/>
      <c r="J830" s="175">
        <f>ROUND(I830*H830,2)</f>
        <v>0</v>
      </c>
      <c r="K830" s="171" t="s">
        <v>188</v>
      </c>
      <c r="L830" s="37"/>
      <c r="M830" s="176" t="s">
        <v>1</v>
      </c>
      <c r="N830" s="177" t="s">
        <v>38</v>
      </c>
      <c r="O830" s="59"/>
      <c r="P830" s="178">
        <f>O830*H830</f>
        <v>0</v>
      </c>
      <c r="Q830" s="178">
        <v>0</v>
      </c>
      <c r="R830" s="178">
        <f>Q830*H830</f>
        <v>0</v>
      </c>
      <c r="S830" s="178">
        <v>0</v>
      </c>
      <c r="T830" s="179">
        <f>S830*H830</f>
        <v>0</v>
      </c>
      <c r="AR830" s="16" t="s">
        <v>1149</v>
      </c>
      <c r="AT830" s="16" t="s">
        <v>127</v>
      </c>
      <c r="AU830" s="16" t="s">
        <v>74</v>
      </c>
      <c r="AY830" s="16" t="s">
        <v>123</v>
      </c>
      <c r="BE830" s="180">
        <f>IF(N830="základní",J830,0)</f>
        <v>0</v>
      </c>
      <c r="BF830" s="180">
        <f>IF(N830="snížená",J830,0)</f>
        <v>0</v>
      </c>
      <c r="BG830" s="180">
        <f>IF(N830="zákl. přenesená",J830,0)</f>
        <v>0</v>
      </c>
      <c r="BH830" s="180">
        <f>IF(N830="sníž. přenesená",J830,0)</f>
        <v>0</v>
      </c>
      <c r="BI830" s="180">
        <f>IF(N830="nulová",J830,0)</f>
        <v>0</v>
      </c>
      <c r="BJ830" s="16" t="s">
        <v>72</v>
      </c>
      <c r="BK830" s="180">
        <f>ROUND(I830*H830,2)</f>
        <v>0</v>
      </c>
      <c r="BL830" s="16" t="s">
        <v>1149</v>
      </c>
      <c r="BM830" s="16" t="s">
        <v>1156</v>
      </c>
    </row>
    <row r="831" spans="2:65" s="10" customFormat="1" ht="22.9" customHeight="1" x14ac:dyDescent="0.2">
      <c r="B831" s="153"/>
      <c r="C831" s="154"/>
      <c r="D831" s="155" t="s">
        <v>66</v>
      </c>
      <c r="E831" s="167" t="s">
        <v>1157</v>
      </c>
      <c r="F831" s="167" t="s">
        <v>1158</v>
      </c>
      <c r="G831" s="154"/>
      <c r="H831" s="154"/>
      <c r="I831" s="157"/>
      <c r="J831" s="168">
        <f>BK831</f>
        <v>0</v>
      </c>
      <c r="K831" s="154"/>
      <c r="L831" s="159"/>
      <c r="M831" s="160"/>
      <c r="N831" s="161"/>
      <c r="O831" s="161"/>
      <c r="P831" s="162">
        <f>SUM(P832:P834)</f>
        <v>0</v>
      </c>
      <c r="Q831" s="161"/>
      <c r="R831" s="162">
        <f>SUM(R832:R834)</f>
        <v>0</v>
      </c>
      <c r="S831" s="161"/>
      <c r="T831" s="163">
        <f>SUM(T832:T834)</f>
        <v>0</v>
      </c>
      <c r="AR831" s="164" t="s">
        <v>594</v>
      </c>
      <c r="AT831" s="165" t="s">
        <v>66</v>
      </c>
      <c r="AU831" s="165" t="s">
        <v>72</v>
      </c>
      <c r="AY831" s="164" t="s">
        <v>123</v>
      </c>
      <c r="BK831" s="166">
        <f>SUM(BK832:BK834)</f>
        <v>0</v>
      </c>
    </row>
    <row r="832" spans="2:65" s="1" customFormat="1" ht="16.5" customHeight="1" x14ac:dyDescent="0.2">
      <c r="B832" s="33"/>
      <c r="C832" s="169" t="s">
        <v>1159</v>
      </c>
      <c r="D832" s="169" t="s">
        <v>127</v>
      </c>
      <c r="E832" s="170" t="s">
        <v>1160</v>
      </c>
      <c r="F832" s="171" t="s">
        <v>1161</v>
      </c>
      <c r="G832" s="172" t="s">
        <v>761</v>
      </c>
      <c r="H832" s="173">
        <v>1</v>
      </c>
      <c r="I832" s="174"/>
      <c r="J832" s="175">
        <f>ROUND(I832*H832,2)</f>
        <v>0</v>
      </c>
      <c r="K832" s="171" t="s">
        <v>188</v>
      </c>
      <c r="L832" s="37"/>
      <c r="M832" s="176" t="s">
        <v>1</v>
      </c>
      <c r="N832" s="177" t="s">
        <v>38</v>
      </c>
      <c r="O832" s="59"/>
      <c r="P832" s="178">
        <f>O832*H832</f>
        <v>0</v>
      </c>
      <c r="Q832" s="178">
        <v>0</v>
      </c>
      <c r="R832" s="178">
        <f>Q832*H832</f>
        <v>0</v>
      </c>
      <c r="S832" s="178">
        <v>0</v>
      </c>
      <c r="T832" s="179">
        <f>S832*H832</f>
        <v>0</v>
      </c>
      <c r="AR832" s="16" t="s">
        <v>1149</v>
      </c>
      <c r="AT832" s="16" t="s">
        <v>127</v>
      </c>
      <c r="AU832" s="16" t="s">
        <v>74</v>
      </c>
      <c r="AY832" s="16" t="s">
        <v>123</v>
      </c>
      <c r="BE832" s="180">
        <f>IF(N832="základní",J832,0)</f>
        <v>0</v>
      </c>
      <c r="BF832" s="180">
        <f>IF(N832="snížená",J832,0)</f>
        <v>0</v>
      </c>
      <c r="BG832" s="180">
        <f>IF(N832="zákl. přenesená",J832,0)</f>
        <v>0</v>
      </c>
      <c r="BH832" s="180">
        <f>IF(N832="sníž. přenesená",J832,0)</f>
        <v>0</v>
      </c>
      <c r="BI832" s="180">
        <f>IF(N832="nulová",J832,0)</f>
        <v>0</v>
      </c>
      <c r="BJ832" s="16" t="s">
        <v>72</v>
      </c>
      <c r="BK832" s="180">
        <f>ROUND(I832*H832,2)</f>
        <v>0</v>
      </c>
      <c r="BL832" s="16" t="s">
        <v>1149</v>
      </c>
      <c r="BM832" s="16" t="s">
        <v>1162</v>
      </c>
    </row>
    <row r="833" spans="2:65" s="1" customFormat="1" ht="16.5" customHeight="1" x14ac:dyDescent="0.2">
      <c r="B833" s="33"/>
      <c r="C833" s="169" t="s">
        <v>1163</v>
      </c>
      <c r="D833" s="169" t="s">
        <v>127</v>
      </c>
      <c r="E833" s="170" t="s">
        <v>1164</v>
      </c>
      <c r="F833" s="171" t="s">
        <v>1165</v>
      </c>
      <c r="G833" s="172" t="s">
        <v>761</v>
      </c>
      <c r="H833" s="173">
        <v>1</v>
      </c>
      <c r="I833" s="174"/>
      <c r="J833" s="175">
        <f>ROUND(I833*H833,2)</f>
        <v>0</v>
      </c>
      <c r="K833" s="171" t="s">
        <v>188</v>
      </c>
      <c r="L833" s="37"/>
      <c r="M833" s="176" t="s">
        <v>1</v>
      </c>
      <c r="N833" s="177" t="s">
        <v>38</v>
      </c>
      <c r="O833" s="59"/>
      <c r="P833" s="178">
        <f>O833*H833</f>
        <v>0</v>
      </c>
      <c r="Q833" s="178">
        <v>0</v>
      </c>
      <c r="R833" s="178">
        <f>Q833*H833</f>
        <v>0</v>
      </c>
      <c r="S833" s="178">
        <v>0</v>
      </c>
      <c r="T833" s="179">
        <f>S833*H833</f>
        <v>0</v>
      </c>
      <c r="AR833" s="16" t="s">
        <v>1149</v>
      </c>
      <c r="AT833" s="16" t="s">
        <v>127</v>
      </c>
      <c r="AU833" s="16" t="s">
        <v>74</v>
      </c>
      <c r="AY833" s="16" t="s">
        <v>123</v>
      </c>
      <c r="BE833" s="180">
        <f>IF(N833="základní",J833,0)</f>
        <v>0</v>
      </c>
      <c r="BF833" s="180">
        <f>IF(N833="snížená",J833,0)</f>
        <v>0</v>
      </c>
      <c r="BG833" s="180">
        <f>IF(N833="zákl. přenesená",J833,0)</f>
        <v>0</v>
      </c>
      <c r="BH833" s="180">
        <f>IF(N833="sníž. přenesená",J833,0)</f>
        <v>0</v>
      </c>
      <c r="BI833" s="180">
        <f>IF(N833="nulová",J833,0)</f>
        <v>0</v>
      </c>
      <c r="BJ833" s="16" t="s">
        <v>72</v>
      </c>
      <c r="BK833" s="180">
        <f>ROUND(I833*H833,2)</f>
        <v>0</v>
      </c>
      <c r="BL833" s="16" t="s">
        <v>1149</v>
      </c>
      <c r="BM833" s="16" t="s">
        <v>1166</v>
      </c>
    </row>
    <row r="834" spans="2:65" s="1" customFormat="1" ht="16.5" customHeight="1" x14ac:dyDescent="0.2">
      <c r="B834" s="33"/>
      <c r="C834" s="169" t="s">
        <v>1167</v>
      </c>
      <c r="D834" s="169" t="s">
        <v>127</v>
      </c>
      <c r="E834" s="170" t="s">
        <v>1168</v>
      </c>
      <c r="F834" s="171" t="s">
        <v>1169</v>
      </c>
      <c r="G834" s="172" t="s">
        <v>761</v>
      </c>
      <c r="H834" s="173">
        <v>1</v>
      </c>
      <c r="I834" s="174"/>
      <c r="J834" s="175">
        <f>ROUND(I834*H834,2)</f>
        <v>0</v>
      </c>
      <c r="K834" s="171" t="s">
        <v>188</v>
      </c>
      <c r="L834" s="37"/>
      <c r="M834" s="235" t="s">
        <v>1</v>
      </c>
      <c r="N834" s="236" t="s">
        <v>38</v>
      </c>
      <c r="O834" s="237"/>
      <c r="P834" s="238">
        <f>O834*H834</f>
        <v>0</v>
      </c>
      <c r="Q834" s="238">
        <v>0</v>
      </c>
      <c r="R834" s="238">
        <f>Q834*H834</f>
        <v>0</v>
      </c>
      <c r="S834" s="238">
        <v>0</v>
      </c>
      <c r="T834" s="239">
        <f>S834*H834</f>
        <v>0</v>
      </c>
      <c r="AR834" s="16" t="s">
        <v>1149</v>
      </c>
      <c r="AT834" s="16" t="s">
        <v>127</v>
      </c>
      <c r="AU834" s="16" t="s">
        <v>74</v>
      </c>
      <c r="AY834" s="16" t="s">
        <v>123</v>
      </c>
      <c r="BE834" s="180">
        <f>IF(N834="základní",J834,0)</f>
        <v>0</v>
      </c>
      <c r="BF834" s="180">
        <f>IF(N834="snížená",J834,0)</f>
        <v>0</v>
      </c>
      <c r="BG834" s="180">
        <f>IF(N834="zákl. přenesená",J834,0)</f>
        <v>0</v>
      </c>
      <c r="BH834" s="180">
        <f>IF(N834="sníž. přenesená",J834,0)</f>
        <v>0</v>
      </c>
      <c r="BI834" s="180">
        <f>IF(N834="nulová",J834,0)</f>
        <v>0</v>
      </c>
      <c r="BJ834" s="16" t="s">
        <v>72</v>
      </c>
      <c r="BK834" s="180">
        <f>ROUND(I834*H834,2)</f>
        <v>0</v>
      </c>
      <c r="BL834" s="16" t="s">
        <v>1149</v>
      </c>
      <c r="BM834" s="16" t="s">
        <v>1170</v>
      </c>
    </row>
    <row r="835" spans="2:65" s="1" customFormat="1" ht="6.95" customHeight="1" x14ac:dyDescent="0.2">
      <c r="B835" s="45"/>
      <c r="C835" s="46"/>
      <c r="D835" s="46"/>
      <c r="E835" s="46"/>
      <c r="F835" s="46"/>
      <c r="G835" s="46"/>
      <c r="H835" s="46"/>
      <c r="I835" s="119"/>
      <c r="J835" s="46"/>
      <c r="K835" s="46"/>
      <c r="L835" s="37"/>
    </row>
  </sheetData>
  <sheetProtection algorithmName="SHA-512" hashValue="/3mOny6MhTRvhD9Y0S9B4qLaXdw1m48+LZf0mUlpwp9lr3OBwt20MJ5MIhSTn5rZDrx8QPKNQSKOEfMOXUKgGw==" saltValue="jdLLTiTPP0PEN5D+a0p8l7jEdCFxa1l6SIHDoLynd9kmfIGwmIXUmFrMH7zx4Wbw1TrXh8D44ZMlL1OKFtJuoQ==" spinCount="100000" sheet="1" objects="1" scenarios="1" formatColumns="0" formatRows="0" autoFilter="0"/>
  <autoFilter ref="C99:K834" xr:uid="{00000000-0009-0000-0000-000002000000}"/>
  <mergeCells count="6">
    <mergeCell ref="E92:H92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6"/>
  <sheetViews>
    <sheetView showGridLines="0" topLeftCell="A202" workbookViewId="0">
      <selection activeCell="J206" sqref="J206"/>
    </sheetView>
  </sheetViews>
  <sheetFormatPr defaultRowHeight="11.25" x14ac:dyDescent="0.2"/>
  <cols>
    <col min="1" max="1" width="8.33203125" style="240" customWidth="1"/>
    <col min="2" max="2" width="1.6640625" style="240" customWidth="1"/>
    <col min="3" max="3" width="4.1640625" style="240" customWidth="1"/>
    <col min="4" max="4" width="4.33203125" style="240" customWidth="1"/>
    <col min="5" max="5" width="17.1640625" style="240" customWidth="1"/>
    <col min="6" max="6" width="50.83203125" style="240" customWidth="1"/>
    <col min="7" max="7" width="7" style="240" customWidth="1"/>
    <col min="8" max="8" width="11.5" style="240" customWidth="1"/>
    <col min="9" max="9" width="20.1640625" style="91" customWidth="1"/>
    <col min="10" max="10" width="20.1640625" style="240" customWidth="1"/>
    <col min="11" max="11" width="20.1640625" style="240" hidden="1" customWidth="1"/>
    <col min="12" max="12" width="9.33203125" style="240" customWidth="1"/>
    <col min="13" max="13" width="10.83203125" style="240" hidden="1" customWidth="1"/>
    <col min="14" max="14" width="9.33203125" style="240"/>
    <col min="15" max="20" width="14.1640625" style="240" hidden="1" customWidth="1"/>
    <col min="21" max="21" width="16.33203125" style="240" hidden="1" customWidth="1"/>
    <col min="22" max="22" width="12.33203125" style="240" customWidth="1"/>
    <col min="23" max="23" width="16.33203125" style="240" customWidth="1"/>
    <col min="24" max="24" width="12.33203125" style="240" customWidth="1"/>
    <col min="25" max="25" width="15" style="240" customWidth="1"/>
    <col min="26" max="26" width="11" style="240" customWidth="1"/>
    <col min="27" max="27" width="15" style="240" customWidth="1"/>
    <col min="28" max="28" width="16.33203125" style="240" customWidth="1"/>
    <col min="29" max="29" width="11" style="240" customWidth="1"/>
    <col min="30" max="30" width="15" style="240" customWidth="1"/>
    <col min="31" max="31" width="16.33203125" style="240" customWidth="1"/>
    <col min="32" max="16384" width="9.33203125" style="240"/>
  </cols>
  <sheetData>
    <row r="2" spans="2:46" ht="36.950000000000003" customHeight="1" x14ac:dyDescent="0.2"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AT2" s="244" t="s">
        <v>1186</v>
      </c>
    </row>
    <row r="3" spans="2:46" ht="6.95" hidden="1" customHeight="1" x14ac:dyDescent="0.2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244" t="s">
        <v>74</v>
      </c>
    </row>
    <row r="4" spans="2:46" ht="24.95" hidden="1" customHeight="1" x14ac:dyDescent="0.2">
      <c r="B4" s="19"/>
      <c r="D4" s="95" t="s">
        <v>75</v>
      </c>
      <c r="L4" s="19"/>
      <c r="M4" s="273" t="s">
        <v>10</v>
      </c>
      <c r="AT4" s="244" t="s">
        <v>4</v>
      </c>
    </row>
    <row r="5" spans="2:46" ht="6.95" hidden="1" customHeight="1" x14ac:dyDescent="0.2">
      <c r="B5" s="19"/>
      <c r="L5" s="19"/>
    </row>
    <row r="6" spans="2:46" ht="12" hidden="1" customHeight="1" x14ac:dyDescent="0.2">
      <c r="B6" s="19"/>
      <c r="D6" s="274" t="s">
        <v>16</v>
      </c>
      <c r="L6" s="19"/>
    </row>
    <row r="7" spans="2:46" ht="16.5" hidden="1" customHeight="1" x14ac:dyDescent="0.2">
      <c r="B7" s="19"/>
      <c r="E7" s="620" t="str">
        <f>'[4]Rekapitulace stavby'!K6</f>
        <v>Kuchyně DS Pacov</v>
      </c>
      <c r="F7" s="621"/>
      <c r="G7" s="621"/>
      <c r="H7" s="621"/>
      <c r="L7" s="19"/>
    </row>
    <row r="8" spans="2:46" s="243" customFormat="1" ht="12" hidden="1" customHeight="1" x14ac:dyDescent="0.2">
      <c r="B8" s="37"/>
      <c r="D8" s="274" t="s">
        <v>1187</v>
      </c>
      <c r="I8" s="97"/>
      <c r="L8" s="37"/>
    </row>
    <row r="9" spans="2:46" s="243" customFormat="1" ht="36.950000000000003" hidden="1" customHeight="1" x14ac:dyDescent="0.2">
      <c r="B9" s="37"/>
      <c r="E9" s="613" t="s">
        <v>1188</v>
      </c>
      <c r="F9" s="614"/>
      <c r="G9" s="614"/>
      <c r="H9" s="614"/>
      <c r="I9" s="97"/>
      <c r="L9" s="37"/>
    </row>
    <row r="10" spans="2:46" s="243" customFormat="1" hidden="1" x14ac:dyDescent="0.2">
      <c r="B10" s="37"/>
      <c r="I10" s="97"/>
      <c r="L10" s="37"/>
    </row>
    <row r="11" spans="2:46" s="243" customFormat="1" ht="12" hidden="1" customHeight="1" x14ac:dyDescent="0.2">
      <c r="B11" s="37"/>
      <c r="D11" s="274" t="s">
        <v>18</v>
      </c>
      <c r="F11" s="275" t="s">
        <v>1</v>
      </c>
      <c r="I11" s="276" t="s">
        <v>19</v>
      </c>
      <c r="J11" s="275" t="s">
        <v>1</v>
      </c>
      <c r="L11" s="37"/>
    </row>
    <row r="12" spans="2:46" s="243" customFormat="1" ht="12" hidden="1" customHeight="1" x14ac:dyDescent="0.2">
      <c r="B12" s="37"/>
      <c r="D12" s="274" t="s">
        <v>20</v>
      </c>
      <c r="F12" s="275" t="s">
        <v>1189</v>
      </c>
      <c r="I12" s="276" t="s">
        <v>22</v>
      </c>
      <c r="J12" s="277" t="str">
        <f>'[4]Rekapitulace stavby'!AN8</f>
        <v>6. 5. 2019</v>
      </c>
      <c r="L12" s="37"/>
    </row>
    <row r="13" spans="2:46" s="243" customFormat="1" ht="10.9" hidden="1" customHeight="1" x14ac:dyDescent="0.2">
      <c r="B13" s="37"/>
      <c r="I13" s="97"/>
      <c r="L13" s="37"/>
    </row>
    <row r="14" spans="2:46" s="243" customFormat="1" ht="12" hidden="1" customHeight="1" x14ac:dyDescent="0.2">
      <c r="B14" s="37"/>
      <c r="D14" s="274" t="s">
        <v>24</v>
      </c>
      <c r="I14" s="276" t="s">
        <v>25</v>
      </c>
      <c r="J14" s="275" t="s">
        <v>1</v>
      </c>
      <c r="L14" s="37"/>
    </row>
    <row r="15" spans="2:46" s="243" customFormat="1" ht="18" hidden="1" customHeight="1" x14ac:dyDescent="0.2">
      <c r="B15" s="37"/>
      <c r="E15" s="275" t="s">
        <v>1190</v>
      </c>
      <c r="I15" s="276" t="s">
        <v>26</v>
      </c>
      <c r="J15" s="275" t="s">
        <v>1</v>
      </c>
      <c r="L15" s="37"/>
    </row>
    <row r="16" spans="2:46" s="243" customFormat="1" ht="6.95" hidden="1" customHeight="1" x14ac:dyDescent="0.2">
      <c r="B16" s="37"/>
      <c r="I16" s="97"/>
      <c r="L16" s="37"/>
    </row>
    <row r="17" spans="2:12" s="243" customFormat="1" ht="12" hidden="1" customHeight="1" x14ac:dyDescent="0.2">
      <c r="B17" s="37"/>
      <c r="D17" s="274" t="s">
        <v>27</v>
      </c>
      <c r="I17" s="276" t="s">
        <v>25</v>
      </c>
      <c r="J17" s="278" t="str">
        <f>'[4]Rekapitulace stavby'!AN13</f>
        <v>Vyplň údaj</v>
      </c>
      <c r="L17" s="37"/>
    </row>
    <row r="18" spans="2:12" s="243" customFormat="1" ht="18" hidden="1" customHeight="1" x14ac:dyDescent="0.2">
      <c r="B18" s="37"/>
      <c r="E18" s="622" t="str">
        <f>'[4]Rekapitulace stavby'!E14</f>
        <v>Vyplň údaj</v>
      </c>
      <c r="F18" s="623"/>
      <c r="G18" s="623"/>
      <c r="H18" s="623"/>
      <c r="I18" s="276" t="s">
        <v>26</v>
      </c>
      <c r="J18" s="278" t="str">
        <f>'[4]Rekapitulace stavby'!AN14</f>
        <v>Vyplň údaj</v>
      </c>
      <c r="L18" s="37"/>
    </row>
    <row r="19" spans="2:12" s="243" customFormat="1" ht="6.95" hidden="1" customHeight="1" x14ac:dyDescent="0.2">
      <c r="B19" s="37"/>
      <c r="I19" s="97"/>
      <c r="L19" s="37"/>
    </row>
    <row r="20" spans="2:12" s="243" customFormat="1" ht="12" hidden="1" customHeight="1" x14ac:dyDescent="0.2">
      <c r="B20" s="37"/>
      <c r="D20" s="274" t="s">
        <v>29</v>
      </c>
      <c r="I20" s="276" t="s">
        <v>25</v>
      </c>
      <c r="J20" s="275" t="s">
        <v>1</v>
      </c>
      <c r="L20" s="37"/>
    </row>
    <row r="21" spans="2:12" s="243" customFormat="1" ht="18" hidden="1" customHeight="1" x14ac:dyDescent="0.2">
      <c r="B21" s="37"/>
      <c r="E21" s="275" t="s">
        <v>1191</v>
      </c>
      <c r="I21" s="276" t="s">
        <v>26</v>
      </c>
      <c r="J21" s="275" t="s">
        <v>1</v>
      </c>
      <c r="L21" s="37"/>
    </row>
    <row r="22" spans="2:12" s="243" customFormat="1" ht="6.95" hidden="1" customHeight="1" x14ac:dyDescent="0.2">
      <c r="B22" s="37"/>
      <c r="I22" s="97"/>
      <c r="L22" s="37"/>
    </row>
    <row r="23" spans="2:12" s="243" customFormat="1" ht="12" hidden="1" customHeight="1" x14ac:dyDescent="0.2">
      <c r="B23" s="37"/>
      <c r="D23" s="274" t="s">
        <v>31</v>
      </c>
      <c r="I23" s="276" t="s">
        <v>25</v>
      </c>
      <c r="J23" s="275" t="s">
        <v>1</v>
      </c>
      <c r="L23" s="37"/>
    </row>
    <row r="24" spans="2:12" s="243" customFormat="1" ht="18" hidden="1" customHeight="1" x14ac:dyDescent="0.2">
      <c r="B24" s="37"/>
      <c r="E24" s="275" t="s">
        <v>1191</v>
      </c>
      <c r="I24" s="276" t="s">
        <v>26</v>
      </c>
      <c r="J24" s="275" t="s">
        <v>1</v>
      </c>
      <c r="L24" s="37"/>
    </row>
    <row r="25" spans="2:12" s="243" customFormat="1" ht="6.95" hidden="1" customHeight="1" x14ac:dyDescent="0.2">
      <c r="B25" s="37"/>
      <c r="I25" s="97"/>
      <c r="L25" s="37"/>
    </row>
    <row r="26" spans="2:12" s="243" customFormat="1" ht="12" hidden="1" customHeight="1" x14ac:dyDescent="0.2">
      <c r="B26" s="37"/>
      <c r="D26" s="274" t="s">
        <v>32</v>
      </c>
      <c r="I26" s="97"/>
      <c r="L26" s="37"/>
    </row>
    <row r="27" spans="2:12" s="6" customFormat="1" ht="16.5" hidden="1" customHeight="1" x14ac:dyDescent="0.2">
      <c r="B27" s="100"/>
      <c r="E27" s="624" t="s">
        <v>1</v>
      </c>
      <c r="F27" s="624"/>
      <c r="G27" s="624"/>
      <c r="H27" s="624"/>
      <c r="I27" s="101"/>
      <c r="L27" s="100"/>
    </row>
    <row r="28" spans="2:12" s="243" customFormat="1" ht="6.95" hidden="1" customHeight="1" x14ac:dyDescent="0.2">
      <c r="B28" s="37"/>
      <c r="I28" s="97"/>
      <c r="L28" s="37"/>
    </row>
    <row r="29" spans="2:12" s="243" customFormat="1" ht="6.95" hidden="1" customHeight="1" x14ac:dyDescent="0.2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243" customFormat="1" ht="25.35" hidden="1" customHeight="1" x14ac:dyDescent="0.2">
      <c r="B30" s="37"/>
      <c r="D30" s="103" t="s">
        <v>33</v>
      </c>
      <c r="I30" s="97"/>
      <c r="J30" s="104">
        <f>ROUND(J123, 2)</f>
        <v>0</v>
      </c>
      <c r="L30" s="37"/>
    </row>
    <row r="31" spans="2:12" s="243" customFormat="1" ht="6.95" hidden="1" customHeight="1" x14ac:dyDescent="0.2">
      <c r="B31" s="37"/>
      <c r="D31" s="55"/>
      <c r="E31" s="55"/>
      <c r="F31" s="55"/>
      <c r="G31" s="55"/>
      <c r="H31" s="55"/>
      <c r="I31" s="102"/>
      <c r="J31" s="55"/>
      <c r="K31" s="55"/>
      <c r="L31" s="37"/>
    </row>
    <row r="32" spans="2:12" s="243" customFormat="1" ht="14.45" hidden="1" customHeight="1" x14ac:dyDescent="0.2">
      <c r="B32" s="37"/>
      <c r="F32" s="279" t="s">
        <v>35</v>
      </c>
      <c r="I32" s="280" t="s">
        <v>34</v>
      </c>
      <c r="J32" s="279" t="s">
        <v>36</v>
      </c>
      <c r="L32" s="37"/>
    </row>
    <row r="33" spans="2:12" s="243" customFormat="1" ht="14.45" hidden="1" customHeight="1" x14ac:dyDescent="0.2">
      <c r="B33" s="37"/>
      <c r="D33" s="96" t="s">
        <v>37</v>
      </c>
      <c r="E33" s="274" t="s">
        <v>38</v>
      </c>
      <c r="F33" s="281">
        <f>ROUND((SUM(BE123:BE205)),  2)</f>
        <v>0</v>
      </c>
      <c r="I33" s="282">
        <v>0.21</v>
      </c>
      <c r="J33" s="281">
        <f>ROUND(((SUM(BE123:BE205))*I33),  2)</f>
        <v>0</v>
      </c>
      <c r="L33" s="37"/>
    </row>
    <row r="34" spans="2:12" s="243" customFormat="1" ht="14.45" hidden="1" customHeight="1" x14ac:dyDescent="0.2">
      <c r="B34" s="37"/>
      <c r="E34" s="274" t="s">
        <v>39</v>
      </c>
      <c r="F34" s="281">
        <f>ROUND((SUM(BF123:BF205)),  2)</f>
        <v>0</v>
      </c>
      <c r="I34" s="282">
        <v>0.15</v>
      </c>
      <c r="J34" s="281">
        <f>ROUND(((SUM(BF123:BF205))*I34),  2)</f>
        <v>0</v>
      </c>
      <c r="L34" s="37"/>
    </row>
    <row r="35" spans="2:12" s="243" customFormat="1" ht="14.45" hidden="1" customHeight="1" x14ac:dyDescent="0.2">
      <c r="B35" s="37"/>
      <c r="E35" s="274" t="s">
        <v>40</v>
      </c>
      <c r="F35" s="281">
        <f>ROUND((SUM(BG123:BG205)),  2)</f>
        <v>0</v>
      </c>
      <c r="I35" s="282">
        <v>0.21</v>
      </c>
      <c r="J35" s="281">
        <f>0</f>
        <v>0</v>
      </c>
      <c r="L35" s="37"/>
    </row>
    <row r="36" spans="2:12" s="243" customFormat="1" ht="14.45" hidden="1" customHeight="1" x14ac:dyDescent="0.2">
      <c r="B36" s="37"/>
      <c r="E36" s="274" t="s">
        <v>41</v>
      </c>
      <c r="F36" s="281">
        <f>ROUND((SUM(BH123:BH205)),  2)</f>
        <v>0</v>
      </c>
      <c r="I36" s="282">
        <v>0.15</v>
      </c>
      <c r="J36" s="281">
        <f>0</f>
        <v>0</v>
      </c>
      <c r="L36" s="37"/>
    </row>
    <row r="37" spans="2:12" s="243" customFormat="1" ht="14.45" hidden="1" customHeight="1" x14ac:dyDescent="0.2">
      <c r="B37" s="37"/>
      <c r="E37" s="274" t="s">
        <v>42</v>
      </c>
      <c r="F37" s="281">
        <f>ROUND((SUM(BI123:BI205)),  2)</f>
        <v>0</v>
      </c>
      <c r="I37" s="282">
        <v>0</v>
      </c>
      <c r="J37" s="281">
        <f>0</f>
        <v>0</v>
      </c>
      <c r="L37" s="37"/>
    </row>
    <row r="38" spans="2:12" s="243" customFormat="1" ht="6.95" hidden="1" customHeight="1" x14ac:dyDescent="0.2">
      <c r="B38" s="37"/>
      <c r="I38" s="97"/>
      <c r="L38" s="37"/>
    </row>
    <row r="39" spans="2:12" s="243" customFormat="1" ht="25.35" hidden="1" customHeight="1" x14ac:dyDescent="0.2">
      <c r="B39" s="37"/>
      <c r="C39" s="109"/>
      <c r="D39" s="110" t="s">
        <v>43</v>
      </c>
      <c r="E39" s="111"/>
      <c r="F39" s="111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7"/>
    </row>
    <row r="40" spans="2:12" s="243" customFormat="1" ht="14.45" hidden="1" customHeight="1" x14ac:dyDescent="0.2">
      <c r="B40" s="37"/>
      <c r="I40" s="97"/>
      <c r="L40" s="37"/>
    </row>
    <row r="41" spans="2:12" ht="14.45" hidden="1" customHeight="1" x14ac:dyDescent="0.2">
      <c r="B41" s="19"/>
      <c r="L41" s="19"/>
    </row>
    <row r="42" spans="2:12" ht="14.45" hidden="1" customHeight="1" x14ac:dyDescent="0.2">
      <c r="B42" s="19"/>
      <c r="L42" s="19"/>
    </row>
    <row r="43" spans="2:12" ht="14.45" hidden="1" customHeight="1" x14ac:dyDescent="0.2">
      <c r="B43" s="19"/>
      <c r="L43" s="19"/>
    </row>
    <row r="44" spans="2:12" ht="14.45" hidden="1" customHeight="1" x14ac:dyDescent="0.2">
      <c r="B44" s="19"/>
      <c r="L44" s="19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243" customFormat="1" ht="14.45" hidden="1" customHeight="1" x14ac:dyDescent="0.2">
      <c r="B50" s="37"/>
      <c r="D50" s="283" t="s">
        <v>1192</v>
      </c>
      <c r="E50" s="284"/>
      <c r="F50" s="284"/>
      <c r="G50" s="283" t="s">
        <v>1193</v>
      </c>
      <c r="H50" s="284"/>
      <c r="I50" s="285"/>
      <c r="J50" s="284"/>
      <c r="K50" s="284"/>
      <c r="L50" s="37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243" customFormat="1" ht="12.75" hidden="1" x14ac:dyDescent="0.2">
      <c r="B61" s="37"/>
      <c r="D61" s="286" t="s">
        <v>1194</v>
      </c>
      <c r="E61" s="287"/>
      <c r="F61" s="288" t="s">
        <v>1195</v>
      </c>
      <c r="G61" s="286" t="s">
        <v>1194</v>
      </c>
      <c r="H61" s="287"/>
      <c r="I61" s="289"/>
      <c r="J61" s="290" t="s">
        <v>1195</v>
      </c>
      <c r="K61" s="287"/>
      <c r="L61" s="37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243" customFormat="1" ht="12.75" hidden="1" x14ac:dyDescent="0.2">
      <c r="B65" s="37"/>
      <c r="D65" s="283" t="s">
        <v>1196</v>
      </c>
      <c r="E65" s="284"/>
      <c r="F65" s="284"/>
      <c r="G65" s="283" t="s">
        <v>1197</v>
      </c>
      <c r="H65" s="284"/>
      <c r="I65" s="285"/>
      <c r="J65" s="284"/>
      <c r="K65" s="284"/>
      <c r="L65" s="37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243" customFormat="1" ht="12.75" hidden="1" x14ac:dyDescent="0.2">
      <c r="B76" s="37"/>
      <c r="D76" s="286" t="s">
        <v>1194</v>
      </c>
      <c r="E76" s="287"/>
      <c r="F76" s="288" t="s">
        <v>1195</v>
      </c>
      <c r="G76" s="286" t="s">
        <v>1194</v>
      </c>
      <c r="H76" s="287"/>
      <c r="I76" s="289"/>
      <c r="J76" s="290" t="s">
        <v>1195</v>
      </c>
      <c r="K76" s="287"/>
      <c r="L76" s="37"/>
    </row>
    <row r="77" spans="2:12" s="243" customFormat="1" ht="14.45" hidden="1" customHeight="1" x14ac:dyDescent="0.2">
      <c r="B77" s="117"/>
      <c r="C77" s="118"/>
      <c r="D77" s="118"/>
      <c r="E77" s="118"/>
      <c r="F77" s="118"/>
      <c r="G77" s="118"/>
      <c r="H77" s="118"/>
      <c r="I77" s="119"/>
      <c r="J77" s="118"/>
      <c r="K77" s="118"/>
      <c r="L77" s="37"/>
    </row>
    <row r="78" spans="2:12" hidden="1" x14ac:dyDescent="0.2"/>
    <row r="79" spans="2:12" hidden="1" x14ac:dyDescent="0.2"/>
    <row r="80" spans="2:12" hidden="1" x14ac:dyDescent="0.2"/>
    <row r="81" spans="2:47" s="243" customFormat="1" ht="6.95" customHeight="1" x14ac:dyDescent="0.2">
      <c r="B81" s="120"/>
      <c r="C81" s="121"/>
      <c r="D81" s="121"/>
      <c r="E81" s="121"/>
      <c r="F81" s="121"/>
      <c r="G81" s="121"/>
      <c r="H81" s="121"/>
      <c r="I81" s="122"/>
      <c r="J81" s="121"/>
      <c r="K81" s="121"/>
      <c r="L81" s="37"/>
    </row>
    <row r="82" spans="2:47" s="243" customFormat="1" ht="24.95" customHeight="1" x14ac:dyDescent="0.2">
      <c r="B82" s="33"/>
      <c r="C82" s="22" t="s">
        <v>76</v>
      </c>
      <c r="D82" s="241"/>
      <c r="E82" s="241"/>
      <c r="F82" s="241"/>
      <c r="G82" s="241"/>
      <c r="H82" s="241"/>
      <c r="I82" s="97"/>
      <c r="J82" s="241"/>
      <c r="K82" s="241"/>
      <c r="L82" s="37"/>
    </row>
    <row r="83" spans="2:47" s="243" customFormat="1" ht="6.95" customHeight="1" x14ac:dyDescent="0.2">
      <c r="B83" s="33"/>
      <c r="C83" s="241"/>
      <c r="D83" s="241"/>
      <c r="E83" s="241"/>
      <c r="F83" s="241"/>
      <c r="G83" s="241"/>
      <c r="H83" s="241"/>
      <c r="I83" s="97"/>
      <c r="J83" s="241"/>
      <c r="K83" s="241"/>
      <c r="L83" s="37"/>
    </row>
    <row r="84" spans="2:47" s="243" customFormat="1" ht="12" customHeight="1" x14ac:dyDescent="0.2">
      <c r="B84" s="33"/>
      <c r="C84" s="291" t="s">
        <v>16</v>
      </c>
      <c r="D84" s="241"/>
      <c r="E84" s="241"/>
      <c r="F84" s="241"/>
      <c r="G84" s="241"/>
      <c r="H84" s="241"/>
      <c r="I84" s="97"/>
      <c r="J84" s="241"/>
      <c r="K84" s="241"/>
      <c r="L84" s="37"/>
    </row>
    <row r="85" spans="2:47" s="243" customFormat="1" ht="16.5" customHeight="1" x14ac:dyDescent="0.2">
      <c r="B85" s="33"/>
      <c r="C85" s="241"/>
      <c r="D85" s="241"/>
      <c r="E85" s="618" t="str">
        <f>E7</f>
        <v>Kuchyně DS Pacov</v>
      </c>
      <c r="F85" s="619"/>
      <c r="G85" s="619"/>
      <c r="H85" s="619"/>
      <c r="I85" s="97"/>
      <c r="J85" s="241"/>
      <c r="K85" s="241"/>
      <c r="L85" s="37"/>
    </row>
    <row r="86" spans="2:47" s="243" customFormat="1" ht="12" customHeight="1" x14ac:dyDescent="0.2">
      <c r="B86" s="33"/>
      <c r="C86" s="291" t="s">
        <v>1187</v>
      </c>
      <c r="D86" s="241"/>
      <c r="E86" s="241"/>
      <c r="F86" s="241"/>
      <c r="G86" s="241"/>
      <c r="H86" s="241"/>
      <c r="I86" s="97"/>
      <c r="J86" s="241"/>
      <c r="K86" s="241"/>
      <c r="L86" s="37"/>
    </row>
    <row r="87" spans="2:47" s="243" customFormat="1" ht="16.5" customHeight="1" x14ac:dyDescent="0.2">
      <c r="B87" s="33"/>
      <c r="C87" s="241"/>
      <c r="D87" s="241"/>
      <c r="E87" s="587" t="str">
        <f>E9</f>
        <v>320-1 - Zdravotní instalace</v>
      </c>
      <c r="F87" s="586"/>
      <c r="G87" s="586"/>
      <c r="H87" s="586"/>
      <c r="I87" s="97"/>
      <c r="J87" s="241"/>
      <c r="K87" s="241"/>
      <c r="L87" s="37"/>
    </row>
    <row r="88" spans="2:47" s="243" customFormat="1" ht="6.95" customHeight="1" x14ac:dyDescent="0.2">
      <c r="B88" s="33"/>
      <c r="C88" s="241"/>
      <c r="D88" s="241"/>
      <c r="E88" s="241"/>
      <c r="F88" s="241"/>
      <c r="G88" s="241"/>
      <c r="H88" s="241"/>
      <c r="I88" s="97"/>
      <c r="J88" s="241"/>
      <c r="K88" s="241"/>
      <c r="L88" s="37"/>
    </row>
    <row r="89" spans="2:47" s="243" customFormat="1" ht="12" customHeight="1" x14ac:dyDescent="0.2">
      <c r="B89" s="33"/>
      <c r="C89" s="291" t="s">
        <v>20</v>
      </c>
      <c r="D89" s="241"/>
      <c r="E89" s="241"/>
      <c r="F89" s="292" t="str">
        <f>F12</f>
        <v>Pacov</v>
      </c>
      <c r="G89" s="241"/>
      <c r="H89" s="241"/>
      <c r="I89" s="276" t="s">
        <v>22</v>
      </c>
      <c r="J89" s="293" t="str">
        <f>IF(J12="","",J12)</f>
        <v>6. 5. 2019</v>
      </c>
      <c r="K89" s="241"/>
      <c r="L89" s="37"/>
    </row>
    <row r="90" spans="2:47" s="243" customFormat="1" ht="6.95" customHeight="1" x14ac:dyDescent="0.2">
      <c r="B90" s="33"/>
      <c r="C90" s="241"/>
      <c r="D90" s="241"/>
      <c r="E90" s="241"/>
      <c r="F90" s="241"/>
      <c r="G90" s="241"/>
      <c r="H90" s="241"/>
      <c r="I90" s="97"/>
      <c r="J90" s="241"/>
      <c r="K90" s="241"/>
      <c r="L90" s="37"/>
    </row>
    <row r="91" spans="2:47" s="243" customFormat="1" ht="15.2" customHeight="1" x14ac:dyDescent="0.2">
      <c r="B91" s="33"/>
      <c r="C91" s="291" t="s">
        <v>24</v>
      </c>
      <c r="D91" s="241"/>
      <c r="E91" s="241"/>
      <c r="F91" s="292" t="str">
        <f>E15</f>
        <v>Město Pacov</v>
      </c>
      <c r="G91" s="241"/>
      <c r="H91" s="241"/>
      <c r="I91" s="276" t="s">
        <v>29</v>
      </c>
      <c r="J91" s="294" t="str">
        <f>E21</f>
        <v>Martin Cakl</v>
      </c>
      <c r="K91" s="241"/>
      <c r="L91" s="37"/>
    </row>
    <row r="92" spans="2:47" s="243" customFormat="1" ht="15.2" customHeight="1" x14ac:dyDescent="0.2">
      <c r="B92" s="33"/>
      <c r="C92" s="291" t="s">
        <v>27</v>
      </c>
      <c r="D92" s="241"/>
      <c r="E92" s="241"/>
      <c r="F92" s="292" t="str">
        <f>IF(E18="","",E18)</f>
        <v>Vyplň údaj</v>
      </c>
      <c r="G92" s="241"/>
      <c r="H92" s="241"/>
      <c r="I92" s="276" t="s">
        <v>31</v>
      </c>
      <c r="J92" s="294" t="str">
        <f>E24</f>
        <v>Martin Cakl</v>
      </c>
      <c r="K92" s="241"/>
      <c r="L92" s="37"/>
    </row>
    <row r="93" spans="2:47" s="243" customFormat="1" ht="10.35" customHeight="1" x14ac:dyDescent="0.2">
      <c r="B93" s="33"/>
      <c r="C93" s="241"/>
      <c r="D93" s="241"/>
      <c r="E93" s="241"/>
      <c r="F93" s="241"/>
      <c r="G93" s="241"/>
      <c r="H93" s="241"/>
      <c r="I93" s="97"/>
      <c r="J93" s="241"/>
      <c r="K93" s="241"/>
      <c r="L93" s="37"/>
    </row>
    <row r="94" spans="2:47" s="243" customFormat="1" ht="29.25" customHeight="1" x14ac:dyDescent="0.2">
      <c r="B94" s="33"/>
      <c r="C94" s="123" t="s">
        <v>77</v>
      </c>
      <c r="D94" s="124"/>
      <c r="E94" s="124"/>
      <c r="F94" s="124"/>
      <c r="G94" s="124"/>
      <c r="H94" s="124"/>
      <c r="I94" s="125"/>
      <c r="J94" s="126" t="s">
        <v>78</v>
      </c>
      <c r="K94" s="124"/>
      <c r="L94" s="37"/>
    </row>
    <row r="95" spans="2:47" s="243" customFormat="1" ht="10.35" customHeight="1" x14ac:dyDescent="0.2">
      <c r="B95" s="33"/>
      <c r="C95" s="241"/>
      <c r="D95" s="241"/>
      <c r="E95" s="241"/>
      <c r="F95" s="241"/>
      <c r="G95" s="241"/>
      <c r="H95" s="241"/>
      <c r="I95" s="97"/>
      <c r="J95" s="241"/>
      <c r="K95" s="241"/>
      <c r="L95" s="37"/>
    </row>
    <row r="96" spans="2:47" s="243" customFormat="1" ht="22.9" customHeight="1" x14ac:dyDescent="0.2">
      <c r="B96" s="33"/>
      <c r="C96" s="127" t="s">
        <v>79</v>
      </c>
      <c r="D96" s="241"/>
      <c r="E96" s="241"/>
      <c r="F96" s="241"/>
      <c r="G96" s="241"/>
      <c r="H96" s="241"/>
      <c r="I96" s="97"/>
      <c r="J96" s="242">
        <f>J123</f>
        <v>0</v>
      </c>
      <c r="K96" s="241"/>
      <c r="L96" s="37"/>
      <c r="AU96" s="244" t="s">
        <v>80</v>
      </c>
    </row>
    <row r="97" spans="2:12" s="7" customFormat="1" ht="24.95" customHeight="1" x14ac:dyDescent="0.2">
      <c r="B97" s="128"/>
      <c r="C97" s="129"/>
      <c r="D97" s="130" t="s">
        <v>93</v>
      </c>
      <c r="E97" s="131"/>
      <c r="F97" s="131"/>
      <c r="G97" s="131"/>
      <c r="H97" s="131"/>
      <c r="I97" s="132"/>
      <c r="J97" s="133">
        <f>J124</f>
        <v>0</v>
      </c>
      <c r="K97" s="129"/>
      <c r="L97" s="134"/>
    </row>
    <row r="98" spans="2:12" s="8" customFormat="1" ht="19.899999999999999" customHeight="1" x14ac:dyDescent="0.2">
      <c r="B98" s="135"/>
      <c r="C98" s="136"/>
      <c r="D98" s="137" t="s">
        <v>1198</v>
      </c>
      <c r="E98" s="138"/>
      <c r="F98" s="138"/>
      <c r="G98" s="138"/>
      <c r="H98" s="138"/>
      <c r="I98" s="139"/>
      <c r="J98" s="140">
        <f>J125</f>
        <v>0</v>
      </c>
      <c r="K98" s="136"/>
      <c r="L98" s="141"/>
    </row>
    <row r="99" spans="2:12" s="8" customFormat="1" ht="19.899999999999999" customHeight="1" x14ac:dyDescent="0.2">
      <c r="B99" s="135"/>
      <c r="C99" s="136"/>
      <c r="D99" s="137" t="s">
        <v>1199</v>
      </c>
      <c r="E99" s="138"/>
      <c r="F99" s="138"/>
      <c r="G99" s="138"/>
      <c r="H99" s="138"/>
      <c r="I99" s="139"/>
      <c r="J99" s="140">
        <f>J147</f>
        <v>0</v>
      </c>
      <c r="K99" s="136"/>
      <c r="L99" s="141"/>
    </row>
    <row r="100" spans="2:12" s="8" customFormat="1" ht="19.899999999999999" customHeight="1" x14ac:dyDescent="0.2">
      <c r="B100" s="135"/>
      <c r="C100" s="136"/>
      <c r="D100" s="137" t="s">
        <v>1200</v>
      </c>
      <c r="E100" s="138"/>
      <c r="F100" s="138"/>
      <c r="G100" s="138"/>
      <c r="H100" s="138"/>
      <c r="I100" s="139"/>
      <c r="J100" s="140">
        <f>J173</f>
        <v>0</v>
      </c>
      <c r="K100" s="136"/>
      <c r="L100" s="141"/>
    </row>
    <row r="101" spans="2:12" s="8" customFormat="1" ht="19.899999999999999" customHeight="1" x14ac:dyDescent="0.2">
      <c r="B101" s="135"/>
      <c r="C101" s="136"/>
      <c r="D101" s="137" t="s">
        <v>1201</v>
      </c>
      <c r="E101" s="138"/>
      <c r="F101" s="138"/>
      <c r="G101" s="138"/>
      <c r="H101" s="138"/>
      <c r="I101" s="139"/>
      <c r="J101" s="140">
        <f>J194</f>
        <v>0</v>
      </c>
      <c r="K101" s="136"/>
      <c r="L101" s="141"/>
    </row>
    <row r="102" spans="2:12" s="8" customFormat="1" ht="19.899999999999999" customHeight="1" x14ac:dyDescent="0.2">
      <c r="B102" s="135"/>
      <c r="C102" s="136"/>
      <c r="D102" s="137" t="s">
        <v>1202</v>
      </c>
      <c r="E102" s="138"/>
      <c r="F102" s="138"/>
      <c r="G102" s="138"/>
      <c r="H102" s="138"/>
      <c r="I102" s="139"/>
      <c r="J102" s="140">
        <f>J197</f>
        <v>0</v>
      </c>
      <c r="K102" s="136"/>
      <c r="L102" s="141"/>
    </row>
    <row r="103" spans="2:12" s="7" customFormat="1" ht="24.95" customHeight="1" x14ac:dyDescent="0.2">
      <c r="B103" s="128"/>
      <c r="C103" s="129"/>
      <c r="D103" s="130" t="s">
        <v>1203</v>
      </c>
      <c r="E103" s="131"/>
      <c r="F103" s="131"/>
      <c r="G103" s="131"/>
      <c r="H103" s="131"/>
      <c r="I103" s="132"/>
      <c r="J103" s="133">
        <f>J202</f>
        <v>0</v>
      </c>
      <c r="K103" s="129"/>
      <c r="L103" s="134"/>
    </row>
    <row r="104" spans="2:12" s="243" customFormat="1" ht="21.75" customHeight="1" x14ac:dyDescent="0.2">
      <c r="B104" s="33"/>
      <c r="C104" s="241"/>
      <c r="D104" s="241"/>
      <c r="E104" s="241"/>
      <c r="F104" s="241"/>
      <c r="G104" s="241"/>
      <c r="H104" s="241"/>
      <c r="I104" s="97"/>
      <c r="J104" s="241"/>
      <c r="K104" s="241"/>
      <c r="L104" s="37"/>
    </row>
    <row r="105" spans="2:12" s="243" customFormat="1" ht="6.95" customHeight="1" x14ac:dyDescent="0.2">
      <c r="B105" s="45"/>
      <c r="C105" s="46"/>
      <c r="D105" s="46"/>
      <c r="E105" s="46"/>
      <c r="F105" s="46"/>
      <c r="G105" s="46"/>
      <c r="H105" s="46"/>
      <c r="I105" s="119"/>
      <c r="J105" s="46"/>
      <c r="K105" s="46"/>
      <c r="L105" s="37"/>
    </row>
    <row r="109" spans="2:12" s="243" customFormat="1" ht="6.95" customHeight="1" x14ac:dyDescent="0.2">
      <c r="B109" s="47"/>
      <c r="C109" s="48"/>
      <c r="D109" s="48"/>
      <c r="E109" s="48"/>
      <c r="F109" s="48"/>
      <c r="G109" s="48"/>
      <c r="H109" s="48"/>
      <c r="I109" s="122"/>
      <c r="J109" s="48"/>
      <c r="K109" s="48"/>
      <c r="L109" s="37"/>
    </row>
    <row r="110" spans="2:12" s="243" customFormat="1" ht="24.95" customHeight="1" x14ac:dyDescent="0.2">
      <c r="B110" s="33"/>
      <c r="C110" s="22" t="s">
        <v>108</v>
      </c>
      <c r="D110" s="241"/>
      <c r="E110" s="241"/>
      <c r="F110" s="241"/>
      <c r="G110" s="241"/>
      <c r="H110" s="241"/>
      <c r="I110" s="97"/>
      <c r="J110" s="241"/>
      <c r="K110" s="241"/>
      <c r="L110" s="37"/>
    </row>
    <row r="111" spans="2:12" s="243" customFormat="1" ht="6.95" customHeight="1" x14ac:dyDescent="0.2">
      <c r="B111" s="33"/>
      <c r="C111" s="241"/>
      <c r="D111" s="241"/>
      <c r="E111" s="241"/>
      <c r="F111" s="241"/>
      <c r="G111" s="241"/>
      <c r="H111" s="241"/>
      <c r="I111" s="97"/>
      <c r="J111" s="241"/>
      <c r="K111" s="241"/>
      <c r="L111" s="37"/>
    </row>
    <row r="112" spans="2:12" s="243" customFormat="1" ht="12" customHeight="1" x14ac:dyDescent="0.2">
      <c r="B112" s="33"/>
      <c r="C112" s="291" t="s">
        <v>16</v>
      </c>
      <c r="D112" s="241"/>
      <c r="E112" s="241"/>
      <c r="F112" s="241"/>
      <c r="G112" s="241"/>
      <c r="H112" s="241"/>
      <c r="I112" s="97"/>
      <c r="J112" s="241"/>
      <c r="K112" s="241"/>
      <c r="L112" s="37"/>
    </row>
    <row r="113" spans="2:65" s="243" customFormat="1" ht="16.5" customHeight="1" x14ac:dyDescent="0.2">
      <c r="B113" s="33"/>
      <c r="C113" s="241"/>
      <c r="D113" s="241"/>
      <c r="E113" s="618" t="str">
        <f>E7</f>
        <v>Kuchyně DS Pacov</v>
      </c>
      <c r="F113" s="619"/>
      <c r="G113" s="619"/>
      <c r="H113" s="619"/>
      <c r="I113" s="97"/>
      <c r="J113" s="241"/>
      <c r="K113" s="241"/>
      <c r="L113" s="37"/>
    </row>
    <row r="114" spans="2:65" s="243" customFormat="1" ht="12" customHeight="1" x14ac:dyDescent="0.2">
      <c r="B114" s="33"/>
      <c r="C114" s="291" t="s">
        <v>1187</v>
      </c>
      <c r="D114" s="241"/>
      <c r="E114" s="241"/>
      <c r="F114" s="241"/>
      <c r="G114" s="241"/>
      <c r="H114" s="241"/>
      <c r="I114" s="97"/>
      <c r="J114" s="241"/>
      <c r="K114" s="241"/>
      <c r="L114" s="37"/>
    </row>
    <row r="115" spans="2:65" s="243" customFormat="1" ht="16.5" customHeight="1" x14ac:dyDescent="0.2">
      <c r="B115" s="33"/>
      <c r="C115" s="241"/>
      <c r="D115" s="241"/>
      <c r="E115" s="587" t="str">
        <f>E9</f>
        <v>320-1 - Zdravotní instalace</v>
      </c>
      <c r="F115" s="586"/>
      <c r="G115" s="586"/>
      <c r="H115" s="586"/>
      <c r="I115" s="97"/>
      <c r="J115" s="241"/>
      <c r="K115" s="241"/>
      <c r="L115" s="37"/>
    </row>
    <row r="116" spans="2:65" s="243" customFormat="1" ht="6.95" customHeight="1" x14ac:dyDescent="0.2">
      <c r="B116" s="33"/>
      <c r="C116" s="241"/>
      <c r="D116" s="241"/>
      <c r="E116" s="241"/>
      <c r="F116" s="241"/>
      <c r="G116" s="241"/>
      <c r="H116" s="241"/>
      <c r="I116" s="97"/>
      <c r="J116" s="241"/>
      <c r="K116" s="241"/>
      <c r="L116" s="37"/>
    </row>
    <row r="117" spans="2:65" s="243" customFormat="1" ht="12" customHeight="1" x14ac:dyDescent="0.2">
      <c r="B117" s="33"/>
      <c r="C117" s="291" t="s">
        <v>20</v>
      </c>
      <c r="D117" s="241"/>
      <c r="E117" s="241"/>
      <c r="F117" s="292" t="str">
        <f>F12</f>
        <v>Pacov</v>
      </c>
      <c r="G117" s="241"/>
      <c r="H117" s="241"/>
      <c r="I117" s="276" t="s">
        <v>22</v>
      </c>
      <c r="J117" s="293" t="str">
        <f>IF(J12="","",J12)</f>
        <v>6. 5. 2019</v>
      </c>
      <c r="K117" s="241"/>
      <c r="L117" s="37"/>
    </row>
    <row r="118" spans="2:65" s="243" customFormat="1" ht="6.95" customHeight="1" x14ac:dyDescent="0.2">
      <c r="B118" s="33"/>
      <c r="C118" s="241"/>
      <c r="D118" s="241"/>
      <c r="E118" s="241"/>
      <c r="F118" s="241"/>
      <c r="G118" s="241"/>
      <c r="H118" s="241"/>
      <c r="I118" s="97"/>
      <c r="J118" s="241"/>
      <c r="K118" s="241"/>
      <c r="L118" s="37"/>
    </row>
    <row r="119" spans="2:65" s="243" customFormat="1" ht="15.2" customHeight="1" x14ac:dyDescent="0.2">
      <c r="B119" s="33"/>
      <c r="C119" s="291" t="s">
        <v>24</v>
      </c>
      <c r="D119" s="241"/>
      <c r="E119" s="241"/>
      <c r="F119" s="292" t="str">
        <f>E15</f>
        <v>Město Pacov</v>
      </c>
      <c r="G119" s="241"/>
      <c r="H119" s="241"/>
      <c r="I119" s="276" t="s">
        <v>29</v>
      </c>
      <c r="J119" s="294" t="str">
        <f>E21</f>
        <v>Martin Cakl</v>
      </c>
      <c r="K119" s="241"/>
      <c r="L119" s="37"/>
    </row>
    <row r="120" spans="2:65" s="243" customFormat="1" ht="15.2" customHeight="1" x14ac:dyDescent="0.2">
      <c r="B120" s="33"/>
      <c r="C120" s="291" t="s">
        <v>27</v>
      </c>
      <c r="D120" s="241"/>
      <c r="E120" s="241"/>
      <c r="F120" s="292" t="str">
        <f>IF(E18="","",E18)</f>
        <v>Vyplň údaj</v>
      </c>
      <c r="G120" s="241"/>
      <c r="H120" s="241"/>
      <c r="I120" s="276" t="s">
        <v>31</v>
      </c>
      <c r="J120" s="294" t="str">
        <f>E24</f>
        <v>Martin Cakl</v>
      </c>
      <c r="K120" s="241"/>
      <c r="L120" s="37"/>
    </row>
    <row r="121" spans="2:65" s="243" customFormat="1" ht="10.35" customHeight="1" x14ac:dyDescent="0.2">
      <c r="B121" s="33"/>
      <c r="C121" s="241"/>
      <c r="D121" s="241"/>
      <c r="E121" s="241"/>
      <c r="F121" s="241"/>
      <c r="G121" s="241"/>
      <c r="H121" s="241"/>
      <c r="I121" s="97"/>
      <c r="J121" s="241"/>
      <c r="K121" s="241"/>
      <c r="L121" s="37"/>
    </row>
    <row r="122" spans="2:65" s="9" customFormat="1" ht="29.25" customHeight="1" x14ac:dyDescent="0.2">
      <c r="B122" s="142"/>
      <c r="C122" s="143" t="s">
        <v>109</v>
      </c>
      <c r="D122" s="144" t="s">
        <v>52</v>
      </c>
      <c r="E122" s="144" t="s">
        <v>48</v>
      </c>
      <c r="F122" s="144" t="s">
        <v>49</v>
      </c>
      <c r="G122" s="144" t="s">
        <v>110</v>
      </c>
      <c r="H122" s="144" t="s">
        <v>111</v>
      </c>
      <c r="I122" s="145" t="s">
        <v>112</v>
      </c>
      <c r="J122" s="146" t="s">
        <v>78</v>
      </c>
      <c r="K122" s="147" t="s">
        <v>113</v>
      </c>
      <c r="L122" s="148"/>
      <c r="M122" s="63" t="s">
        <v>1</v>
      </c>
      <c r="N122" s="64" t="s">
        <v>37</v>
      </c>
      <c r="O122" s="64" t="s">
        <v>114</v>
      </c>
      <c r="P122" s="64" t="s">
        <v>115</v>
      </c>
      <c r="Q122" s="64" t="s">
        <v>116</v>
      </c>
      <c r="R122" s="64" t="s">
        <v>117</v>
      </c>
      <c r="S122" s="64" t="s">
        <v>118</v>
      </c>
      <c r="T122" s="65" t="s">
        <v>119</v>
      </c>
    </row>
    <row r="123" spans="2:65" s="243" customFormat="1" ht="22.9" customHeight="1" x14ac:dyDescent="0.25">
      <c r="B123" s="33"/>
      <c r="C123" s="70" t="s">
        <v>120</v>
      </c>
      <c r="D123" s="241"/>
      <c r="E123" s="241"/>
      <c r="F123" s="241"/>
      <c r="G123" s="241"/>
      <c r="H123" s="241"/>
      <c r="I123" s="97"/>
      <c r="J123" s="149">
        <f>BK123</f>
        <v>0</v>
      </c>
      <c r="K123" s="241"/>
      <c r="L123" s="37"/>
      <c r="M123" s="66"/>
      <c r="N123" s="67"/>
      <c r="O123" s="67"/>
      <c r="P123" s="150">
        <f>P124+P202</f>
        <v>0</v>
      </c>
      <c r="Q123" s="67"/>
      <c r="R123" s="150">
        <f>R124+R202</f>
        <v>0.59816953439999998</v>
      </c>
      <c r="S123" s="67"/>
      <c r="T123" s="151">
        <f>T124+T202</f>
        <v>0.59387000000000001</v>
      </c>
      <c r="AT123" s="244" t="s">
        <v>66</v>
      </c>
      <c r="AU123" s="244" t="s">
        <v>80</v>
      </c>
      <c r="BK123" s="152">
        <f>BK124+BK202</f>
        <v>0</v>
      </c>
    </row>
    <row r="124" spans="2:65" s="10" customFormat="1" ht="25.9" customHeight="1" x14ac:dyDescent="0.2">
      <c r="B124" s="153"/>
      <c r="C124" s="154"/>
      <c r="D124" s="155" t="s">
        <v>66</v>
      </c>
      <c r="E124" s="156" t="s">
        <v>641</v>
      </c>
      <c r="F124" s="156" t="s">
        <v>642</v>
      </c>
      <c r="G124" s="154"/>
      <c r="H124" s="154"/>
      <c r="I124" s="157"/>
      <c r="J124" s="158">
        <f>BK124</f>
        <v>0</v>
      </c>
      <c r="K124" s="154"/>
      <c r="L124" s="159"/>
      <c r="M124" s="160"/>
      <c r="N124" s="161"/>
      <c r="O124" s="161"/>
      <c r="P124" s="162">
        <f>P125+P147+P173+P194+P197</f>
        <v>0</v>
      </c>
      <c r="Q124" s="161"/>
      <c r="R124" s="162">
        <f>R125+R147+R173+R194+R197</f>
        <v>0.59816953439999998</v>
      </c>
      <c r="S124" s="161"/>
      <c r="T124" s="163">
        <f>T125+T147+T173+T194+T197</f>
        <v>0.59387000000000001</v>
      </c>
      <c r="AR124" s="164" t="s">
        <v>74</v>
      </c>
      <c r="AT124" s="165" t="s">
        <v>66</v>
      </c>
      <c r="AU124" s="165" t="s">
        <v>67</v>
      </c>
      <c r="AY124" s="164" t="s">
        <v>123</v>
      </c>
      <c r="BK124" s="166">
        <f>BK125+BK147+BK173+BK194+BK197</f>
        <v>0</v>
      </c>
    </row>
    <row r="125" spans="2:65" s="10" customFormat="1" ht="22.9" customHeight="1" x14ac:dyDescent="0.2">
      <c r="B125" s="153"/>
      <c r="C125" s="154"/>
      <c r="D125" s="155" t="s">
        <v>66</v>
      </c>
      <c r="E125" s="167" t="s">
        <v>1204</v>
      </c>
      <c r="F125" s="167" t="s">
        <v>1205</v>
      </c>
      <c r="G125" s="154"/>
      <c r="H125" s="154"/>
      <c r="I125" s="157"/>
      <c r="J125" s="168">
        <f>BK125</f>
        <v>0</v>
      </c>
      <c r="K125" s="154"/>
      <c r="L125" s="159"/>
      <c r="M125" s="160"/>
      <c r="N125" s="161"/>
      <c r="O125" s="161"/>
      <c r="P125" s="162">
        <f>SUM(P126:P146)</f>
        <v>0</v>
      </c>
      <c r="Q125" s="161"/>
      <c r="R125" s="162">
        <f>SUM(R126:R146)</f>
        <v>5.8019549999999996E-2</v>
      </c>
      <c r="S125" s="161"/>
      <c r="T125" s="163">
        <f>SUM(T126:T146)</f>
        <v>0.28575</v>
      </c>
      <c r="AR125" s="164" t="s">
        <v>74</v>
      </c>
      <c r="AT125" s="165" t="s">
        <v>66</v>
      </c>
      <c r="AU125" s="165" t="s">
        <v>72</v>
      </c>
      <c r="AY125" s="164" t="s">
        <v>123</v>
      </c>
      <c r="BK125" s="166">
        <f>SUM(BK126:BK146)</f>
        <v>0</v>
      </c>
    </row>
    <row r="126" spans="2:65" s="243" customFormat="1" ht="16.5" customHeight="1" x14ac:dyDescent="0.2">
      <c r="B126" s="33"/>
      <c r="C126" s="295" t="s">
        <v>513</v>
      </c>
      <c r="D126" s="295" t="s">
        <v>127</v>
      </c>
      <c r="E126" s="296" t="s">
        <v>1206</v>
      </c>
      <c r="F126" s="297" t="s">
        <v>1207</v>
      </c>
      <c r="G126" s="298" t="s">
        <v>226</v>
      </c>
      <c r="H126" s="299">
        <v>90</v>
      </c>
      <c r="I126" s="300"/>
      <c r="J126" s="301">
        <f t="shared" ref="J126:J146" si="0">ROUND(I126*H126,2)</f>
        <v>0</v>
      </c>
      <c r="K126" s="297" t="s">
        <v>131</v>
      </c>
      <c r="L126" s="37"/>
      <c r="M126" s="302" t="s">
        <v>1</v>
      </c>
      <c r="N126" s="303" t="s">
        <v>38</v>
      </c>
      <c r="O126" s="59"/>
      <c r="P126" s="304">
        <f t="shared" ref="P126:P146" si="1">O126*H126</f>
        <v>0</v>
      </c>
      <c r="Q126" s="304">
        <v>0</v>
      </c>
      <c r="R126" s="304">
        <f t="shared" ref="R126:R146" si="2">Q126*H126</f>
        <v>0</v>
      </c>
      <c r="S126" s="304">
        <v>2.0999999999999999E-3</v>
      </c>
      <c r="T126" s="305">
        <f t="shared" ref="T126:T146" si="3">S126*H126</f>
        <v>0.189</v>
      </c>
      <c r="AR126" s="306" t="s">
        <v>190</v>
      </c>
      <c r="AT126" s="306" t="s">
        <v>127</v>
      </c>
      <c r="AU126" s="306" t="s">
        <v>74</v>
      </c>
      <c r="AY126" s="244" t="s">
        <v>123</v>
      </c>
      <c r="BE126" s="180">
        <f t="shared" ref="BE126:BE146" si="4">IF(N126="základní",J126,0)</f>
        <v>0</v>
      </c>
      <c r="BF126" s="180">
        <f t="shared" ref="BF126:BF146" si="5">IF(N126="snížená",J126,0)</f>
        <v>0</v>
      </c>
      <c r="BG126" s="180">
        <f t="shared" ref="BG126:BG146" si="6">IF(N126="zákl. přenesená",J126,0)</f>
        <v>0</v>
      </c>
      <c r="BH126" s="180">
        <f t="shared" ref="BH126:BH146" si="7">IF(N126="sníž. přenesená",J126,0)</f>
        <v>0</v>
      </c>
      <c r="BI126" s="180">
        <f t="shared" ref="BI126:BI146" si="8">IF(N126="nulová",J126,0)</f>
        <v>0</v>
      </c>
      <c r="BJ126" s="244" t="s">
        <v>72</v>
      </c>
      <c r="BK126" s="180">
        <f t="shared" ref="BK126:BK146" si="9">ROUND(I126*H126,2)</f>
        <v>0</v>
      </c>
      <c r="BL126" s="244" t="s">
        <v>190</v>
      </c>
      <c r="BM126" s="306" t="s">
        <v>1208</v>
      </c>
    </row>
    <row r="127" spans="2:65" s="243" customFormat="1" ht="16.5" customHeight="1" x14ac:dyDescent="0.2">
      <c r="B127" s="33"/>
      <c r="C127" s="295" t="s">
        <v>537</v>
      </c>
      <c r="D127" s="295" t="s">
        <v>127</v>
      </c>
      <c r="E127" s="296" t="s">
        <v>1209</v>
      </c>
      <c r="F127" s="297" t="s">
        <v>1210</v>
      </c>
      <c r="G127" s="298" t="s">
        <v>226</v>
      </c>
      <c r="H127" s="299">
        <v>4</v>
      </c>
      <c r="I127" s="300"/>
      <c r="J127" s="301">
        <f t="shared" si="0"/>
        <v>0</v>
      </c>
      <c r="K127" s="297" t="s">
        <v>131</v>
      </c>
      <c r="L127" s="37"/>
      <c r="M127" s="302" t="s">
        <v>1</v>
      </c>
      <c r="N127" s="303" t="s">
        <v>38</v>
      </c>
      <c r="O127" s="59"/>
      <c r="P127" s="304">
        <f t="shared" si="1"/>
        <v>0</v>
      </c>
      <c r="Q127" s="304">
        <v>0</v>
      </c>
      <c r="R127" s="304">
        <f t="shared" si="2"/>
        <v>0</v>
      </c>
      <c r="S127" s="304">
        <v>1.98E-3</v>
      </c>
      <c r="T127" s="305">
        <f t="shared" si="3"/>
        <v>7.92E-3</v>
      </c>
      <c r="AR127" s="306" t="s">
        <v>190</v>
      </c>
      <c r="AT127" s="306" t="s">
        <v>127</v>
      </c>
      <c r="AU127" s="306" t="s">
        <v>74</v>
      </c>
      <c r="AY127" s="244" t="s">
        <v>123</v>
      </c>
      <c r="BE127" s="180">
        <f t="shared" si="4"/>
        <v>0</v>
      </c>
      <c r="BF127" s="180">
        <f t="shared" si="5"/>
        <v>0</v>
      </c>
      <c r="BG127" s="180">
        <f t="shared" si="6"/>
        <v>0</v>
      </c>
      <c r="BH127" s="180">
        <f t="shared" si="7"/>
        <v>0</v>
      </c>
      <c r="BI127" s="180">
        <f t="shared" si="8"/>
        <v>0</v>
      </c>
      <c r="BJ127" s="244" t="s">
        <v>72</v>
      </c>
      <c r="BK127" s="180">
        <f t="shared" si="9"/>
        <v>0</v>
      </c>
      <c r="BL127" s="244" t="s">
        <v>190</v>
      </c>
      <c r="BM127" s="306" t="s">
        <v>1211</v>
      </c>
    </row>
    <row r="128" spans="2:65" s="243" customFormat="1" ht="16.5" customHeight="1" x14ac:dyDescent="0.2">
      <c r="B128" s="33"/>
      <c r="C128" s="295" t="s">
        <v>1212</v>
      </c>
      <c r="D128" s="295" t="s">
        <v>127</v>
      </c>
      <c r="E128" s="296" t="s">
        <v>1213</v>
      </c>
      <c r="F128" s="297" t="s">
        <v>1214</v>
      </c>
      <c r="G128" s="298" t="s">
        <v>148</v>
      </c>
      <c r="H128" s="299">
        <v>7</v>
      </c>
      <c r="I128" s="300"/>
      <c r="J128" s="301">
        <f t="shared" si="0"/>
        <v>0</v>
      </c>
      <c r="K128" s="297" t="s">
        <v>131</v>
      </c>
      <c r="L128" s="37"/>
      <c r="M128" s="302" t="s">
        <v>1</v>
      </c>
      <c r="N128" s="303" t="s">
        <v>38</v>
      </c>
      <c r="O128" s="59"/>
      <c r="P128" s="304">
        <f t="shared" si="1"/>
        <v>0</v>
      </c>
      <c r="Q128" s="304">
        <v>8.9610000000000004E-4</v>
      </c>
      <c r="R128" s="304">
        <f t="shared" si="2"/>
        <v>6.2727E-3</v>
      </c>
      <c r="S128" s="304">
        <v>0</v>
      </c>
      <c r="T128" s="305">
        <f t="shared" si="3"/>
        <v>0</v>
      </c>
      <c r="AR128" s="306" t="s">
        <v>190</v>
      </c>
      <c r="AT128" s="306" t="s">
        <v>127</v>
      </c>
      <c r="AU128" s="306" t="s">
        <v>74</v>
      </c>
      <c r="AY128" s="244" t="s">
        <v>123</v>
      </c>
      <c r="BE128" s="180">
        <f t="shared" si="4"/>
        <v>0</v>
      </c>
      <c r="BF128" s="180">
        <f t="shared" si="5"/>
        <v>0</v>
      </c>
      <c r="BG128" s="180">
        <f t="shared" si="6"/>
        <v>0</v>
      </c>
      <c r="BH128" s="180">
        <f t="shared" si="7"/>
        <v>0</v>
      </c>
      <c r="BI128" s="180">
        <f t="shared" si="8"/>
        <v>0</v>
      </c>
      <c r="BJ128" s="244" t="s">
        <v>72</v>
      </c>
      <c r="BK128" s="180">
        <f t="shared" si="9"/>
        <v>0</v>
      </c>
      <c r="BL128" s="244" t="s">
        <v>190</v>
      </c>
      <c r="BM128" s="306" t="s">
        <v>1215</v>
      </c>
    </row>
    <row r="129" spans="2:65" s="243" customFormat="1" ht="16.5" customHeight="1" x14ac:dyDescent="0.2">
      <c r="B129" s="33"/>
      <c r="C129" s="295" t="s">
        <v>1134</v>
      </c>
      <c r="D129" s="295" t="s">
        <v>127</v>
      </c>
      <c r="E129" s="296" t="s">
        <v>1216</v>
      </c>
      <c r="F129" s="297" t="s">
        <v>1217</v>
      </c>
      <c r="G129" s="298" t="s">
        <v>148</v>
      </c>
      <c r="H129" s="299">
        <v>1</v>
      </c>
      <c r="I129" s="300"/>
      <c r="J129" s="301">
        <f t="shared" si="0"/>
        <v>0</v>
      </c>
      <c r="K129" s="297" t="s">
        <v>131</v>
      </c>
      <c r="L129" s="37"/>
      <c r="M129" s="302" t="s">
        <v>1</v>
      </c>
      <c r="N129" s="303" t="s">
        <v>38</v>
      </c>
      <c r="O129" s="59"/>
      <c r="P129" s="304">
        <f t="shared" si="1"/>
        <v>0</v>
      </c>
      <c r="Q129" s="304">
        <v>1.7949999999999999E-3</v>
      </c>
      <c r="R129" s="304">
        <f t="shared" si="2"/>
        <v>1.7949999999999999E-3</v>
      </c>
      <c r="S129" s="304">
        <v>0</v>
      </c>
      <c r="T129" s="305">
        <f t="shared" si="3"/>
        <v>0</v>
      </c>
      <c r="AR129" s="306" t="s">
        <v>190</v>
      </c>
      <c r="AT129" s="306" t="s">
        <v>127</v>
      </c>
      <c r="AU129" s="306" t="s">
        <v>74</v>
      </c>
      <c r="AY129" s="244" t="s">
        <v>123</v>
      </c>
      <c r="BE129" s="180">
        <f t="shared" si="4"/>
        <v>0</v>
      </c>
      <c r="BF129" s="180">
        <f t="shared" si="5"/>
        <v>0</v>
      </c>
      <c r="BG129" s="180">
        <f t="shared" si="6"/>
        <v>0</v>
      </c>
      <c r="BH129" s="180">
        <f t="shared" si="7"/>
        <v>0</v>
      </c>
      <c r="BI129" s="180">
        <f t="shared" si="8"/>
        <v>0</v>
      </c>
      <c r="BJ129" s="244" t="s">
        <v>72</v>
      </c>
      <c r="BK129" s="180">
        <f t="shared" si="9"/>
        <v>0</v>
      </c>
      <c r="BL129" s="244" t="s">
        <v>190</v>
      </c>
      <c r="BM129" s="306" t="s">
        <v>1218</v>
      </c>
    </row>
    <row r="130" spans="2:65" s="243" customFormat="1" ht="16.5" customHeight="1" x14ac:dyDescent="0.2">
      <c r="B130" s="33"/>
      <c r="C130" s="295" t="s">
        <v>124</v>
      </c>
      <c r="D130" s="295" t="s">
        <v>127</v>
      </c>
      <c r="E130" s="296" t="s">
        <v>1219</v>
      </c>
      <c r="F130" s="297" t="s">
        <v>1220</v>
      </c>
      <c r="G130" s="298" t="s">
        <v>226</v>
      </c>
      <c r="H130" s="299">
        <v>7</v>
      </c>
      <c r="I130" s="300"/>
      <c r="J130" s="301">
        <f t="shared" si="0"/>
        <v>0</v>
      </c>
      <c r="K130" s="297" t="s">
        <v>131</v>
      </c>
      <c r="L130" s="37"/>
      <c r="M130" s="302" t="s">
        <v>1</v>
      </c>
      <c r="N130" s="303" t="s">
        <v>38</v>
      </c>
      <c r="O130" s="59"/>
      <c r="P130" s="304">
        <f t="shared" si="1"/>
        <v>0</v>
      </c>
      <c r="Q130" s="304">
        <v>5.8679999999999995E-4</v>
      </c>
      <c r="R130" s="304">
        <f t="shared" si="2"/>
        <v>4.1075999999999994E-3</v>
      </c>
      <c r="S130" s="304">
        <v>0</v>
      </c>
      <c r="T130" s="305">
        <f t="shared" si="3"/>
        <v>0</v>
      </c>
      <c r="AR130" s="306" t="s">
        <v>190</v>
      </c>
      <c r="AT130" s="306" t="s">
        <v>127</v>
      </c>
      <c r="AU130" s="306" t="s">
        <v>74</v>
      </c>
      <c r="AY130" s="244" t="s">
        <v>123</v>
      </c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244" t="s">
        <v>72</v>
      </c>
      <c r="BK130" s="180">
        <f t="shared" si="9"/>
        <v>0</v>
      </c>
      <c r="BL130" s="244" t="s">
        <v>190</v>
      </c>
      <c r="BM130" s="306" t="s">
        <v>1221</v>
      </c>
    </row>
    <row r="131" spans="2:65" s="243" customFormat="1" ht="16.5" customHeight="1" x14ac:dyDescent="0.2">
      <c r="B131" s="33"/>
      <c r="C131" s="295" t="s">
        <v>132</v>
      </c>
      <c r="D131" s="295" t="s">
        <v>127</v>
      </c>
      <c r="E131" s="296" t="s">
        <v>1222</v>
      </c>
      <c r="F131" s="297" t="s">
        <v>1223</v>
      </c>
      <c r="G131" s="298" t="s">
        <v>226</v>
      </c>
      <c r="H131" s="299">
        <v>1</v>
      </c>
      <c r="I131" s="300"/>
      <c r="J131" s="301">
        <f t="shared" si="0"/>
        <v>0</v>
      </c>
      <c r="K131" s="297" t="s">
        <v>131</v>
      </c>
      <c r="L131" s="37"/>
      <c r="M131" s="302" t="s">
        <v>1</v>
      </c>
      <c r="N131" s="303" t="s">
        <v>38</v>
      </c>
      <c r="O131" s="59"/>
      <c r="P131" s="304">
        <f t="shared" si="1"/>
        <v>0</v>
      </c>
      <c r="Q131" s="304">
        <v>1.2055E-3</v>
      </c>
      <c r="R131" s="304">
        <f t="shared" si="2"/>
        <v>1.2055E-3</v>
      </c>
      <c r="S131" s="304">
        <v>0</v>
      </c>
      <c r="T131" s="305">
        <f t="shared" si="3"/>
        <v>0</v>
      </c>
      <c r="AR131" s="306" t="s">
        <v>190</v>
      </c>
      <c r="AT131" s="306" t="s">
        <v>127</v>
      </c>
      <c r="AU131" s="306" t="s">
        <v>74</v>
      </c>
      <c r="AY131" s="244" t="s">
        <v>123</v>
      </c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244" t="s">
        <v>72</v>
      </c>
      <c r="BK131" s="180">
        <f t="shared" si="9"/>
        <v>0</v>
      </c>
      <c r="BL131" s="244" t="s">
        <v>190</v>
      </c>
      <c r="BM131" s="306" t="s">
        <v>1224</v>
      </c>
    </row>
    <row r="132" spans="2:65" s="243" customFormat="1" ht="16.5" customHeight="1" x14ac:dyDescent="0.2">
      <c r="B132" s="33"/>
      <c r="C132" s="295" t="s">
        <v>594</v>
      </c>
      <c r="D132" s="295" t="s">
        <v>127</v>
      </c>
      <c r="E132" s="296" t="s">
        <v>1225</v>
      </c>
      <c r="F132" s="297" t="s">
        <v>1226</v>
      </c>
      <c r="G132" s="298" t="s">
        <v>226</v>
      </c>
      <c r="H132" s="299">
        <v>4</v>
      </c>
      <c r="I132" s="300"/>
      <c r="J132" s="301">
        <f t="shared" si="0"/>
        <v>0</v>
      </c>
      <c r="K132" s="297" t="s">
        <v>131</v>
      </c>
      <c r="L132" s="37"/>
      <c r="M132" s="302" t="s">
        <v>1</v>
      </c>
      <c r="N132" s="303" t="s">
        <v>38</v>
      </c>
      <c r="O132" s="59"/>
      <c r="P132" s="304">
        <f t="shared" si="1"/>
        <v>0</v>
      </c>
      <c r="Q132" s="304">
        <v>2.8939999999999999E-4</v>
      </c>
      <c r="R132" s="304">
        <f t="shared" si="2"/>
        <v>1.1575999999999999E-3</v>
      </c>
      <c r="S132" s="304">
        <v>0</v>
      </c>
      <c r="T132" s="305">
        <f t="shared" si="3"/>
        <v>0</v>
      </c>
      <c r="AR132" s="306" t="s">
        <v>190</v>
      </c>
      <c r="AT132" s="306" t="s">
        <v>127</v>
      </c>
      <c r="AU132" s="306" t="s">
        <v>74</v>
      </c>
      <c r="AY132" s="244" t="s">
        <v>123</v>
      </c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244" t="s">
        <v>72</v>
      </c>
      <c r="BK132" s="180">
        <f t="shared" si="9"/>
        <v>0</v>
      </c>
      <c r="BL132" s="244" t="s">
        <v>190</v>
      </c>
      <c r="BM132" s="306" t="s">
        <v>1227</v>
      </c>
    </row>
    <row r="133" spans="2:65" s="243" customFormat="1" ht="16.5" customHeight="1" x14ac:dyDescent="0.2">
      <c r="B133" s="33"/>
      <c r="C133" s="295" t="s">
        <v>554</v>
      </c>
      <c r="D133" s="295" t="s">
        <v>127</v>
      </c>
      <c r="E133" s="296" t="s">
        <v>1228</v>
      </c>
      <c r="F133" s="297" t="s">
        <v>1229</v>
      </c>
      <c r="G133" s="298" t="s">
        <v>226</v>
      </c>
      <c r="H133" s="299">
        <v>44</v>
      </c>
      <c r="I133" s="300"/>
      <c r="J133" s="301">
        <f t="shared" si="0"/>
        <v>0</v>
      </c>
      <c r="K133" s="297" t="s">
        <v>131</v>
      </c>
      <c r="L133" s="37"/>
      <c r="M133" s="302" t="s">
        <v>1</v>
      </c>
      <c r="N133" s="303" t="s">
        <v>38</v>
      </c>
      <c r="O133" s="59"/>
      <c r="P133" s="304">
        <f t="shared" si="1"/>
        <v>0</v>
      </c>
      <c r="Q133" s="304">
        <v>3.5399999999999999E-4</v>
      </c>
      <c r="R133" s="304">
        <f t="shared" si="2"/>
        <v>1.5576E-2</v>
      </c>
      <c r="S133" s="304">
        <v>0</v>
      </c>
      <c r="T133" s="305">
        <f t="shared" si="3"/>
        <v>0</v>
      </c>
      <c r="AR133" s="306" t="s">
        <v>190</v>
      </c>
      <c r="AT133" s="306" t="s">
        <v>127</v>
      </c>
      <c r="AU133" s="306" t="s">
        <v>74</v>
      </c>
      <c r="AY133" s="244" t="s">
        <v>123</v>
      </c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244" t="s">
        <v>72</v>
      </c>
      <c r="BK133" s="180">
        <f t="shared" si="9"/>
        <v>0</v>
      </c>
      <c r="BL133" s="244" t="s">
        <v>190</v>
      </c>
      <c r="BM133" s="306" t="s">
        <v>1230</v>
      </c>
    </row>
    <row r="134" spans="2:65" s="243" customFormat="1" ht="16.5" customHeight="1" x14ac:dyDescent="0.2">
      <c r="B134" s="33"/>
      <c r="C134" s="295" t="s">
        <v>491</v>
      </c>
      <c r="D134" s="295" t="s">
        <v>127</v>
      </c>
      <c r="E134" s="296" t="s">
        <v>1231</v>
      </c>
      <c r="F134" s="297" t="s">
        <v>1232</v>
      </c>
      <c r="G134" s="298" t="s">
        <v>226</v>
      </c>
      <c r="H134" s="299">
        <v>35</v>
      </c>
      <c r="I134" s="300"/>
      <c r="J134" s="301">
        <f t="shared" si="0"/>
        <v>0</v>
      </c>
      <c r="K134" s="297" t="s">
        <v>131</v>
      </c>
      <c r="L134" s="37"/>
      <c r="M134" s="302" t="s">
        <v>1</v>
      </c>
      <c r="N134" s="303" t="s">
        <v>38</v>
      </c>
      <c r="O134" s="59"/>
      <c r="P134" s="304">
        <f t="shared" si="1"/>
        <v>0</v>
      </c>
      <c r="Q134" s="304">
        <v>5.6919999999999996E-4</v>
      </c>
      <c r="R134" s="304">
        <f t="shared" si="2"/>
        <v>1.9921999999999999E-2</v>
      </c>
      <c r="S134" s="304">
        <v>0</v>
      </c>
      <c r="T134" s="305">
        <f t="shared" si="3"/>
        <v>0</v>
      </c>
      <c r="AR134" s="306" t="s">
        <v>190</v>
      </c>
      <c r="AT134" s="306" t="s">
        <v>127</v>
      </c>
      <c r="AU134" s="306" t="s">
        <v>74</v>
      </c>
      <c r="AY134" s="244" t="s">
        <v>123</v>
      </c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244" t="s">
        <v>72</v>
      </c>
      <c r="BK134" s="180">
        <f t="shared" si="9"/>
        <v>0</v>
      </c>
      <c r="BL134" s="244" t="s">
        <v>190</v>
      </c>
      <c r="BM134" s="306" t="s">
        <v>1233</v>
      </c>
    </row>
    <row r="135" spans="2:65" s="243" customFormat="1" ht="16.5" customHeight="1" x14ac:dyDescent="0.2">
      <c r="B135" s="33"/>
      <c r="C135" s="295" t="s">
        <v>165</v>
      </c>
      <c r="D135" s="295" t="s">
        <v>127</v>
      </c>
      <c r="E135" s="296" t="s">
        <v>1234</v>
      </c>
      <c r="F135" s="297" t="s">
        <v>1235</v>
      </c>
      <c r="G135" s="298" t="s">
        <v>226</v>
      </c>
      <c r="H135" s="299">
        <v>3</v>
      </c>
      <c r="I135" s="300"/>
      <c r="J135" s="301">
        <f t="shared" si="0"/>
        <v>0</v>
      </c>
      <c r="K135" s="297" t="s">
        <v>131</v>
      </c>
      <c r="L135" s="37"/>
      <c r="M135" s="302" t="s">
        <v>1</v>
      </c>
      <c r="N135" s="303" t="s">
        <v>38</v>
      </c>
      <c r="O135" s="59"/>
      <c r="P135" s="304">
        <f t="shared" si="1"/>
        <v>0</v>
      </c>
      <c r="Q135" s="304">
        <v>1.1398000000000001E-3</v>
      </c>
      <c r="R135" s="304">
        <f t="shared" si="2"/>
        <v>3.4194000000000004E-3</v>
      </c>
      <c r="S135" s="304">
        <v>0</v>
      </c>
      <c r="T135" s="305">
        <f t="shared" si="3"/>
        <v>0</v>
      </c>
      <c r="AR135" s="306" t="s">
        <v>190</v>
      </c>
      <c r="AT135" s="306" t="s">
        <v>127</v>
      </c>
      <c r="AU135" s="306" t="s">
        <v>74</v>
      </c>
      <c r="AY135" s="244" t="s">
        <v>123</v>
      </c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244" t="s">
        <v>72</v>
      </c>
      <c r="BK135" s="180">
        <f t="shared" si="9"/>
        <v>0</v>
      </c>
      <c r="BL135" s="244" t="s">
        <v>190</v>
      </c>
      <c r="BM135" s="306" t="s">
        <v>1236</v>
      </c>
    </row>
    <row r="136" spans="2:65" s="243" customFormat="1" ht="16.5" customHeight="1" x14ac:dyDescent="0.2">
      <c r="B136" s="33"/>
      <c r="C136" s="295" t="s">
        <v>473</v>
      </c>
      <c r="D136" s="295" t="s">
        <v>127</v>
      </c>
      <c r="E136" s="296" t="s">
        <v>1237</v>
      </c>
      <c r="F136" s="297" t="s">
        <v>1238</v>
      </c>
      <c r="G136" s="298" t="s">
        <v>148</v>
      </c>
      <c r="H136" s="299">
        <v>2</v>
      </c>
      <c r="I136" s="300"/>
      <c r="J136" s="301">
        <f t="shared" si="0"/>
        <v>0</v>
      </c>
      <c r="K136" s="297" t="s">
        <v>131</v>
      </c>
      <c r="L136" s="37"/>
      <c r="M136" s="302" t="s">
        <v>1</v>
      </c>
      <c r="N136" s="303" t="s">
        <v>38</v>
      </c>
      <c r="O136" s="59"/>
      <c r="P136" s="304">
        <f t="shared" si="1"/>
        <v>0</v>
      </c>
      <c r="Q136" s="304">
        <v>0</v>
      </c>
      <c r="R136" s="304">
        <f t="shared" si="2"/>
        <v>0</v>
      </c>
      <c r="S136" s="304">
        <v>0</v>
      </c>
      <c r="T136" s="305">
        <f t="shared" si="3"/>
        <v>0</v>
      </c>
      <c r="AR136" s="306" t="s">
        <v>190</v>
      </c>
      <c r="AT136" s="306" t="s">
        <v>127</v>
      </c>
      <c r="AU136" s="306" t="s">
        <v>74</v>
      </c>
      <c r="AY136" s="244" t="s">
        <v>123</v>
      </c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244" t="s">
        <v>72</v>
      </c>
      <c r="BK136" s="180">
        <f t="shared" si="9"/>
        <v>0</v>
      </c>
      <c r="BL136" s="244" t="s">
        <v>190</v>
      </c>
      <c r="BM136" s="306" t="s">
        <v>1239</v>
      </c>
    </row>
    <row r="137" spans="2:65" s="243" customFormat="1" ht="16.5" customHeight="1" x14ac:dyDescent="0.2">
      <c r="B137" s="33"/>
      <c r="C137" s="295" t="s">
        <v>475</v>
      </c>
      <c r="D137" s="295" t="s">
        <v>127</v>
      </c>
      <c r="E137" s="296" t="s">
        <v>1240</v>
      </c>
      <c r="F137" s="297" t="s">
        <v>1241</v>
      </c>
      <c r="G137" s="298" t="s">
        <v>148</v>
      </c>
      <c r="H137" s="299">
        <v>17</v>
      </c>
      <c r="I137" s="300"/>
      <c r="J137" s="301">
        <f t="shared" si="0"/>
        <v>0</v>
      </c>
      <c r="K137" s="297" t="s">
        <v>131</v>
      </c>
      <c r="L137" s="37"/>
      <c r="M137" s="302" t="s">
        <v>1</v>
      </c>
      <c r="N137" s="303" t="s">
        <v>38</v>
      </c>
      <c r="O137" s="59"/>
      <c r="P137" s="304">
        <f t="shared" si="1"/>
        <v>0</v>
      </c>
      <c r="Q137" s="304">
        <v>0</v>
      </c>
      <c r="R137" s="304">
        <f t="shared" si="2"/>
        <v>0</v>
      </c>
      <c r="S137" s="304">
        <v>0</v>
      </c>
      <c r="T137" s="305">
        <f t="shared" si="3"/>
        <v>0</v>
      </c>
      <c r="AR137" s="306" t="s">
        <v>190</v>
      </c>
      <c r="AT137" s="306" t="s">
        <v>127</v>
      </c>
      <c r="AU137" s="306" t="s">
        <v>74</v>
      </c>
      <c r="AY137" s="244" t="s">
        <v>123</v>
      </c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244" t="s">
        <v>72</v>
      </c>
      <c r="BK137" s="180">
        <f t="shared" si="9"/>
        <v>0</v>
      </c>
      <c r="BL137" s="244" t="s">
        <v>190</v>
      </c>
      <c r="BM137" s="306" t="s">
        <v>1242</v>
      </c>
    </row>
    <row r="138" spans="2:65" s="243" customFormat="1" ht="16.5" customHeight="1" x14ac:dyDescent="0.2">
      <c r="B138" s="33"/>
      <c r="C138" s="295" t="s">
        <v>507</v>
      </c>
      <c r="D138" s="295" t="s">
        <v>127</v>
      </c>
      <c r="E138" s="296" t="s">
        <v>1243</v>
      </c>
      <c r="F138" s="297" t="s">
        <v>1244</v>
      </c>
      <c r="G138" s="298" t="s">
        <v>148</v>
      </c>
      <c r="H138" s="299">
        <v>10</v>
      </c>
      <c r="I138" s="300"/>
      <c r="J138" s="301">
        <f t="shared" si="0"/>
        <v>0</v>
      </c>
      <c r="K138" s="297" t="s">
        <v>131</v>
      </c>
      <c r="L138" s="37"/>
      <c r="M138" s="302" t="s">
        <v>1</v>
      </c>
      <c r="N138" s="303" t="s">
        <v>38</v>
      </c>
      <c r="O138" s="59"/>
      <c r="P138" s="304">
        <f t="shared" si="1"/>
        <v>0</v>
      </c>
      <c r="Q138" s="304">
        <v>0</v>
      </c>
      <c r="R138" s="304">
        <f t="shared" si="2"/>
        <v>0</v>
      </c>
      <c r="S138" s="304">
        <v>0</v>
      </c>
      <c r="T138" s="305">
        <f t="shared" si="3"/>
        <v>0</v>
      </c>
      <c r="AR138" s="306" t="s">
        <v>190</v>
      </c>
      <c r="AT138" s="306" t="s">
        <v>127</v>
      </c>
      <c r="AU138" s="306" t="s">
        <v>74</v>
      </c>
      <c r="AY138" s="244" t="s">
        <v>123</v>
      </c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244" t="s">
        <v>72</v>
      </c>
      <c r="BK138" s="180">
        <f t="shared" si="9"/>
        <v>0</v>
      </c>
      <c r="BL138" s="244" t="s">
        <v>190</v>
      </c>
      <c r="BM138" s="306" t="s">
        <v>1245</v>
      </c>
    </row>
    <row r="139" spans="2:65" s="243" customFormat="1" ht="16.5" customHeight="1" x14ac:dyDescent="0.2">
      <c r="B139" s="33"/>
      <c r="C139" s="295" t="s">
        <v>517</v>
      </c>
      <c r="D139" s="295" t="s">
        <v>127</v>
      </c>
      <c r="E139" s="296" t="s">
        <v>1246</v>
      </c>
      <c r="F139" s="297" t="s">
        <v>1247</v>
      </c>
      <c r="G139" s="298" t="s">
        <v>148</v>
      </c>
      <c r="H139" s="299">
        <v>3</v>
      </c>
      <c r="I139" s="300"/>
      <c r="J139" s="301">
        <f t="shared" si="0"/>
        <v>0</v>
      </c>
      <c r="K139" s="297" t="s">
        <v>131</v>
      </c>
      <c r="L139" s="37"/>
      <c r="M139" s="302" t="s">
        <v>1</v>
      </c>
      <c r="N139" s="303" t="s">
        <v>38</v>
      </c>
      <c r="O139" s="59"/>
      <c r="P139" s="304">
        <f t="shared" si="1"/>
        <v>0</v>
      </c>
      <c r="Q139" s="304">
        <v>0</v>
      </c>
      <c r="R139" s="304">
        <f t="shared" si="2"/>
        <v>0</v>
      </c>
      <c r="S139" s="304">
        <v>0</v>
      </c>
      <c r="T139" s="305">
        <f t="shared" si="3"/>
        <v>0</v>
      </c>
      <c r="AR139" s="306" t="s">
        <v>190</v>
      </c>
      <c r="AT139" s="306" t="s">
        <v>127</v>
      </c>
      <c r="AU139" s="306" t="s">
        <v>74</v>
      </c>
      <c r="AY139" s="244" t="s">
        <v>123</v>
      </c>
      <c r="BE139" s="180">
        <f t="shared" si="4"/>
        <v>0</v>
      </c>
      <c r="BF139" s="180">
        <f t="shared" si="5"/>
        <v>0</v>
      </c>
      <c r="BG139" s="180">
        <f t="shared" si="6"/>
        <v>0</v>
      </c>
      <c r="BH139" s="180">
        <f t="shared" si="7"/>
        <v>0</v>
      </c>
      <c r="BI139" s="180">
        <f t="shared" si="8"/>
        <v>0</v>
      </c>
      <c r="BJ139" s="244" t="s">
        <v>72</v>
      </c>
      <c r="BK139" s="180">
        <f t="shared" si="9"/>
        <v>0</v>
      </c>
      <c r="BL139" s="244" t="s">
        <v>190</v>
      </c>
      <c r="BM139" s="306" t="s">
        <v>1248</v>
      </c>
    </row>
    <row r="140" spans="2:65" s="243" customFormat="1" ht="16.5" customHeight="1" x14ac:dyDescent="0.2">
      <c r="B140" s="33"/>
      <c r="C140" s="295" t="s">
        <v>1016</v>
      </c>
      <c r="D140" s="295" t="s">
        <v>127</v>
      </c>
      <c r="E140" s="296" t="s">
        <v>1249</v>
      </c>
      <c r="F140" s="297" t="s">
        <v>1250</v>
      </c>
      <c r="G140" s="298" t="s">
        <v>148</v>
      </c>
      <c r="H140" s="299">
        <v>3</v>
      </c>
      <c r="I140" s="300"/>
      <c r="J140" s="301">
        <f t="shared" si="0"/>
        <v>0</v>
      </c>
      <c r="K140" s="297" t="s">
        <v>131</v>
      </c>
      <c r="L140" s="37"/>
      <c r="M140" s="302" t="s">
        <v>1</v>
      </c>
      <c r="N140" s="303" t="s">
        <v>38</v>
      </c>
      <c r="O140" s="59"/>
      <c r="P140" s="304">
        <f t="shared" si="1"/>
        <v>0</v>
      </c>
      <c r="Q140" s="304">
        <v>2.8124999999999998E-4</v>
      </c>
      <c r="R140" s="304">
        <f t="shared" si="2"/>
        <v>8.4374999999999988E-4</v>
      </c>
      <c r="S140" s="304">
        <v>0</v>
      </c>
      <c r="T140" s="305">
        <f t="shared" si="3"/>
        <v>0</v>
      </c>
      <c r="AR140" s="306" t="s">
        <v>190</v>
      </c>
      <c r="AT140" s="306" t="s">
        <v>127</v>
      </c>
      <c r="AU140" s="306" t="s">
        <v>74</v>
      </c>
      <c r="AY140" s="244" t="s">
        <v>123</v>
      </c>
      <c r="BE140" s="180">
        <f t="shared" si="4"/>
        <v>0</v>
      </c>
      <c r="BF140" s="180">
        <f t="shared" si="5"/>
        <v>0</v>
      </c>
      <c r="BG140" s="180">
        <f t="shared" si="6"/>
        <v>0</v>
      </c>
      <c r="BH140" s="180">
        <f t="shared" si="7"/>
        <v>0</v>
      </c>
      <c r="BI140" s="180">
        <f t="shared" si="8"/>
        <v>0</v>
      </c>
      <c r="BJ140" s="244" t="s">
        <v>72</v>
      </c>
      <c r="BK140" s="180">
        <f t="shared" si="9"/>
        <v>0</v>
      </c>
      <c r="BL140" s="244" t="s">
        <v>190</v>
      </c>
      <c r="BM140" s="306" t="s">
        <v>1251</v>
      </c>
    </row>
    <row r="141" spans="2:65" s="243" customFormat="1" ht="24" customHeight="1" x14ac:dyDescent="0.2">
      <c r="B141" s="33"/>
      <c r="C141" s="295" t="s">
        <v>1001</v>
      </c>
      <c r="D141" s="295" t="s">
        <v>127</v>
      </c>
      <c r="E141" s="296" t="s">
        <v>1252</v>
      </c>
      <c r="F141" s="297" t="s">
        <v>1253</v>
      </c>
      <c r="G141" s="298" t="s">
        <v>148</v>
      </c>
      <c r="H141" s="299">
        <v>6</v>
      </c>
      <c r="I141" s="300"/>
      <c r="J141" s="301">
        <f t="shared" si="0"/>
        <v>0</v>
      </c>
      <c r="K141" s="297" t="s">
        <v>1</v>
      </c>
      <c r="L141" s="37"/>
      <c r="M141" s="302" t="s">
        <v>1</v>
      </c>
      <c r="N141" s="303" t="s">
        <v>38</v>
      </c>
      <c r="O141" s="59"/>
      <c r="P141" s="304">
        <f t="shared" si="1"/>
        <v>0</v>
      </c>
      <c r="Q141" s="304">
        <v>6.2E-4</v>
      </c>
      <c r="R141" s="304">
        <f t="shared" si="2"/>
        <v>3.7200000000000002E-3</v>
      </c>
      <c r="S141" s="304">
        <v>0</v>
      </c>
      <c r="T141" s="305">
        <f t="shared" si="3"/>
        <v>0</v>
      </c>
      <c r="AR141" s="306" t="s">
        <v>190</v>
      </c>
      <c r="AT141" s="306" t="s">
        <v>127</v>
      </c>
      <c r="AU141" s="306" t="s">
        <v>74</v>
      </c>
      <c r="AY141" s="244" t="s">
        <v>123</v>
      </c>
      <c r="BE141" s="180">
        <f t="shared" si="4"/>
        <v>0</v>
      </c>
      <c r="BF141" s="180">
        <f t="shared" si="5"/>
        <v>0</v>
      </c>
      <c r="BG141" s="180">
        <f t="shared" si="6"/>
        <v>0</v>
      </c>
      <c r="BH141" s="180">
        <f t="shared" si="7"/>
        <v>0</v>
      </c>
      <c r="BI141" s="180">
        <f t="shared" si="8"/>
        <v>0</v>
      </c>
      <c r="BJ141" s="244" t="s">
        <v>72</v>
      </c>
      <c r="BK141" s="180">
        <f t="shared" si="9"/>
        <v>0</v>
      </c>
      <c r="BL141" s="244" t="s">
        <v>190</v>
      </c>
      <c r="BM141" s="306" t="s">
        <v>1254</v>
      </c>
    </row>
    <row r="142" spans="2:65" s="243" customFormat="1" ht="16.5" customHeight="1" x14ac:dyDescent="0.2">
      <c r="B142" s="33"/>
      <c r="C142" s="295" t="s">
        <v>8</v>
      </c>
      <c r="D142" s="295" t="s">
        <v>127</v>
      </c>
      <c r="E142" s="296" t="s">
        <v>1255</v>
      </c>
      <c r="F142" s="297" t="s">
        <v>1256</v>
      </c>
      <c r="G142" s="298" t="s">
        <v>148</v>
      </c>
      <c r="H142" s="299">
        <v>3</v>
      </c>
      <c r="I142" s="300"/>
      <c r="J142" s="301">
        <f t="shared" si="0"/>
        <v>0</v>
      </c>
      <c r="K142" s="297" t="s">
        <v>1</v>
      </c>
      <c r="L142" s="37"/>
      <c r="M142" s="302" t="s">
        <v>1</v>
      </c>
      <c r="N142" s="303" t="s">
        <v>38</v>
      </c>
      <c r="O142" s="59"/>
      <c r="P142" s="304">
        <f t="shared" si="1"/>
        <v>0</v>
      </c>
      <c r="Q142" s="304">
        <v>0</v>
      </c>
      <c r="R142" s="304">
        <f t="shared" si="2"/>
        <v>0</v>
      </c>
      <c r="S142" s="304">
        <v>2.9610000000000001E-2</v>
      </c>
      <c r="T142" s="305">
        <f t="shared" si="3"/>
        <v>8.8830000000000006E-2</v>
      </c>
      <c r="AR142" s="306" t="s">
        <v>190</v>
      </c>
      <c r="AT142" s="306" t="s">
        <v>127</v>
      </c>
      <c r="AU142" s="306" t="s">
        <v>74</v>
      </c>
      <c r="AY142" s="244" t="s">
        <v>123</v>
      </c>
      <c r="BE142" s="180">
        <f t="shared" si="4"/>
        <v>0</v>
      </c>
      <c r="BF142" s="180">
        <f t="shared" si="5"/>
        <v>0</v>
      </c>
      <c r="BG142" s="180">
        <f t="shared" si="6"/>
        <v>0</v>
      </c>
      <c r="BH142" s="180">
        <f t="shared" si="7"/>
        <v>0</v>
      </c>
      <c r="BI142" s="180">
        <f t="shared" si="8"/>
        <v>0</v>
      </c>
      <c r="BJ142" s="244" t="s">
        <v>72</v>
      </c>
      <c r="BK142" s="180">
        <f t="shared" si="9"/>
        <v>0</v>
      </c>
      <c r="BL142" s="244" t="s">
        <v>190</v>
      </c>
      <c r="BM142" s="306" t="s">
        <v>1257</v>
      </c>
    </row>
    <row r="143" spans="2:65" s="243" customFormat="1" ht="16.5" customHeight="1" x14ac:dyDescent="0.2">
      <c r="B143" s="33"/>
      <c r="C143" s="295" t="s">
        <v>74</v>
      </c>
      <c r="D143" s="295" t="s">
        <v>127</v>
      </c>
      <c r="E143" s="296" t="s">
        <v>1258</v>
      </c>
      <c r="F143" s="297" t="s">
        <v>1259</v>
      </c>
      <c r="G143" s="298" t="s">
        <v>226</v>
      </c>
      <c r="H143" s="299">
        <v>94</v>
      </c>
      <c r="I143" s="300"/>
      <c r="J143" s="301">
        <f t="shared" si="0"/>
        <v>0</v>
      </c>
      <c r="K143" s="297" t="s">
        <v>131</v>
      </c>
      <c r="L143" s="37"/>
      <c r="M143" s="302" t="s">
        <v>1</v>
      </c>
      <c r="N143" s="303" t="s">
        <v>38</v>
      </c>
      <c r="O143" s="59"/>
      <c r="P143" s="304">
        <f t="shared" si="1"/>
        <v>0</v>
      </c>
      <c r="Q143" s="304">
        <v>0</v>
      </c>
      <c r="R143" s="304">
        <f t="shared" si="2"/>
        <v>0</v>
      </c>
      <c r="S143" s="304">
        <v>0</v>
      </c>
      <c r="T143" s="305">
        <f t="shared" si="3"/>
        <v>0</v>
      </c>
      <c r="AR143" s="306" t="s">
        <v>190</v>
      </c>
      <c r="AT143" s="306" t="s">
        <v>127</v>
      </c>
      <c r="AU143" s="306" t="s">
        <v>74</v>
      </c>
      <c r="AY143" s="244" t="s">
        <v>123</v>
      </c>
      <c r="BE143" s="180">
        <f t="shared" si="4"/>
        <v>0</v>
      </c>
      <c r="BF143" s="180">
        <f t="shared" si="5"/>
        <v>0</v>
      </c>
      <c r="BG143" s="180">
        <f t="shared" si="6"/>
        <v>0</v>
      </c>
      <c r="BH143" s="180">
        <f t="shared" si="7"/>
        <v>0</v>
      </c>
      <c r="BI143" s="180">
        <f t="shared" si="8"/>
        <v>0</v>
      </c>
      <c r="BJ143" s="244" t="s">
        <v>72</v>
      </c>
      <c r="BK143" s="180">
        <f t="shared" si="9"/>
        <v>0</v>
      </c>
      <c r="BL143" s="244" t="s">
        <v>190</v>
      </c>
      <c r="BM143" s="306" t="s">
        <v>1260</v>
      </c>
    </row>
    <row r="144" spans="2:65" s="243" customFormat="1" ht="24" customHeight="1" x14ac:dyDescent="0.2">
      <c r="B144" s="33"/>
      <c r="C144" s="295" t="s">
        <v>190</v>
      </c>
      <c r="D144" s="295" t="s">
        <v>127</v>
      </c>
      <c r="E144" s="296" t="s">
        <v>1261</v>
      </c>
      <c r="F144" s="297" t="s">
        <v>1262</v>
      </c>
      <c r="G144" s="298" t="s">
        <v>157</v>
      </c>
      <c r="H144" s="299">
        <v>0.28599999999999998</v>
      </c>
      <c r="I144" s="300"/>
      <c r="J144" s="301">
        <f t="shared" si="0"/>
        <v>0</v>
      </c>
      <c r="K144" s="297" t="s">
        <v>131</v>
      </c>
      <c r="L144" s="37"/>
      <c r="M144" s="302" t="s">
        <v>1</v>
      </c>
      <c r="N144" s="303" t="s">
        <v>38</v>
      </c>
      <c r="O144" s="59"/>
      <c r="P144" s="304">
        <f t="shared" si="1"/>
        <v>0</v>
      </c>
      <c r="Q144" s="304">
        <v>0</v>
      </c>
      <c r="R144" s="304">
        <f t="shared" si="2"/>
        <v>0</v>
      </c>
      <c r="S144" s="304">
        <v>0</v>
      </c>
      <c r="T144" s="305">
        <f t="shared" si="3"/>
        <v>0</v>
      </c>
      <c r="AR144" s="306" t="s">
        <v>190</v>
      </c>
      <c r="AT144" s="306" t="s">
        <v>127</v>
      </c>
      <c r="AU144" s="306" t="s">
        <v>74</v>
      </c>
      <c r="AY144" s="244" t="s">
        <v>123</v>
      </c>
      <c r="BE144" s="180">
        <f t="shared" si="4"/>
        <v>0</v>
      </c>
      <c r="BF144" s="180">
        <f t="shared" si="5"/>
        <v>0</v>
      </c>
      <c r="BG144" s="180">
        <f t="shared" si="6"/>
        <v>0</v>
      </c>
      <c r="BH144" s="180">
        <f t="shared" si="7"/>
        <v>0</v>
      </c>
      <c r="BI144" s="180">
        <f t="shared" si="8"/>
        <v>0</v>
      </c>
      <c r="BJ144" s="244" t="s">
        <v>72</v>
      </c>
      <c r="BK144" s="180">
        <f t="shared" si="9"/>
        <v>0</v>
      </c>
      <c r="BL144" s="244" t="s">
        <v>190</v>
      </c>
      <c r="BM144" s="306" t="s">
        <v>1263</v>
      </c>
    </row>
    <row r="145" spans="2:65" s="243" customFormat="1" ht="36" customHeight="1" x14ac:dyDescent="0.2">
      <c r="B145" s="33"/>
      <c r="C145" s="295" t="s">
        <v>826</v>
      </c>
      <c r="D145" s="295" t="s">
        <v>127</v>
      </c>
      <c r="E145" s="296" t="s">
        <v>1264</v>
      </c>
      <c r="F145" s="297" t="s">
        <v>1265</v>
      </c>
      <c r="G145" s="298" t="s">
        <v>761</v>
      </c>
      <c r="H145" s="299">
        <v>2</v>
      </c>
      <c r="I145" s="300"/>
      <c r="J145" s="301">
        <f t="shared" si="0"/>
        <v>0</v>
      </c>
      <c r="K145" s="297" t="s">
        <v>1</v>
      </c>
      <c r="L145" s="37"/>
      <c r="M145" s="302" t="s">
        <v>1</v>
      </c>
      <c r="N145" s="303" t="s">
        <v>38</v>
      </c>
      <c r="O145" s="59"/>
      <c r="P145" s="304">
        <f t="shared" si="1"/>
        <v>0</v>
      </c>
      <c r="Q145" s="304">
        <v>0</v>
      </c>
      <c r="R145" s="304">
        <f t="shared" si="2"/>
        <v>0</v>
      </c>
      <c r="S145" s="304">
        <v>0</v>
      </c>
      <c r="T145" s="305">
        <f t="shared" si="3"/>
        <v>0</v>
      </c>
      <c r="AR145" s="306" t="s">
        <v>190</v>
      </c>
      <c r="AT145" s="306" t="s">
        <v>127</v>
      </c>
      <c r="AU145" s="306" t="s">
        <v>74</v>
      </c>
      <c r="AY145" s="244" t="s">
        <v>123</v>
      </c>
      <c r="BE145" s="180">
        <f t="shared" si="4"/>
        <v>0</v>
      </c>
      <c r="BF145" s="180">
        <f t="shared" si="5"/>
        <v>0</v>
      </c>
      <c r="BG145" s="180">
        <f t="shared" si="6"/>
        <v>0</v>
      </c>
      <c r="BH145" s="180">
        <f t="shared" si="7"/>
        <v>0</v>
      </c>
      <c r="BI145" s="180">
        <f t="shared" si="8"/>
        <v>0</v>
      </c>
      <c r="BJ145" s="244" t="s">
        <v>72</v>
      </c>
      <c r="BK145" s="180">
        <f t="shared" si="9"/>
        <v>0</v>
      </c>
      <c r="BL145" s="244" t="s">
        <v>190</v>
      </c>
      <c r="BM145" s="306" t="s">
        <v>1266</v>
      </c>
    </row>
    <row r="146" spans="2:65" s="243" customFormat="1" ht="24" customHeight="1" x14ac:dyDescent="0.2">
      <c r="B146" s="33"/>
      <c r="C146" s="295" t="s">
        <v>72</v>
      </c>
      <c r="D146" s="295" t="s">
        <v>127</v>
      </c>
      <c r="E146" s="296" t="s">
        <v>1267</v>
      </c>
      <c r="F146" s="297" t="s">
        <v>1268</v>
      </c>
      <c r="G146" s="298" t="s">
        <v>157</v>
      </c>
      <c r="H146" s="299">
        <v>5.8000000000000003E-2</v>
      </c>
      <c r="I146" s="300"/>
      <c r="J146" s="301">
        <f t="shared" si="0"/>
        <v>0</v>
      </c>
      <c r="K146" s="297" t="s">
        <v>131</v>
      </c>
      <c r="L146" s="37"/>
      <c r="M146" s="302" t="s">
        <v>1</v>
      </c>
      <c r="N146" s="303" t="s">
        <v>38</v>
      </c>
      <c r="O146" s="59"/>
      <c r="P146" s="304">
        <f t="shared" si="1"/>
        <v>0</v>
      </c>
      <c r="Q146" s="304">
        <v>0</v>
      </c>
      <c r="R146" s="304">
        <f t="shared" si="2"/>
        <v>0</v>
      </c>
      <c r="S146" s="304">
        <v>0</v>
      </c>
      <c r="T146" s="305">
        <f t="shared" si="3"/>
        <v>0</v>
      </c>
      <c r="AR146" s="306" t="s">
        <v>190</v>
      </c>
      <c r="AT146" s="306" t="s">
        <v>127</v>
      </c>
      <c r="AU146" s="306" t="s">
        <v>74</v>
      </c>
      <c r="AY146" s="244" t="s">
        <v>123</v>
      </c>
      <c r="BE146" s="180">
        <f t="shared" si="4"/>
        <v>0</v>
      </c>
      <c r="BF146" s="180">
        <f t="shared" si="5"/>
        <v>0</v>
      </c>
      <c r="BG146" s="180">
        <f t="shared" si="6"/>
        <v>0</v>
      </c>
      <c r="BH146" s="180">
        <f t="shared" si="7"/>
        <v>0</v>
      </c>
      <c r="BI146" s="180">
        <f t="shared" si="8"/>
        <v>0</v>
      </c>
      <c r="BJ146" s="244" t="s">
        <v>72</v>
      </c>
      <c r="BK146" s="180">
        <f t="shared" si="9"/>
        <v>0</v>
      </c>
      <c r="BL146" s="244" t="s">
        <v>190</v>
      </c>
      <c r="BM146" s="306" t="s">
        <v>1269</v>
      </c>
    </row>
    <row r="147" spans="2:65" s="10" customFormat="1" ht="22.9" customHeight="1" x14ac:dyDescent="0.2">
      <c r="B147" s="153"/>
      <c r="C147" s="154"/>
      <c r="D147" s="155" t="s">
        <v>66</v>
      </c>
      <c r="E147" s="167" t="s">
        <v>1270</v>
      </c>
      <c r="F147" s="167" t="s">
        <v>1271</v>
      </c>
      <c r="G147" s="154"/>
      <c r="H147" s="154"/>
      <c r="I147" s="157"/>
      <c r="J147" s="168">
        <f>BK147</f>
        <v>0</v>
      </c>
      <c r="K147" s="154"/>
      <c r="L147" s="159"/>
      <c r="M147" s="160"/>
      <c r="N147" s="161"/>
      <c r="O147" s="161"/>
      <c r="P147" s="162">
        <f>SUM(P148:P172)</f>
        <v>0</v>
      </c>
      <c r="Q147" s="161"/>
      <c r="R147" s="162">
        <f>SUM(R148:R172)</f>
        <v>0.25123238250000002</v>
      </c>
      <c r="S147" s="161"/>
      <c r="T147" s="163">
        <f>SUM(T148:T172)</f>
        <v>5.4959999999999995E-2</v>
      </c>
      <c r="AR147" s="164" t="s">
        <v>74</v>
      </c>
      <c r="AT147" s="165" t="s">
        <v>66</v>
      </c>
      <c r="AU147" s="165" t="s">
        <v>72</v>
      </c>
      <c r="AY147" s="164" t="s">
        <v>123</v>
      </c>
      <c r="BK147" s="166">
        <f>SUM(BK148:BK172)</f>
        <v>0</v>
      </c>
    </row>
    <row r="148" spans="2:65" s="243" customFormat="1" ht="16.5" customHeight="1" x14ac:dyDescent="0.2">
      <c r="B148" s="33"/>
      <c r="C148" s="295" t="s">
        <v>942</v>
      </c>
      <c r="D148" s="295" t="s">
        <v>127</v>
      </c>
      <c r="E148" s="296" t="s">
        <v>1272</v>
      </c>
      <c r="F148" s="297" t="s">
        <v>1273</v>
      </c>
      <c r="G148" s="298" t="s">
        <v>226</v>
      </c>
      <c r="H148" s="299">
        <v>159</v>
      </c>
      <c r="I148" s="300"/>
      <c r="J148" s="301">
        <f t="shared" ref="J148:J172" si="10">ROUND(I148*H148,2)</f>
        <v>0</v>
      </c>
      <c r="K148" s="297" t="s">
        <v>188</v>
      </c>
      <c r="L148" s="37"/>
      <c r="M148" s="302" t="s">
        <v>1</v>
      </c>
      <c r="N148" s="303" t="s">
        <v>38</v>
      </c>
      <c r="O148" s="59"/>
      <c r="P148" s="304">
        <f t="shared" ref="P148:P172" si="11">O148*H148</f>
        <v>0</v>
      </c>
      <c r="Q148" s="304">
        <v>0</v>
      </c>
      <c r="R148" s="304">
        <f t="shared" ref="R148:R172" si="12">Q148*H148</f>
        <v>0</v>
      </c>
      <c r="S148" s="304">
        <v>2.7999999999999998E-4</v>
      </c>
      <c r="T148" s="305">
        <f t="shared" ref="T148:T172" si="13">S148*H148</f>
        <v>4.4519999999999997E-2</v>
      </c>
      <c r="AR148" s="306" t="s">
        <v>190</v>
      </c>
      <c r="AT148" s="306" t="s">
        <v>127</v>
      </c>
      <c r="AU148" s="306" t="s">
        <v>74</v>
      </c>
      <c r="AY148" s="244" t="s">
        <v>123</v>
      </c>
      <c r="BE148" s="180">
        <f t="shared" ref="BE148:BE172" si="14">IF(N148="základní",J148,0)</f>
        <v>0</v>
      </c>
      <c r="BF148" s="180">
        <f t="shared" ref="BF148:BF172" si="15">IF(N148="snížená",J148,0)</f>
        <v>0</v>
      </c>
      <c r="BG148" s="180">
        <f t="shared" ref="BG148:BG172" si="16">IF(N148="zákl. přenesená",J148,0)</f>
        <v>0</v>
      </c>
      <c r="BH148" s="180">
        <f t="shared" ref="BH148:BH172" si="17">IF(N148="sníž. přenesená",J148,0)</f>
        <v>0</v>
      </c>
      <c r="BI148" s="180">
        <f t="shared" ref="BI148:BI172" si="18">IF(N148="nulová",J148,0)</f>
        <v>0</v>
      </c>
      <c r="BJ148" s="244" t="s">
        <v>72</v>
      </c>
      <c r="BK148" s="180">
        <f t="shared" ref="BK148:BK172" si="19">ROUND(I148*H148,2)</f>
        <v>0</v>
      </c>
      <c r="BL148" s="244" t="s">
        <v>190</v>
      </c>
      <c r="BM148" s="306" t="s">
        <v>1274</v>
      </c>
    </row>
    <row r="149" spans="2:65" s="243" customFormat="1" ht="16.5" customHeight="1" x14ac:dyDescent="0.2">
      <c r="B149" s="33"/>
      <c r="C149" s="295" t="s">
        <v>458</v>
      </c>
      <c r="D149" s="295" t="s">
        <v>127</v>
      </c>
      <c r="E149" s="296" t="s">
        <v>1275</v>
      </c>
      <c r="F149" s="297" t="s">
        <v>1276</v>
      </c>
      <c r="G149" s="298" t="s">
        <v>226</v>
      </c>
      <c r="H149" s="299">
        <v>36</v>
      </c>
      <c r="I149" s="300"/>
      <c r="J149" s="301">
        <f t="shared" si="10"/>
        <v>0</v>
      </c>
      <c r="K149" s="297" t="s">
        <v>188</v>
      </c>
      <c r="L149" s="37"/>
      <c r="M149" s="302" t="s">
        <v>1</v>
      </c>
      <c r="N149" s="303" t="s">
        <v>38</v>
      </c>
      <c r="O149" s="59"/>
      <c r="P149" s="304">
        <f t="shared" si="11"/>
        <v>0</v>
      </c>
      <c r="Q149" s="304">
        <v>0</v>
      </c>
      <c r="R149" s="304">
        <f t="shared" si="12"/>
        <v>0</v>
      </c>
      <c r="S149" s="304">
        <v>2.9E-4</v>
      </c>
      <c r="T149" s="305">
        <f t="shared" si="13"/>
        <v>1.044E-2</v>
      </c>
      <c r="AR149" s="306" t="s">
        <v>190</v>
      </c>
      <c r="AT149" s="306" t="s">
        <v>127</v>
      </c>
      <c r="AU149" s="306" t="s">
        <v>74</v>
      </c>
      <c r="AY149" s="244" t="s">
        <v>123</v>
      </c>
      <c r="BE149" s="180">
        <f t="shared" si="14"/>
        <v>0</v>
      </c>
      <c r="BF149" s="180">
        <f t="shared" si="15"/>
        <v>0</v>
      </c>
      <c r="BG149" s="180">
        <f t="shared" si="16"/>
        <v>0</v>
      </c>
      <c r="BH149" s="180">
        <f t="shared" si="17"/>
        <v>0</v>
      </c>
      <c r="BI149" s="180">
        <f t="shared" si="18"/>
        <v>0</v>
      </c>
      <c r="BJ149" s="244" t="s">
        <v>72</v>
      </c>
      <c r="BK149" s="180">
        <f t="shared" si="19"/>
        <v>0</v>
      </c>
      <c r="BL149" s="244" t="s">
        <v>190</v>
      </c>
      <c r="BM149" s="306" t="s">
        <v>1277</v>
      </c>
    </row>
    <row r="150" spans="2:65" s="243" customFormat="1" ht="24" customHeight="1" x14ac:dyDescent="0.2">
      <c r="B150" s="33"/>
      <c r="C150" s="295" t="s">
        <v>1138</v>
      </c>
      <c r="D150" s="295" t="s">
        <v>127</v>
      </c>
      <c r="E150" s="296" t="s">
        <v>1278</v>
      </c>
      <c r="F150" s="297" t="s">
        <v>1279</v>
      </c>
      <c r="G150" s="298" t="s">
        <v>148</v>
      </c>
      <c r="H150" s="299">
        <v>3</v>
      </c>
      <c r="I150" s="300"/>
      <c r="J150" s="301">
        <f t="shared" si="10"/>
        <v>0</v>
      </c>
      <c r="K150" s="297" t="s">
        <v>131</v>
      </c>
      <c r="L150" s="37"/>
      <c r="M150" s="302" t="s">
        <v>1</v>
      </c>
      <c r="N150" s="303" t="s">
        <v>38</v>
      </c>
      <c r="O150" s="59"/>
      <c r="P150" s="304">
        <f t="shared" si="11"/>
        <v>0</v>
      </c>
      <c r="Q150" s="304">
        <v>5.0000000000000002E-5</v>
      </c>
      <c r="R150" s="304">
        <f t="shared" si="12"/>
        <v>1.5000000000000001E-4</v>
      </c>
      <c r="S150" s="304">
        <v>0</v>
      </c>
      <c r="T150" s="305">
        <f t="shared" si="13"/>
        <v>0</v>
      </c>
      <c r="AR150" s="306" t="s">
        <v>190</v>
      </c>
      <c r="AT150" s="306" t="s">
        <v>127</v>
      </c>
      <c r="AU150" s="306" t="s">
        <v>74</v>
      </c>
      <c r="AY150" s="244" t="s">
        <v>123</v>
      </c>
      <c r="BE150" s="180">
        <f t="shared" si="14"/>
        <v>0</v>
      </c>
      <c r="BF150" s="180">
        <f t="shared" si="15"/>
        <v>0</v>
      </c>
      <c r="BG150" s="180">
        <f t="shared" si="16"/>
        <v>0</v>
      </c>
      <c r="BH150" s="180">
        <f t="shared" si="17"/>
        <v>0</v>
      </c>
      <c r="BI150" s="180">
        <f t="shared" si="18"/>
        <v>0</v>
      </c>
      <c r="BJ150" s="244" t="s">
        <v>72</v>
      </c>
      <c r="BK150" s="180">
        <f t="shared" si="19"/>
        <v>0</v>
      </c>
      <c r="BL150" s="244" t="s">
        <v>190</v>
      </c>
      <c r="BM150" s="306" t="s">
        <v>1280</v>
      </c>
    </row>
    <row r="151" spans="2:65" s="243" customFormat="1" ht="24" customHeight="1" x14ac:dyDescent="0.2">
      <c r="B151" s="33"/>
      <c r="C151" s="295" t="s">
        <v>1093</v>
      </c>
      <c r="D151" s="295" t="s">
        <v>127</v>
      </c>
      <c r="E151" s="296" t="s">
        <v>1281</v>
      </c>
      <c r="F151" s="297" t="s">
        <v>1282</v>
      </c>
      <c r="G151" s="298" t="s">
        <v>148</v>
      </c>
      <c r="H151" s="299">
        <v>8</v>
      </c>
      <c r="I151" s="300"/>
      <c r="J151" s="301">
        <f t="shared" si="10"/>
        <v>0</v>
      </c>
      <c r="K151" s="297" t="s">
        <v>1</v>
      </c>
      <c r="L151" s="37"/>
      <c r="M151" s="302" t="s">
        <v>1</v>
      </c>
      <c r="N151" s="303" t="s">
        <v>38</v>
      </c>
      <c r="O151" s="59"/>
      <c r="P151" s="304">
        <f t="shared" si="11"/>
        <v>0</v>
      </c>
      <c r="Q151" s="304">
        <v>4.0000000000000003E-5</v>
      </c>
      <c r="R151" s="304">
        <f t="shared" si="12"/>
        <v>3.2000000000000003E-4</v>
      </c>
      <c r="S151" s="304">
        <v>0</v>
      </c>
      <c r="T151" s="305">
        <f t="shared" si="13"/>
        <v>0</v>
      </c>
      <c r="AR151" s="306" t="s">
        <v>190</v>
      </c>
      <c r="AT151" s="306" t="s">
        <v>127</v>
      </c>
      <c r="AU151" s="306" t="s">
        <v>74</v>
      </c>
      <c r="AY151" s="244" t="s">
        <v>123</v>
      </c>
      <c r="BE151" s="180">
        <f t="shared" si="14"/>
        <v>0</v>
      </c>
      <c r="BF151" s="180">
        <f t="shared" si="15"/>
        <v>0</v>
      </c>
      <c r="BG151" s="180">
        <f t="shared" si="16"/>
        <v>0</v>
      </c>
      <c r="BH151" s="180">
        <f t="shared" si="17"/>
        <v>0</v>
      </c>
      <c r="BI151" s="180">
        <f t="shared" si="18"/>
        <v>0</v>
      </c>
      <c r="BJ151" s="244" t="s">
        <v>72</v>
      </c>
      <c r="BK151" s="180">
        <f t="shared" si="19"/>
        <v>0</v>
      </c>
      <c r="BL151" s="244" t="s">
        <v>190</v>
      </c>
      <c r="BM151" s="306" t="s">
        <v>1283</v>
      </c>
    </row>
    <row r="152" spans="2:65" s="243" customFormat="1" ht="24" customHeight="1" x14ac:dyDescent="0.2">
      <c r="B152" s="33"/>
      <c r="C152" s="295" t="s">
        <v>1070</v>
      </c>
      <c r="D152" s="295" t="s">
        <v>127</v>
      </c>
      <c r="E152" s="296" t="s">
        <v>1284</v>
      </c>
      <c r="F152" s="297" t="s">
        <v>1285</v>
      </c>
      <c r="G152" s="298" t="s">
        <v>226</v>
      </c>
      <c r="H152" s="299">
        <v>68</v>
      </c>
      <c r="I152" s="300"/>
      <c r="J152" s="301">
        <f t="shared" si="10"/>
        <v>0</v>
      </c>
      <c r="K152" s="297" t="s">
        <v>345</v>
      </c>
      <c r="L152" s="37"/>
      <c r="M152" s="302" t="s">
        <v>1</v>
      </c>
      <c r="N152" s="303" t="s">
        <v>38</v>
      </c>
      <c r="O152" s="59"/>
      <c r="P152" s="304">
        <f t="shared" si="11"/>
        <v>0</v>
      </c>
      <c r="Q152" s="304">
        <v>6.6330000000000002E-4</v>
      </c>
      <c r="R152" s="304">
        <f t="shared" si="12"/>
        <v>4.5104400000000003E-2</v>
      </c>
      <c r="S152" s="304">
        <v>0</v>
      </c>
      <c r="T152" s="305">
        <f t="shared" si="13"/>
        <v>0</v>
      </c>
      <c r="AR152" s="306" t="s">
        <v>190</v>
      </c>
      <c r="AT152" s="306" t="s">
        <v>127</v>
      </c>
      <c r="AU152" s="306" t="s">
        <v>74</v>
      </c>
      <c r="AY152" s="244" t="s">
        <v>123</v>
      </c>
      <c r="BE152" s="180">
        <f t="shared" si="14"/>
        <v>0</v>
      </c>
      <c r="BF152" s="180">
        <f t="shared" si="15"/>
        <v>0</v>
      </c>
      <c r="BG152" s="180">
        <f t="shared" si="16"/>
        <v>0</v>
      </c>
      <c r="BH152" s="180">
        <f t="shared" si="17"/>
        <v>0</v>
      </c>
      <c r="BI152" s="180">
        <f t="shared" si="18"/>
        <v>0</v>
      </c>
      <c r="BJ152" s="244" t="s">
        <v>72</v>
      </c>
      <c r="BK152" s="180">
        <f t="shared" si="19"/>
        <v>0</v>
      </c>
      <c r="BL152" s="244" t="s">
        <v>190</v>
      </c>
      <c r="BM152" s="306" t="s">
        <v>1286</v>
      </c>
    </row>
    <row r="153" spans="2:65" s="243" customFormat="1" ht="24" customHeight="1" x14ac:dyDescent="0.2">
      <c r="B153" s="33"/>
      <c r="C153" s="295" t="s">
        <v>1075</v>
      </c>
      <c r="D153" s="295" t="s">
        <v>127</v>
      </c>
      <c r="E153" s="296" t="s">
        <v>1287</v>
      </c>
      <c r="F153" s="297" t="s">
        <v>1288</v>
      </c>
      <c r="G153" s="298" t="s">
        <v>226</v>
      </c>
      <c r="H153" s="299">
        <v>25</v>
      </c>
      <c r="I153" s="300"/>
      <c r="J153" s="301">
        <f t="shared" si="10"/>
        <v>0</v>
      </c>
      <c r="K153" s="297" t="s">
        <v>345</v>
      </c>
      <c r="L153" s="37"/>
      <c r="M153" s="302" t="s">
        <v>1</v>
      </c>
      <c r="N153" s="303" t="s">
        <v>38</v>
      </c>
      <c r="O153" s="59"/>
      <c r="P153" s="304">
        <f t="shared" si="11"/>
        <v>0</v>
      </c>
      <c r="Q153" s="304">
        <v>9.0993200000000002E-4</v>
      </c>
      <c r="R153" s="304">
        <f t="shared" si="12"/>
        <v>2.2748299999999999E-2</v>
      </c>
      <c r="S153" s="304">
        <v>0</v>
      </c>
      <c r="T153" s="305">
        <f t="shared" si="13"/>
        <v>0</v>
      </c>
      <c r="AR153" s="306" t="s">
        <v>190</v>
      </c>
      <c r="AT153" s="306" t="s">
        <v>127</v>
      </c>
      <c r="AU153" s="306" t="s">
        <v>74</v>
      </c>
      <c r="AY153" s="244" t="s">
        <v>123</v>
      </c>
      <c r="BE153" s="180">
        <f t="shared" si="14"/>
        <v>0</v>
      </c>
      <c r="BF153" s="180">
        <f t="shared" si="15"/>
        <v>0</v>
      </c>
      <c r="BG153" s="180">
        <f t="shared" si="16"/>
        <v>0</v>
      </c>
      <c r="BH153" s="180">
        <f t="shared" si="17"/>
        <v>0</v>
      </c>
      <c r="BI153" s="180">
        <f t="shared" si="18"/>
        <v>0</v>
      </c>
      <c r="BJ153" s="244" t="s">
        <v>72</v>
      </c>
      <c r="BK153" s="180">
        <f t="shared" si="19"/>
        <v>0</v>
      </c>
      <c r="BL153" s="244" t="s">
        <v>190</v>
      </c>
      <c r="BM153" s="306" t="s">
        <v>1289</v>
      </c>
    </row>
    <row r="154" spans="2:65" s="243" customFormat="1" ht="24" customHeight="1" x14ac:dyDescent="0.2">
      <c r="B154" s="33"/>
      <c r="C154" s="295" t="s">
        <v>1079</v>
      </c>
      <c r="D154" s="295" t="s">
        <v>127</v>
      </c>
      <c r="E154" s="296" t="s">
        <v>1290</v>
      </c>
      <c r="F154" s="297" t="s">
        <v>1291</v>
      </c>
      <c r="G154" s="298" t="s">
        <v>226</v>
      </c>
      <c r="H154" s="299">
        <v>29</v>
      </c>
      <c r="I154" s="300"/>
      <c r="J154" s="301">
        <f t="shared" si="10"/>
        <v>0</v>
      </c>
      <c r="K154" s="297" t="s">
        <v>345</v>
      </c>
      <c r="L154" s="37"/>
      <c r="M154" s="302" t="s">
        <v>1</v>
      </c>
      <c r="N154" s="303" t="s">
        <v>38</v>
      </c>
      <c r="O154" s="59"/>
      <c r="P154" s="304">
        <f t="shared" si="11"/>
        <v>0</v>
      </c>
      <c r="Q154" s="304">
        <v>1.185384E-3</v>
      </c>
      <c r="R154" s="304">
        <f t="shared" si="12"/>
        <v>3.4376136000000002E-2</v>
      </c>
      <c r="S154" s="304">
        <v>0</v>
      </c>
      <c r="T154" s="305">
        <f t="shared" si="13"/>
        <v>0</v>
      </c>
      <c r="AR154" s="306" t="s">
        <v>190</v>
      </c>
      <c r="AT154" s="306" t="s">
        <v>127</v>
      </c>
      <c r="AU154" s="306" t="s">
        <v>74</v>
      </c>
      <c r="AY154" s="244" t="s">
        <v>123</v>
      </c>
      <c r="BE154" s="180">
        <f t="shared" si="14"/>
        <v>0</v>
      </c>
      <c r="BF154" s="180">
        <f t="shared" si="15"/>
        <v>0</v>
      </c>
      <c r="BG154" s="180">
        <f t="shared" si="16"/>
        <v>0</v>
      </c>
      <c r="BH154" s="180">
        <f t="shared" si="17"/>
        <v>0</v>
      </c>
      <c r="BI154" s="180">
        <f t="shared" si="18"/>
        <v>0</v>
      </c>
      <c r="BJ154" s="244" t="s">
        <v>72</v>
      </c>
      <c r="BK154" s="180">
        <f t="shared" si="19"/>
        <v>0</v>
      </c>
      <c r="BL154" s="244" t="s">
        <v>190</v>
      </c>
      <c r="BM154" s="306" t="s">
        <v>1292</v>
      </c>
    </row>
    <row r="155" spans="2:65" s="243" customFormat="1" ht="24" customHeight="1" x14ac:dyDescent="0.2">
      <c r="B155" s="33"/>
      <c r="C155" s="295" t="s">
        <v>1087</v>
      </c>
      <c r="D155" s="295" t="s">
        <v>127</v>
      </c>
      <c r="E155" s="296" t="s">
        <v>1293</v>
      </c>
      <c r="F155" s="297" t="s">
        <v>1294</v>
      </c>
      <c r="G155" s="298" t="s">
        <v>226</v>
      </c>
      <c r="H155" s="299">
        <v>54</v>
      </c>
      <c r="I155" s="300"/>
      <c r="J155" s="301">
        <f t="shared" si="10"/>
        <v>0</v>
      </c>
      <c r="K155" s="297" t="s">
        <v>345</v>
      </c>
      <c r="L155" s="37"/>
      <c r="M155" s="302" t="s">
        <v>1</v>
      </c>
      <c r="N155" s="303" t="s">
        <v>38</v>
      </c>
      <c r="O155" s="59"/>
      <c r="P155" s="304">
        <f t="shared" si="11"/>
        <v>0</v>
      </c>
      <c r="Q155" s="304">
        <v>7.7688400000000004E-4</v>
      </c>
      <c r="R155" s="304">
        <f t="shared" si="12"/>
        <v>4.1951736000000003E-2</v>
      </c>
      <c r="S155" s="304">
        <v>0</v>
      </c>
      <c r="T155" s="305">
        <f t="shared" si="13"/>
        <v>0</v>
      </c>
      <c r="AR155" s="306" t="s">
        <v>190</v>
      </c>
      <c r="AT155" s="306" t="s">
        <v>127</v>
      </c>
      <c r="AU155" s="306" t="s">
        <v>74</v>
      </c>
      <c r="AY155" s="244" t="s">
        <v>123</v>
      </c>
      <c r="BE155" s="180">
        <f t="shared" si="14"/>
        <v>0</v>
      </c>
      <c r="BF155" s="180">
        <f t="shared" si="15"/>
        <v>0</v>
      </c>
      <c r="BG155" s="180">
        <f t="shared" si="16"/>
        <v>0</v>
      </c>
      <c r="BH155" s="180">
        <f t="shared" si="17"/>
        <v>0</v>
      </c>
      <c r="BI155" s="180">
        <f t="shared" si="18"/>
        <v>0</v>
      </c>
      <c r="BJ155" s="244" t="s">
        <v>72</v>
      </c>
      <c r="BK155" s="180">
        <f t="shared" si="19"/>
        <v>0</v>
      </c>
      <c r="BL155" s="244" t="s">
        <v>190</v>
      </c>
      <c r="BM155" s="306" t="s">
        <v>1295</v>
      </c>
    </row>
    <row r="156" spans="2:65" s="243" customFormat="1" ht="24" customHeight="1" x14ac:dyDescent="0.2">
      <c r="B156" s="33"/>
      <c r="C156" s="295" t="s">
        <v>1064</v>
      </c>
      <c r="D156" s="295" t="s">
        <v>127</v>
      </c>
      <c r="E156" s="296" t="s">
        <v>1296</v>
      </c>
      <c r="F156" s="297" t="s">
        <v>1297</v>
      </c>
      <c r="G156" s="298" t="s">
        <v>226</v>
      </c>
      <c r="H156" s="299">
        <v>12</v>
      </c>
      <c r="I156" s="300"/>
      <c r="J156" s="301">
        <f t="shared" si="10"/>
        <v>0</v>
      </c>
      <c r="K156" s="297" t="s">
        <v>345</v>
      </c>
      <c r="L156" s="37"/>
      <c r="M156" s="302" t="s">
        <v>1</v>
      </c>
      <c r="N156" s="303" t="s">
        <v>38</v>
      </c>
      <c r="O156" s="59"/>
      <c r="P156" s="304">
        <f t="shared" si="11"/>
        <v>0</v>
      </c>
      <c r="Q156" s="304">
        <v>9.5549999999999997E-4</v>
      </c>
      <c r="R156" s="304">
        <f t="shared" si="12"/>
        <v>1.1466E-2</v>
      </c>
      <c r="S156" s="304">
        <v>0</v>
      </c>
      <c r="T156" s="305">
        <f t="shared" si="13"/>
        <v>0</v>
      </c>
      <c r="AR156" s="306" t="s">
        <v>190</v>
      </c>
      <c r="AT156" s="306" t="s">
        <v>127</v>
      </c>
      <c r="AU156" s="306" t="s">
        <v>74</v>
      </c>
      <c r="AY156" s="244" t="s">
        <v>123</v>
      </c>
      <c r="BE156" s="180">
        <f t="shared" si="14"/>
        <v>0</v>
      </c>
      <c r="BF156" s="180">
        <f t="shared" si="15"/>
        <v>0</v>
      </c>
      <c r="BG156" s="180">
        <f t="shared" si="16"/>
        <v>0</v>
      </c>
      <c r="BH156" s="180">
        <f t="shared" si="17"/>
        <v>0</v>
      </c>
      <c r="BI156" s="180">
        <f t="shared" si="18"/>
        <v>0</v>
      </c>
      <c r="BJ156" s="244" t="s">
        <v>72</v>
      </c>
      <c r="BK156" s="180">
        <f t="shared" si="19"/>
        <v>0</v>
      </c>
      <c r="BL156" s="244" t="s">
        <v>190</v>
      </c>
      <c r="BM156" s="306" t="s">
        <v>1298</v>
      </c>
    </row>
    <row r="157" spans="2:65" s="243" customFormat="1" ht="24" customHeight="1" x14ac:dyDescent="0.2">
      <c r="B157" s="33"/>
      <c r="C157" s="295" t="s">
        <v>1083</v>
      </c>
      <c r="D157" s="295" t="s">
        <v>127</v>
      </c>
      <c r="E157" s="296" t="s">
        <v>1299</v>
      </c>
      <c r="F157" s="297" t="s">
        <v>1300</v>
      </c>
      <c r="G157" s="298" t="s">
        <v>226</v>
      </c>
      <c r="H157" s="299">
        <v>7</v>
      </c>
      <c r="I157" s="300"/>
      <c r="J157" s="301">
        <f t="shared" si="10"/>
        <v>0</v>
      </c>
      <c r="K157" s="297" t="s">
        <v>345</v>
      </c>
      <c r="L157" s="37"/>
      <c r="M157" s="302" t="s">
        <v>1</v>
      </c>
      <c r="N157" s="303" t="s">
        <v>38</v>
      </c>
      <c r="O157" s="59"/>
      <c r="P157" s="304">
        <f t="shared" si="11"/>
        <v>0</v>
      </c>
      <c r="Q157" s="304">
        <v>1.2473759999999999E-3</v>
      </c>
      <c r="R157" s="304">
        <f t="shared" si="12"/>
        <v>8.7316319999999996E-3</v>
      </c>
      <c r="S157" s="304">
        <v>0</v>
      </c>
      <c r="T157" s="305">
        <f t="shared" si="13"/>
        <v>0</v>
      </c>
      <c r="AR157" s="306" t="s">
        <v>190</v>
      </c>
      <c r="AT157" s="306" t="s">
        <v>127</v>
      </c>
      <c r="AU157" s="306" t="s">
        <v>74</v>
      </c>
      <c r="AY157" s="244" t="s">
        <v>123</v>
      </c>
      <c r="BE157" s="180">
        <f t="shared" si="14"/>
        <v>0</v>
      </c>
      <c r="BF157" s="180">
        <f t="shared" si="15"/>
        <v>0</v>
      </c>
      <c r="BG157" s="180">
        <f t="shared" si="16"/>
        <v>0</v>
      </c>
      <c r="BH157" s="180">
        <f t="shared" si="17"/>
        <v>0</v>
      </c>
      <c r="BI157" s="180">
        <f t="shared" si="18"/>
        <v>0</v>
      </c>
      <c r="BJ157" s="244" t="s">
        <v>72</v>
      </c>
      <c r="BK157" s="180">
        <f t="shared" si="19"/>
        <v>0</v>
      </c>
      <c r="BL157" s="244" t="s">
        <v>190</v>
      </c>
      <c r="BM157" s="306" t="s">
        <v>1301</v>
      </c>
    </row>
    <row r="158" spans="2:65" s="243" customFormat="1" ht="24" customHeight="1" x14ac:dyDescent="0.2">
      <c r="B158" s="33"/>
      <c r="C158" s="295" t="s">
        <v>830</v>
      </c>
      <c r="D158" s="295" t="s">
        <v>127</v>
      </c>
      <c r="E158" s="296" t="s">
        <v>1302</v>
      </c>
      <c r="F158" s="297" t="s">
        <v>1303</v>
      </c>
      <c r="G158" s="298" t="s">
        <v>226</v>
      </c>
      <c r="H158" s="299">
        <v>68</v>
      </c>
      <c r="I158" s="300"/>
      <c r="J158" s="301">
        <f t="shared" si="10"/>
        <v>0</v>
      </c>
      <c r="K158" s="297" t="s">
        <v>345</v>
      </c>
      <c r="L158" s="37"/>
      <c r="M158" s="302" t="s">
        <v>1</v>
      </c>
      <c r="N158" s="303" t="s">
        <v>38</v>
      </c>
      <c r="O158" s="59"/>
      <c r="P158" s="304">
        <f t="shared" si="11"/>
        <v>0</v>
      </c>
      <c r="Q158" s="304">
        <v>1.2155999999999999E-4</v>
      </c>
      <c r="R158" s="304">
        <f t="shared" si="12"/>
        <v>8.2660800000000003E-3</v>
      </c>
      <c r="S158" s="304">
        <v>0</v>
      </c>
      <c r="T158" s="305">
        <f t="shared" si="13"/>
        <v>0</v>
      </c>
      <c r="AR158" s="306" t="s">
        <v>190</v>
      </c>
      <c r="AT158" s="306" t="s">
        <v>127</v>
      </c>
      <c r="AU158" s="306" t="s">
        <v>74</v>
      </c>
      <c r="AY158" s="244" t="s">
        <v>123</v>
      </c>
      <c r="BE158" s="180">
        <f t="shared" si="14"/>
        <v>0</v>
      </c>
      <c r="BF158" s="180">
        <f t="shared" si="15"/>
        <v>0</v>
      </c>
      <c r="BG158" s="180">
        <f t="shared" si="16"/>
        <v>0</v>
      </c>
      <c r="BH158" s="180">
        <f t="shared" si="17"/>
        <v>0</v>
      </c>
      <c r="BI158" s="180">
        <f t="shared" si="18"/>
        <v>0</v>
      </c>
      <c r="BJ158" s="244" t="s">
        <v>72</v>
      </c>
      <c r="BK158" s="180">
        <f t="shared" si="19"/>
        <v>0</v>
      </c>
      <c r="BL158" s="244" t="s">
        <v>190</v>
      </c>
      <c r="BM158" s="306" t="s">
        <v>1304</v>
      </c>
    </row>
    <row r="159" spans="2:65" s="243" customFormat="1" ht="24" customHeight="1" x14ac:dyDescent="0.2">
      <c r="B159" s="33"/>
      <c r="C159" s="295" t="s">
        <v>1305</v>
      </c>
      <c r="D159" s="295" t="s">
        <v>127</v>
      </c>
      <c r="E159" s="296" t="s">
        <v>1306</v>
      </c>
      <c r="F159" s="297" t="s">
        <v>1307</v>
      </c>
      <c r="G159" s="298" t="s">
        <v>226</v>
      </c>
      <c r="H159" s="299">
        <v>54</v>
      </c>
      <c r="I159" s="300"/>
      <c r="J159" s="301">
        <f t="shared" si="10"/>
        <v>0</v>
      </c>
      <c r="K159" s="297" t="s">
        <v>345</v>
      </c>
      <c r="L159" s="37"/>
      <c r="M159" s="302" t="s">
        <v>1</v>
      </c>
      <c r="N159" s="303" t="s">
        <v>38</v>
      </c>
      <c r="O159" s="59"/>
      <c r="P159" s="304">
        <f t="shared" si="11"/>
        <v>0</v>
      </c>
      <c r="Q159" s="304">
        <v>1.6312E-4</v>
      </c>
      <c r="R159" s="304">
        <f t="shared" si="12"/>
        <v>8.8084800000000005E-3</v>
      </c>
      <c r="S159" s="304">
        <v>0</v>
      </c>
      <c r="T159" s="305">
        <f t="shared" si="13"/>
        <v>0</v>
      </c>
      <c r="AR159" s="306" t="s">
        <v>190</v>
      </c>
      <c r="AT159" s="306" t="s">
        <v>127</v>
      </c>
      <c r="AU159" s="306" t="s">
        <v>74</v>
      </c>
      <c r="AY159" s="244" t="s">
        <v>123</v>
      </c>
      <c r="BE159" s="180">
        <f t="shared" si="14"/>
        <v>0</v>
      </c>
      <c r="BF159" s="180">
        <f t="shared" si="15"/>
        <v>0</v>
      </c>
      <c r="BG159" s="180">
        <f t="shared" si="16"/>
        <v>0</v>
      </c>
      <c r="BH159" s="180">
        <f t="shared" si="17"/>
        <v>0</v>
      </c>
      <c r="BI159" s="180">
        <f t="shared" si="18"/>
        <v>0</v>
      </c>
      <c r="BJ159" s="244" t="s">
        <v>72</v>
      </c>
      <c r="BK159" s="180">
        <f t="shared" si="19"/>
        <v>0</v>
      </c>
      <c r="BL159" s="244" t="s">
        <v>190</v>
      </c>
      <c r="BM159" s="306" t="s">
        <v>1308</v>
      </c>
    </row>
    <row r="160" spans="2:65" s="243" customFormat="1" ht="24" customHeight="1" x14ac:dyDescent="0.2">
      <c r="B160" s="33"/>
      <c r="C160" s="295" t="s">
        <v>1309</v>
      </c>
      <c r="D160" s="295" t="s">
        <v>127</v>
      </c>
      <c r="E160" s="296" t="s">
        <v>1310</v>
      </c>
      <c r="F160" s="297" t="s">
        <v>1311</v>
      </c>
      <c r="G160" s="298" t="s">
        <v>226</v>
      </c>
      <c r="H160" s="299">
        <v>54</v>
      </c>
      <c r="I160" s="300"/>
      <c r="J160" s="301">
        <f t="shared" si="10"/>
        <v>0</v>
      </c>
      <c r="K160" s="297" t="s">
        <v>345</v>
      </c>
      <c r="L160" s="37"/>
      <c r="M160" s="302" t="s">
        <v>1</v>
      </c>
      <c r="N160" s="303" t="s">
        <v>38</v>
      </c>
      <c r="O160" s="59"/>
      <c r="P160" s="304">
        <f t="shared" si="11"/>
        <v>0</v>
      </c>
      <c r="Q160" s="304">
        <v>1.9656E-4</v>
      </c>
      <c r="R160" s="304">
        <f t="shared" si="12"/>
        <v>1.061424E-2</v>
      </c>
      <c r="S160" s="304">
        <v>0</v>
      </c>
      <c r="T160" s="305">
        <f t="shared" si="13"/>
        <v>0</v>
      </c>
      <c r="AR160" s="306" t="s">
        <v>190</v>
      </c>
      <c r="AT160" s="306" t="s">
        <v>127</v>
      </c>
      <c r="AU160" s="306" t="s">
        <v>74</v>
      </c>
      <c r="AY160" s="244" t="s">
        <v>123</v>
      </c>
      <c r="BE160" s="180">
        <f t="shared" si="14"/>
        <v>0</v>
      </c>
      <c r="BF160" s="180">
        <f t="shared" si="15"/>
        <v>0</v>
      </c>
      <c r="BG160" s="180">
        <f t="shared" si="16"/>
        <v>0</v>
      </c>
      <c r="BH160" s="180">
        <f t="shared" si="17"/>
        <v>0</v>
      </c>
      <c r="BI160" s="180">
        <f t="shared" si="18"/>
        <v>0</v>
      </c>
      <c r="BJ160" s="244" t="s">
        <v>72</v>
      </c>
      <c r="BK160" s="180">
        <f t="shared" si="19"/>
        <v>0</v>
      </c>
      <c r="BL160" s="244" t="s">
        <v>190</v>
      </c>
      <c r="BM160" s="306" t="s">
        <v>1312</v>
      </c>
    </row>
    <row r="161" spans="2:65" s="243" customFormat="1" ht="24" customHeight="1" x14ac:dyDescent="0.2">
      <c r="B161" s="33"/>
      <c r="C161" s="295" t="s">
        <v>1313</v>
      </c>
      <c r="D161" s="295" t="s">
        <v>127</v>
      </c>
      <c r="E161" s="296" t="s">
        <v>1314</v>
      </c>
      <c r="F161" s="297" t="s">
        <v>1315</v>
      </c>
      <c r="G161" s="298" t="s">
        <v>226</v>
      </c>
      <c r="H161" s="299">
        <v>19</v>
      </c>
      <c r="I161" s="300"/>
      <c r="J161" s="301">
        <f t="shared" si="10"/>
        <v>0</v>
      </c>
      <c r="K161" s="297" t="s">
        <v>345</v>
      </c>
      <c r="L161" s="37"/>
      <c r="M161" s="302" t="s">
        <v>1</v>
      </c>
      <c r="N161" s="303" t="s">
        <v>38</v>
      </c>
      <c r="O161" s="59"/>
      <c r="P161" s="304">
        <f t="shared" si="11"/>
        <v>0</v>
      </c>
      <c r="Q161" s="304">
        <v>2.4078000000000001E-4</v>
      </c>
      <c r="R161" s="304">
        <f t="shared" si="12"/>
        <v>4.5748200000000003E-3</v>
      </c>
      <c r="S161" s="304">
        <v>0</v>
      </c>
      <c r="T161" s="305">
        <f t="shared" si="13"/>
        <v>0</v>
      </c>
      <c r="AR161" s="306" t="s">
        <v>190</v>
      </c>
      <c r="AT161" s="306" t="s">
        <v>127</v>
      </c>
      <c r="AU161" s="306" t="s">
        <v>74</v>
      </c>
      <c r="AY161" s="244" t="s">
        <v>123</v>
      </c>
      <c r="BE161" s="180">
        <f t="shared" si="14"/>
        <v>0</v>
      </c>
      <c r="BF161" s="180">
        <f t="shared" si="15"/>
        <v>0</v>
      </c>
      <c r="BG161" s="180">
        <f t="shared" si="16"/>
        <v>0</v>
      </c>
      <c r="BH161" s="180">
        <f t="shared" si="17"/>
        <v>0</v>
      </c>
      <c r="BI161" s="180">
        <f t="shared" si="18"/>
        <v>0</v>
      </c>
      <c r="BJ161" s="244" t="s">
        <v>72</v>
      </c>
      <c r="BK161" s="180">
        <f t="shared" si="19"/>
        <v>0</v>
      </c>
      <c r="BL161" s="244" t="s">
        <v>190</v>
      </c>
      <c r="BM161" s="306" t="s">
        <v>1316</v>
      </c>
    </row>
    <row r="162" spans="2:65" s="243" customFormat="1" ht="16.5" customHeight="1" x14ac:dyDescent="0.2">
      <c r="B162" s="33"/>
      <c r="C162" s="295" t="s">
        <v>1317</v>
      </c>
      <c r="D162" s="295" t="s">
        <v>127</v>
      </c>
      <c r="E162" s="296" t="s">
        <v>1318</v>
      </c>
      <c r="F162" s="297" t="s">
        <v>1319</v>
      </c>
      <c r="G162" s="298" t="s">
        <v>148</v>
      </c>
      <c r="H162" s="299">
        <v>55</v>
      </c>
      <c r="I162" s="300"/>
      <c r="J162" s="301">
        <f t="shared" si="10"/>
        <v>0</v>
      </c>
      <c r="K162" s="297" t="s">
        <v>345</v>
      </c>
      <c r="L162" s="37"/>
      <c r="M162" s="302" t="s">
        <v>1</v>
      </c>
      <c r="N162" s="303" t="s">
        <v>38</v>
      </c>
      <c r="O162" s="59"/>
      <c r="P162" s="304">
        <f t="shared" si="11"/>
        <v>0</v>
      </c>
      <c r="Q162" s="304">
        <v>0</v>
      </c>
      <c r="R162" s="304">
        <f t="shared" si="12"/>
        <v>0</v>
      </c>
      <c r="S162" s="304">
        <v>0</v>
      </c>
      <c r="T162" s="305">
        <f t="shared" si="13"/>
        <v>0</v>
      </c>
      <c r="AR162" s="306" t="s">
        <v>190</v>
      </c>
      <c r="AT162" s="306" t="s">
        <v>127</v>
      </c>
      <c r="AU162" s="306" t="s">
        <v>74</v>
      </c>
      <c r="AY162" s="244" t="s">
        <v>123</v>
      </c>
      <c r="BE162" s="180">
        <f t="shared" si="14"/>
        <v>0</v>
      </c>
      <c r="BF162" s="180">
        <f t="shared" si="15"/>
        <v>0</v>
      </c>
      <c r="BG162" s="180">
        <f t="shared" si="16"/>
        <v>0</v>
      </c>
      <c r="BH162" s="180">
        <f t="shared" si="17"/>
        <v>0</v>
      </c>
      <c r="BI162" s="180">
        <f t="shared" si="18"/>
        <v>0</v>
      </c>
      <c r="BJ162" s="244" t="s">
        <v>72</v>
      </c>
      <c r="BK162" s="180">
        <f t="shared" si="19"/>
        <v>0</v>
      </c>
      <c r="BL162" s="244" t="s">
        <v>190</v>
      </c>
      <c r="BM162" s="306" t="s">
        <v>1320</v>
      </c>
    </row>
    <row r="163" spans="2:65" s="243" customFormat="1" ht="24" customHeight="1" x14ac:dyDescent="0.2">
      <c r="B163" s="33"/>
      <c r="C163" s="295" t="s">
        <v>1321</v>
      </c>
      <c r="D163" s="295" t="s">
        <v>127</v>
      </c>
      <c r="E163" s="296" t="s">
        <v>1322</v>
      </c>
      <c r="F163" s="297" t="s">
        <v>1323</v>
      </c>
      <c r="G163" s="298" t="s">
        <v>148</v>
      </c>
      <c r="H163" s="299">
        <v>10</v>
      </c>
      <c r="I163" s="300"/>
      <c r="J163" s="301">
        <f t="shared" si="10"/>
        <v>0</v>
      </c>
      <c r="K163" s="297" t="s">
        <v>131</v>
      </c>
      <c r="L163" s="37"/>
      <c r="M163" s="302" t="s">
        <v>1</v>
      </c>
      <c r="N163" s="303" t="s">
        <v>38</v>
      </c>
      <c r="O163" s="59"/>
      <c r="P163" s="304">
        <f t="shared" si="11"/>
        <v>0</v>
      </c>
      <c r="Q163" s="304">
        <v>0</v>
      </c>
      <c r="R163" s="304">
        <f t="shared" si="12"/>
        <v>0</v>
      </c>
      <c r="S163" s="304">
        <v>0</v>
      </c>
      <c r="T163" s="305">
        <f t="shared" si="13"/>
        <v>0</v>
      </c>
      <c r="AR163" s="306" t="s">
        <v>190</v>
      </c>
      <c r="AT163" s="306" t="s">
        <v>127</v>
      </c>
      <c r="AU163" s="306" t="s">
        <v>74</v>
      </c>
      <c r="AY163" s="244" t="s">
        <v>123</v>
      </c>
      <c r="BE163" s="180">
        <f t="shared" si="14"/>
        <v>0</v>
      </c>
      <c r="BF163" s="180">
        <f t="shared" si="15"/>
        <v>0</v>
      </c>
      <c r="BG163" s="180">
        <f t="shared" si="16"/>
        <v>0</v>
      </c>
      <c r="BH163" s="180">
        <f t="shared" si="17"/>
        <v>0</v>
      </c>
      <c r="BI163" s="180">
        <f t="shared" si="18"/>
        <v>0</v>
      </c>
      <c r="BJ163" s="244" t="s">
        <v>72</v>
      </c>
      <c r="BK163" s="180">
        <f t="shared" si="19"/>
        <v>0</v>
      </c>
      <c r="BL163" s="244" t="s">
        <v>190</v>
      </c>
      <c r="BM163" s="306" t="s">
        <v>1324</v>
      </c>
    </row>
    <row r="164" spans="2:65" s="243" customFormat="1" ht="16.5" customHeight="1" x14ac:dyDescent="0.2">
      <c r="B164" s="33"/>
      <c r="C164" s="295" t="s">
        <v>1325</v>
      </c>
      <c r="D164" s="295" t="s">
        <v>127</v>
      </c>
      <c r="E164" s="296" t="s">
        <v>1326</v>
      </c>
      <c r="F164" s="297" t="s">
        <v>1327</v>
      </c>
      <c r="G164" s="298" t="s">
        <v>148</v>
      </c>
      <c r="H164" s="299">
        <v>40</v>
      </c>
      <c r="I164" s="300"/>
      <c r="J164" s="301">
        <f t="shared" si="10"/>
        <v>0</v>
      </c>
      <c r="K164" s="297" t="s">
        <v>345</v>
      </c>
      <c r="L164" s="37"/>
      <c r="M164" s="302" t="s">
        <v>1</v>
      </c>
      <c r="N164" s="303" t="s">
        <v>38</v>
      </c>
      <c r="O164" s="59"/>
      <c r="P164" s="304">
        <f t="shared" si="11"/>
        <v>0</v>
      </c>
      <c r="Q164" s="304">
        <v>1.7000000000000001E-4</v>
      </c>
      <c r="R164" s="304">
        <f t="shared" si="12"/>
        <v>6.8000000000000005E-3</v>
      </c>
      <c r="S164" s="304">
        <v>0</v>
      </c>
      <c r="T164" s="305">
        <f t="shared" si="13"/>
        <v>0</v>
      </c>
      <c r="AR164" s="306" t="s">
        <v>190</v>
      </c>
      <c r="AT164" s="306" t="s">
        <v>127</v>
      </c>
      <c r="AU164" s="306" t="s">
        <v>74</v>
      </c>
      <c r="AY164" s="244" t="s">
        <v>123</v>
      </c>
      <c r="BE164" s="180">
        <f t="shared" si="14"/>
        <v>0</v>
      </c>
      <c r="BF164" s="180">
        <f t="shared" si="15"/>
        <v>0</v>
      </c>
      <c r="BG164" s="180">
        <f t="shared" si="16"/>
        <v>0</v>
      </c>
      <c r="BH164" s="180">
        <f t="shared" si="17"/>
        <v>0</v>
      </c>
      <c r="BI164" s="180">
        <f t="shared" si="18"/>
        <v>0</v>
      </c>
      <c r="BJ164" s="244" t="s">
        <v>72</v>
      </c>
      <c r="BK164" s="180">
        <f t="shared" si="19"/>
        <v>0</v>
      </c>
      <c r="BL164" s="244" t="s">
        <v>190</v>
      </c>
      <c r="BM164" s="306" t="s">
        <v>1328</v>
      </c>
    </row>
    <row r="165" spans="2:65" s="243" customFormat="1" ht="16.5" customHeight="1" x14ac:dyDescent="0.2">
      <c r="B165" s="33"/>
      <c r="C165" s="295" t="s">
        <v>371</v>
      </c>
      <c r="D165" s="295" t="s">
        <v>127</v>
      </c>
      <c r="E165" s="296" t="s">
        <v>1329</v>
      </c>
      <c r="F165" s="297" t="s">
        <v>1330</v>
      </c>
      <c r="G165" s="298" t="s">
        <v>148</v>
      </c>
      <c r="H165" s="299">
        <v>15</v>
      </c>
      <c r="I165" s="300"/>
      <c r="J165" s="301">
        <f t="shared" si="10"/>
        <v>0</v>
      </c>
      <c r="K165" s="297" t="s">
        <v>345</v>
      </c>
      <c r="L165" s="37"/>
      <c r="M165" s="302" t="s">
        <v>1</v>
      </c>
      <c r="N165" s="303" t="s">
        <v>38</v>
      </c>
      <c r="O165" s="59"/>
      <c r="P165" s="304">
        <f t="shared" si="11"/>
        <v>0</v>
      </c>
      <c r="Q165" s="304">
        <v>2.3000000000000001E-4</v>
      </c>
      <c r="R165" s="304">
        <f t="shared" si="12"/>
        <v>3.4499999999999999E-3</v>
      </c>
      <c r="S165" s="304">
        <v>0</v>
      </c>
      <c r="T165" s="305">
        <f t="shared" si="13"/>
        <v>0</v>
      </c>
      <c r="AR165" s="306" t="s">
        <v>190</v>
      </c>
      <c r="AT165" s="306" t="s">
        <v>127</v>
      </c>
      <c r="AU165" s="306" t="s">
        <v>74</v>
      </c>
      <c r="AY165" s="244" t="s">
        <v>123</v>
      </c>
      <c r="BE165" s="180">
        <f t="shared" si="14"/>
        <v>0</v>
      </c>
      <c r="BF165" s="180">
        <f t="shared" si="15"/>
        <v>0</v>
      </c>
      <c r="BG165" s="180">
        <f t="shared" si="16"/>
        <v>0</v>
      </c>
      <c r="BH165" s="180">
        <f t="shared" si="17"/>
        <v>0</v>
      </c>
      <c r="BI165" s="180">
        <f t="shared" si="18"/>
        <v>0</v>
      </c>
      <c r="BJ165" s="244" t="s">
        <v>72</v>
      </c>
      <c r="BK165" s="180">
        <f t="shared" si="19"/>
        <v>0</v>
      </c>
      <c r="BL165" s="244" t="s">
        <v>190</v>
      </c>
      <c r="BM165" s="306" t="s">
        <v>1331</v>
      </c>
    </row>
    <row r="166" spans="2:65" s="243" customFormat="1" ht="24" customHeight="1" x14ac:dyDescent="0.2">
      <c r="B166" s="33"/>
      <c r="C166" s="295" t="s">
        <v>1118</v>
      </c>
      <c r="D166" s="295" t="s">
        <v>127</v>
      </c>
      <c r="E166" s="296" t="s">
        <v>1332</v>
      </c>
      <c r="F166" s="297" t="s">
        <v>1333</v>
      </c>
      <c r="G166" s="298" t="s">
        <v>148</v>
      </c>
      <c r="H166" s="299">
        <v>8</v>
      </c>
      <c r="I166" s="300"/>
      <c r="J166" s="301">
        <f t="shared" si="10"/>
        <v>0</v>
      </c>
      <c r="K166" s="297" t="s">
        <v>131</v>
      </c>
      <c r="L166" s="37"/>
      <c r="M166" s="302" t="s">
        <v>1</v>
      </c>
      <c r="N166" s="303" t="s">
        <v>38</v>
      </c>
      <c r="O166" s="59"/>
      <c r="P166" s="304">
        <f t="shared" si="11"/>
        <v>0</v>
      </c>
      <c r="Q166" s="304">
        <v>4.0004850000000002E-4</v>
      </c>
      <c r="R166" s="304">
        <f t="shared" si="12"/>
        <v>3.2003880000000002E-3</v>
      </c>
      <c r="S166" s="304">
        <v>0</v>
      </c>
      <c r="T166" s="305">
        <f t="shared" si="13"/>
        <v>0</v>
      </c>
      <c r="AR166" s="306" t="s">
        <v>190</v>
      </c>
      <c r="AT166" s="306" t="s">
        <v>127</v>
      </c>
      <c r="AU166" s="306" t="s">
        <v>74</v>
      </c>
      <c r="AY166" s="244" t="s">
        <v>123</v>
      </c>
      <c r="BE166" s="180">
        <f t="shared" si="14"/>
        <v>0</v>
      </c>
      <c r="BF166" s="180">
        <f t="shared" si="15"/>
        <v>0</v>
      </c>
      <c r="BG166" s="180">
        <f t="shared" si="16"/>
        <v>0</v>
      </c>
      <c r="BH166" s="180">
        <f t="shared" si="17"/>
        <v>0</v>
      </c>
      <c r="BI166" s="180">
        <f t="shared" si="18"/>
        <v>0</v>
      </c>
      <c r="BJ166" s="244" t="s">
        <v>72</v>
      </c>
      <c r="BK166" s="180">
        <f t="shared" si="19"/>
        <v>0</v>
      </c>
      <c r="BL166" s="244" t="s">
        <v>190</v>
      </c>
      <c r="BM166" s="306" t="s">
        <v>1334</v>
      </c>
    </row>
    <row r="167" spans="2:65" s="243" customFormat="1" ht="24" customHeight="1" x14ac:dyDescent="0.2">
      <c r="B167" s="33"/>
      <c r="C167" s="295" t="s">
        <v>1128</v>
      </c>
      <c r="D167" s="295" t="s">
        <v>127</v>
      </c>
      <c r="E167" s="296" t="s">
        <v>1335</v>
      </c>
      <c r="F167" s="297" t="s">
        <v>1336</v>
      </c>
      <c r="G167" s="298" t="s">
        <v>148</v>
      </c>
      <c r="H167" s="299">
        <v>3</v>
      </c>
      <c r="I167" s="300"/>
      <c r="J167" s="301">
        <f t="shared" si="10"/>
        <v>0</v>
      </c>
      <c r="K167" s="297" t="s">
        <v>131</v>
      </c>
      <c r="L167" s="37"/>
      <c r="M167" s="302" t="s">
        <v>1</v>
      </c>
      <c r="N167" s="303" t="s">
        <v>38</v>
      </c>
      <c r="O167" s="59"/>
      <c r="P167" s="304">
        <f t="shared" si="11"/>
        <v>0</v>
      </c>
      <c r="Q167" s="304">
        <v>5.7004850000000004E-4</v>
      </c>
      <c r="R167" s="304">
        <f t="shared" si="12"/>
        <v>1.7101455000000001E-3</v>
      </c>
      <c r="S167" s="304">
        <v>0</v>
      </c>
      <c r="T167" s="305">
        <f t="shared" si="13"/>
        <v>0</v>
      </c>
      <c r="AR167" s="306" t="s">
        <v>190</v>
      </c>
      <c r="AT167" s="306" t="s">
        <v>127</v>
      </c>
      <c r="AU167" s="306" t="s">
        <v>74</v>
      </c>
      <c r="AY167" s="244" t="s">
        <v>123</v>
      </c>
      <c r="BE167" s="180">
        <f t="shared" si="14"/>
        <v>0</v>
      </c>
      <c r="BF167" s="180">
        <f t="shared" si="15"/>
        <v>0</v>
      </c>
      <c r="BG167" s="180">
        <f t="shared" si="16"/>
        <v>0</v>
      </c>
      <c r="BH167" s="180">
        <f t="shared" si="17"/>
        <v>0</v>
      </c>
      <c r="BI167" s="180">
        <f t="shared" si="18"/>
        <v>0</v>
      </c>
      <c r="BJ167" s="244" t="s">
        <v>72</v>
      </c>
      <c r="BK167" s="180">
        <f t="shared" si="19"/>
        <v>0</v>
      </c>
      <c r="BL167" s="244" t="s">
        <v>190</v>
      </c>
      <c r="BM167" s="306" t="s">
        <v>1337</v>
      </c>
    </row>
    <row r="168" spans="2:65" s="243" customFormat="1" ht="24" customHeight="1" x14ac:dyDescent="0.2">
      <c r="B168" s="33"/>
      <c r="C168" s="295" t="s">
        <v>401</v>
      </c>
      <c r="D168" s="295" t="s">
        <v>127</v>
      </c>
      <c r="E168" s="296" t="s">
        <v>1338</v>
      </c>
      <c r="F168" s="297" t="s">
        <v>1339</v>
      </c>
      <c r="G168" s="298" t="s">
        <v>226</v>
      </c>
      <c r="H168" s="299">
        <v>195</v>
      </c>
      <c r="I168" s="300"/>
      <c r="J168" s="301">
        <f t="shared" si="10"/>
        <v>0</v>
      </c>
      <c r="K168" s="297" t="s">
        <v>345</v>
      </c>
      <c r="L168" s="37"/>
      <c r="M168" s="302" t="s">
        <v>1</v>
      </c>
      <c r="N168" s="303" t="s">
        <v>38</v>
      </c>
      <c r="O168" s="59"/>
      <c r="P168" s="304">
        <f t="shared" si="11"/>
        <v>0</v>
      </c>
      <c r="Q168" s="304">
        <v>1.8979500000000001E-4</v>
      </c>
      <c r="R168" s="304">
        <f t="shared" si="12"/>
        <v>3.7010025000000002E-2</v>
      </c>
      <c r="S168" s="304">
        <v>0</v>
      </c>
      <c r="T168" s="305">
        <f t="shared" si="13"/>
        <v>0</v>
      </c>
      <c r="AR168" s="306" t="s">
        <v>190</v>
      </c>
      <c r="AT168" s="306" t="s">
        <v>127</v>
      </c>
      <c r="AU168" s="306" t="s">
        <v>74</v>
      </c>
      <c r="AY168" s="244" t="s">
        <v>123</v>
      </c>
      <c r="BE168" s="180">
        <f t="shared" si="14"/>
        <v>0</v>
      </c>
      <c r="BF168" s="180">
        <f t="shared" si="15"/>
        <v>0</v>
      </c>
      <c r="BG168" s="180">
        <f t="shared" si="16"/>
        <v>0</v>
      </c>
      <c r="BH168" s="180">
        <f t="shared" si="17"/>
        <v>0</v>
      </c>
      <c r="BI168" s="180">
        <f t="shared" si="18"/>
        <v>0</v>
      </c>
      <c r="BJ168" s="244" t="s">
        <v>72</v>
      </c>
      <c r="BK168" s="180">
        <f t="shared" si="19"/>
        <v>0</v>
      </c>
      <c r="BL168" s="244" t="s">
        <v>190</v>
      </c>
      <c r="BM168" s="306" t="s">
        <v>1340</v>
      </c>
    </row>
    <row r="169" spans="2:65" s="243" customFormat="1" ht="16.5" customHeight="1" x14ac:dyDescent="0.2">
      <c r="B169" s="33"/>
      <c r="C169" s="295" t="s">
        <v>614</v>
      </c>
      <c r="D169" s="295" t="s">
        <v>127</v>
      </c>
      <c r="E169" s="296" t="s">
        <v>1341</v>
      </c>
      <c r="F169" s="297" t="s">
        <v>1342</v>
      </c>
      <c r="G169" s="298" t="s">
        <v>226</v>
      </c>
      <c r="H169" s="299">
        <v>195</v>
      </c>
      <c r="I169" s="300"/>
      <c r="J169" s="301">
        <f t="shared" si="10"/>
        <v>0</v>
      </c>
      <c r="K169" s="297" t="s">
        <v>345</v>
      </c>
      <c r="L169" s="37"/>
      <c r="M169" s="302" t="s">
        <v>1</v>
      </c>
      <c r="N169" s="303" t="s">
        <v>38</v>
      </c>
      <c r="O169" s="59"/>
      <c r="P169" s="304">
        <f t="shared" si="11"/>
        <v>0</v>
      </c>
      <c r="Q169" s="304">
        <v>1.0000000000000001E-5</v>
      </c>
      <c r="R169" s="304">
        <f t="shared" si="12"/>
        <v>1.9500000000000001E-3</v>
      </c>
      <c r="S169" s="304">
        <v>0</v>
      </c>
      <c r="T169" s="305">
        <f t="shared" si="13"/>
        <v>0</v>
      </c>
      <c r="AR169" s="306" t="s">
        <v>190</v>
      </c>
      <c r="AT169" s="306" t="s">
        <v>127</v>
      </c>
      <c r="AU169" s="306" t="s">
        <v>74</v>
      </c>
      <c r="AY169" s="244" t="s">
        <v>123</v>
      </c>
      <c r="BE169" s="180">
        <f t="shared" si="14"/>
        <v>0</v>
      </c>
      <c r="BF169" s="180">
        <f t="shared" si="15"/>
        <v>0</v>
      </c>
      <c r="BG169" s="180">
        <f t="shared" si="16"/>
        <v>0</v>
      </c>
      <c r="BH169" s="180">
        <f t="shared" si="17"/>
        <v>0</v>
      </c>
      <c r="BI169" s="180">
        <f t="shared" si="18"/>
        <v>0</v>
      </c>
      <c r="BJ169" s="244" t="s">
        <v>72</v>
      </c>
      <c r="BK169" s="180">
        <f t="shared" si="19"/>
        <v>0</v>
      </c>
      <c r="BL169" s="244" t="s">
        <v>190</v>
      </c>
      <c r="BM169" s="306" t="s">
        <v>1343</v>
      </c>
    </row>
    <row r="170" spans="2:65" s="243" customFormat="1" ht="24" customHeight="1" x14ac:dyDescent="0.2">
      <c r="B170" s="33"/>
      <c r="C170" s="295" t="s">
        <v>1021</v>
      </c>
      <c r="D170" s="295" t="s">
        <v>127</v>
      </c>
      <c r="E170" s="296" t="s">
        <v>1344</v>
      </c>
      <c r="F170" s="297" t="s">
        <v>1345</v>
      </c>
      <c r="G170" s="298" t="s">
        <v>157</v>
      </c>
      <c r="H170" s="299">
        <v>5.5E-2</v>
      </c>
      <c r="I170" s="300"/>
      <c r="J170" s="301">
        <f t="shared" si="10"/>
        <v>0</v>
      </c>
      <c r="K170" s="297" t="s">
        <v>131</v>
      </c>
      <c r="L170" s="37"/>
      <c r="M170" s="302" t="s">
        <v>1</v>
      </c>
      <c r="N170" s="303" t="s">
        <v>38</v>
      </c>
      <c r="O170" s="59"/>
      <c r="P170" s="304">
        <f t="shared" si="11"/>
        <v>0</v>
      </c>
      <c r="Q170" s="304">
        <v>0</v>
      </c>
      <c r="R170" s="304">
        <f t="shared" si="12"/>
        <v>0</v>
      </c>
      <c r="S170" s="304">
        <v>0</v>
      </c>
      <c r="T170" s="305">
        <f t="shared" si="13"/>
        <v>0</v>
      </c>
      <c r="AR170" s="306" t="s">
        <v>190</v>
      </c>
      <c r="AT170" s="306" t="s">
        <v>127</v>
      </c>
      <c r="AU170" s="306" t="s">
        <v>74</v>
      </c>
      <c r="AY170" s="244" t="s">
        <v>123</v>
      </c>
      <c r="BE170" s="180">
        <f t="shared" si="14"/>
        <v>0</v>
      </c>
      <c r="BF170" s="180">
        <f t="shared" si="15"/>
        <v>0</v>
      </c>
      <c r="BG170" s="180">
        <f t="shared" si="16"/>
        <v>0</v>
      </c>
      <c r="BH170" s="180">
        <f t="shared" si="17"/>
        <v>0</v>
      </c>
      <c r="BI170" s="180">
        <f t="shared" si="18"/>
        <v>0</v>
      </c>
      <c r="BJ170" s="244" t="s">
        <v>72</v>
      </c>
      <c r="BK170" s="180">
        <f t="shared" si="19"/>
        <v>0</v>
      </c>
      <c r="BL170" s="244" t="s">
        <v>190</v>
      </c>
      <c r="BM170" s="306" t="s">
        <v>1346</v>
      </c>
    </row>
    <row r="171" spans="2:65" s="243" customFormat="1" ht="16.5" customHeight="1" x14ac:dyDescent="0.2">
      <c r="B171" s="33"/>
      <c r="C171" s="295" t="s">
        <v>880</v>
      </c>
      <c r="D171" s="295" t="s">
        <v>127</v>
      </c>
      <c r="E171" s="296" t="s">
        <v>1347</v>
      </c>
      <c r="F171" s="297" t="s">
        <v>1348</v>
      </c>
      <c r="G171" s="298" t="s">
        <v>761</v>
      </c>
      <c r="H171" s="299">
        <v>11</v>
      </c>
      <c r="I171" s="300"/>
      <c r="J171" s="301">
        <f t="shared" si="10"/>
        <v>0</v>
      </c>
      <c r="K171" s="297" t="s">
        <v>1</v>
      </c>
      <c r="L171" s="37"/>
      <c r="M171" s="302" t="s">
        <v>1</v>
      </c>
      <c r="N171" s="303" t="s">
        <v>38</v>
      </c>
      <c r="O171" s="59"/>
      <c r="P171" s="304">
        <f t="shared" si="11"/>
        <v>0</v>
      </c>
      <c r="Q171" s="304">
        <v>0</v>
      </c>
      <c r="R171" s="304">
        <f t="shared" si="12"/>
        <v>0</v>
      </c>
      <c r="S171" s="304">
        <v>0</v>
      </c>
      <c r="T171" s="305">
        <f t="shared" si="13"/>
        <v>0</v>
      </c>
      <c r="AR171" s="306" t="s">
        <v>190</v>
      </c>
      <c r="AT171" s="306" t="s">
        <v>127</v>
      </c>
      <c r="AU171" s="306" t="s">
        <v>74</v>
      </c>
      <c r="AY171" s="244" t="s">
        <v>123</v>
      </c>
      <c r="BE171" s="180">
        <f t="shared" si="14"/>
        <v>0</v>
      </c>
      <c r="BF171" s="180">
        <f t="shared" si="15"/>
        <v>0</v>
      </c>
      <c r="BG171" s="180">
        <f t="shared" si="16"/>
        <v>0</v>
      </c>
      <c r="BH171" s="180">
        <f t="shared" si="17"/>
        <v>0</v>
      </c>
      <c r="BI171" s="180">
        <f t="shared" si="18"/>
        <v>0</v>
      </c>
      <c r="BJ171" s="244" t="s">
        <v>72</v>
      </c>
      <c r="BK171" s="180">
        <f t="shared" si="19"/>
        <v>0</v>
      </c>
      <c r="BL171" s="244" t="s">
        <v>190</v>
      </c>
      <c r="BM171" s="306" t="s">
        <v>1349</v>
      </c>
    </row>
    <row r="172" spans="2:65" s="243" customFormat="1" ht="24" customHeight="1" x14ac:dyDescent="0.2">
      <c r="B172" s="33"/>
      <c r="C172" s="295" t="s">
        <v>706</v>
      </c>
      <c r="D172" s="295" t="s">
        <v>127</v>
      </c>
      <c r="E172" s="296" t="s">
        <v>1350</v>
      </c>
      <c r="F172" s="297" t="s">
        <v>1351</v>
      </c>
      <c r="G172" s="298" t="s">
        <v>1352</v>
      </c>
      <c r="H172" s="299">
        <v>1</v>
      </c>
      <c r="I172" s="300"/>
      <c r="J172" s="301">
        <f t="shared" si="10"/>
        <v>0</v>
      </c>
      <c r="K172" s="297" t="s">
        <v>1</v>
      </c>
      <c r="L172" s="37"/>
      <c r="M172" s="302" t="s">
        <v>1</v>
      </c>
      <c r="N172" s="303" t="s">
        <v>38</v>
      </c>
      <c r="O172" s="59"/>
      <c r="P172" s="304">
        <f t="shared" si="11"/>
        <v>0</v>
      </c>
      <c r="Q172" s="304">
        <v>0</v>
      </c>
      <c r="R172" s="304">
        <f t="shared" si="12"/>
        <v>0</v>
      </c>
      <c r="S172" s="304">
        <v>0</v>
      </c>
      <c r="T172" s="305">
        <f t="shared" si="13"/>
        <v>0</v>
      </c>
      <c r="AR172" s="306" t="s">
        <v>190</v>
      </c>
      <c r="AT172" s="306" t="s">
        <v>127</v>
      </c>
      <c r="AU172" s="306" t="s">
        <v>74</v>
      </c>
      <c r="AY172" s="244" t="s">
        <v>123</v>
      </c>
      <c r="BE172" s="180">
        <f t="shared" si="14"/>
        <v>0</v>
      </c>
      <c r="BF172" s="180">
        <f t="shared" si="15"/>
        <v>0</v>
      </c>
      <c r="BG172" s="180">
        <f t="shared" si="16"/>
        <v>0</v>
      </c>
      <c r="BH172" s="180">
        <f t="shared" si="17"/>
        <v>0</v>
      </c>
      <c r="BI172" s="180">
        <f t="shared" si="18"/>
        <v>0</v>
      </c>
      <c r="BJ172" s="244" t="s">
        <v>72</v>
      </c>
      <c r="BK172" s="180">
        <f t="shared" si="19"/>
        <v>0</v>
      </c>
      <c r="BL172" s="244" t="s">
        <v>190</v>
      </c>
      <c r="BM172" s="306" t="s">
        <v>1353</v>
      </c>
    </row>
    <row r="173" spans="2:65" s="10" customFormat="1" ht="22.9" customHeight="1" x14ac:dyDescent="0.2">
      <c r="B173" s="153"/>
      <c r="C173" s="154"/>
      <c r="D173" s="155" t="s">
        <v>66</v>
      </c>
      <c r="E173" s="167" t="s">
        <v>1354</v>
      </c>
      <c r="F173" s="167" t="s">
        <v>1355</v>
      </c>
      <c r="G173" s="154"/>
      <c r="H173" s="154"/>
      <c r="I173" s="157"/>
      <c r="J173" s="168">
        <f>BK173</f>
        <v>0</v>
      </c>
      <c r="K173" s="154"/>
      <c r="L173" s="159"/>
      <c r="M173" s="160"/>
      <c r="N173" s="161"/>
      <c r="O173" s="161"/>
      <c r="P173" s="162">
        <f>SUM(P174:P193)</f>
        <v>0</v>
      </c>
      <c r="Q173" s="161"/>
      <c r="R173" s="162">
        <f>SUM(R174:R193)</f>
        <v>0.2625676019</v>
      </c>
      <c r="S173" s="161"/>
      <c r="T173" s="163">
        <f>SUM(T174:T193)</f>
        <v>0.25316</v>
      </c>
      <c r="AR173" s="164" t="s">
        <v>74</v>
      </c>
      <c r="AT173" s="165" t="s">
        <v>66</v>
      </c>
      <c r="AU173" s="165" t="s">
        <v>72</v>
      </c>
      <c r="AY173" s="164" t="s">
        <v>123</v>
      </c>
      <c r="BK173" s="166">
        <f>SUM(BK174:BK193)</f>
        <v>0</v>
      </c>
    </row>
    <row r="174" spans="2:65" s="243" customFormat="1" ht="16.5" customHeight="1" x14ac:dyDescent="0.2">
      <c r="B174" s="33"/>
      <c r="C174" s="295" t="s">
        <v>775</v>
      </c>
      <c r="D174" s="295" t="s">
        <v>127</v>
      </c>
      <c r="E174" s="296" t="s">
        <v>1356</v>
      </c>
      <c r="F174" s="297" t="s">
        <v>1357</v>
      </c>
      <c r="G174" s="298" t="s">
        <v>1358</v>
      </c>
      <c r="H174" s="299">
        <v>2</v>
      </c>
      <c r="I174" s="300"/>
      <c r="J174" s="301">
        <f t="shared" ref="J174:J193" si="20">ROUND(I174*H174,2)</f>
        <v>0</v>
      </c>
      <c r="K174" s="297" t="s">
        <v>131</v>
      </c>
      <c r="L174" s="37"/>
      <c r="M174" s="302" t="s">
        <v>1</v>
      </c>
      <c r="N174" s="303" t="s">
        <v>38</v>
      </c>
      <c r="O174" s="59"/>
      <c r="P174" s="304">
        <f t="shared" ref="P174:P193" si="21">O174*H174</f>
        <v>0</v>
      </c>
      <c r="Q174" s="304">
        <v>0</v>
      </c>
      <c r="R174" s="304">
        <f t="shared" ref="R174:R193" si="22">Q174*H174</f>
        <v>0</v>
      </c>
      <c r="S174" s="304">
        <v>1.933E-2</v>
      </c>
      <c r="T174" s="305">
        <f t="shared" ref="T174:T193" si="23">S174*H174</f>
        <v>3.866E-2</v>
      </c>
      <c r="AR174" s="306" t="s">
        <v>190</v>
      </c>
      <c r="AT174" s="306" t="s">
        <v>127</v>
      </c>
      <c r="AU174" s="306" t="s">
        <v>74</v>
      </c>
      <c r="AY174" s="244" t="s">
        <v>123</v>
      </c>
      <c r="BE174" s="180">
        <f t="shared" ref="BE174:BE193" si="24">IF(N174="základní",J174,0)</f>
        <v>0</v>
      </c>
      <c r="BF174" s="180">
        <f t="shared" ref="BF174:BF193" si="25">IF(N174="snížená",J174,0)</f>
        <v>0</v>
      </c>
      <c r="BG174" s="180">
        <f t="shared" ref="BG174:BG193" si="26">IF(N174="zákl. přenesená",J174,0)</f>
        <v>0</v>
      </c>
      <c r="BH174" s="180">
        <f t="shared" ref="BH174:BH193" si="27">IF(N174="sníž. přenesená",J174,0)</f>
        <v>0</v>
      </c>
      <c r="BI174" s="180">
        <f t="shared" ref="BI174:BI193" si="28">IF(N174="nulová",J174,0)</f>
        <v>0</v>
      </c>
      <c r="BJ174" s="244" t="s">
        <v>72</v>
      </c>
      <c r="BK174" s="180">
        <f t="shared" ref="BK174:BK193" si="29">ROUND(I174*H174,2)</f>
        <v>0</v>
      </c>
      <c r="BL174" s="244" t="s">
        <v>190</v>
      </c>
      <c r="BM174" s="306" t="s">
        <v>1359</v>
      </c>
    </row>
    <row r="175" spans="2:65" s="243" customFormat="1" ht="24" customHeight="1" x14ac:dyDescent="0.2">
      <c r="B175" s="33"/>
      <c r="C175" s="295" t="s">
        <v>1039</v>
      </c>
      <c r="D175" s="295" t="s">
        <v>127</v>
      </c>
      <c r="E175" s="296" t="s">
        <v>1360</v>
      </c>
      <c r="F175" s="297" t="s">
        <v>1361</v>
      </c>
      <c r="G175" s="298" t="s">
        <v>1358</v>
      </c>
      <c r="H175" s="299">
        <v>2</v>
      </c>
      <c r="I175" s="300"/>
      <c r="J175" s="301">
        <f t="shared" si="20"/>
        <v>0</v>
      </c>
      <c r="K175" s="297" t="s">
        <v>345</v>
      </c>
      <c r="L175" s="37"/>
      <c r="M175" s="302" t="s">
        <v>1</v>
      </c>
      <c r="N175" s="303" t="s">
        <v>38</v>
      </c>
      <c r="O175" s="59"/>
      <c r="P175" s="304">
        <f t="shared" si="21"/>
        <v>0</v>
      </c>
      <c r="Q175" s="304">
        <v>1.69188363E-2</v>
      </c>
      <c r="R175" s="304">
        <f t="shared" si="22"/>
        <v>3.38376726E-2</v>
      </c>
      <c r="S175" s="304">
        <v>0</v>
      </c>
      <c r="T175" s="305">
        <f t="shared" si="23"/>
        <v>0</v>
      </c>
      <c r="AR175" s="306" t="s">
        <v>190</v>
      </c>
      <c r="AT175" s="306" t="s">
        <v>127</v>
      </c>
      <c r="AU175" s="306" t="s">
        <v>74</v>
      </c>
      <c r="AY175" s="244" t="s">
        <v>123</v>
      </c>
      <c r="BE175" s="180">
        <f t="shared" si="24"/>
        <v>0</v>
      </c>
      <c r="BF175" s="180">
        <f t="shared" si="25"/>
        <v>0</v>
      </c>
      <c r="BG175" s="180">
        <f t="shared" si="26"/>
        <v>0</v>
      </c>
      <c r="BH175" s="180">
        <f t="shared" si="27"/>
        <v>0</v>
      </c>
      <c r="BI175" s="180">
        <f t="shared" si="28"/>
        <v>0</v>
      </c>
      <c r="BJ175" s="244" t="s">
        <v>72</v>
      </c>
      <c r="BK175" s="180">
        <f t="shared" si="29"/>
        <v>0</v>
      </c>
      <c r="BL175" s="244" t="s">
        <v>190</v>
      </c>
      <c r="BM175" s="306" t="s">
        <v>1362</v>
      </c>
    </row>
    <row r="176" spans="2:65" s="243" customFormat="1" ht="16.5" customHeight="1" x14ac:dyDescent="0.2">
      <c r="B176" s="33"/>
      <c r="C176" s="295" t="s">
        <v>767</v>
      </c>
      <c r="D176" s="295" t="s">
        <v>127</v>
      </c>
      <c r="E176" s="296" t="s">
        <v>1363</v>
      </c>
      <c r="F176" s="297" t="s">
        <v>1364</v>
      </c>
      <c r="G176" s="298" t="s">
        <v>1358</v>
      </c>
      <c r="H176" s="299">
        <v>6</v>
      </c>
      <c r="I176" s="300"/>
      <c r="J176" s="301">
        <f t="shared" si="20"/>
        <v>0</v>
      </c>
      <c r="K176" s="297" t="s">
        <v>131</v>
      </c>
      <c r="L176" s="37"/>
      <c r="M176" s="302" t="s">
        <v>1</v>
      </c>
      <c r="N176" s="303" t="s">
        <v>38</v>
      </c>
      <c r="O176" s="59"/>
      <c r="P176" s="304">
        <f t="shared" si="21"/>
        <v>0</v>
      </c>
      <c r="Q176" s="304">
        <v>0</v>
      </c>
      <c r="R176" s="304">
        <f t="shared" si="22"/>
        <v>0</v>
      </c>
      <c r="S176" s="304">
        <v>1.9460000000000002E-2</v>
      </c>
      <c r="T176" s="305">
        <f t="shared" si="23"/>
        <v>0.11676</v>
      </c>
      <c r="AR176" s="306" t="s">
        <v>190</v>
      </c>
      <c r="AT176" s="306" t="s">
        <v>127</v>
      </c>
      <c r="AU176" s="306" t="s">
        <v>74</v>
      </c>
      <c r="AY176" s="244" t="s">
        <v>123</v>
      </c>
      <c r="BE176" s="180">
        <f t="shared" si="24"/>
        <v>0</v>
      </c>
      <c r="BF176" s="180">
        <f t="shared" si="25"/>
        <v>0</v>
      </c>
      <c r="BG176" s="180">
        <f t="shared" si="26"/>
        <v>0</v>
      </c>
      <c r="BH176" s="180">
        <f t="shared" si="27"/>
        <v>0</v>
      </c>
      <c r="BI176" s="180">
        <f t="shared" si="28"/>
        <v>0</v>
      </c>
      <c r="BJ176" s="244" t="s">
        <v>72</v>
      </c>
      <c r="BK176" s="180">
        <f t="shared" si="29"/>
        <v>0</v>
      </c>
      <c r="BL176" s="244" t="s">
        <v>190</v>
      </c>
      <c r="BM176" s="306" t="s">
        <v>1365</v>
      </c>
    </row>
    <row r="177" spans="2:65" s="243" customFormat="1" ht="24" customHeight="1" x14ac:dyDescent="0.2">
      <c r="B177" s="33"/>
      <c r="C177" s="295" t="s">
        <v>1060</v>
      </c>
      <c r="D177" s="295" t="s">
        <v>127</v>
      </c>
      <c r="E177" s="296" t="s">
        <v>1366</v>
      </c>
      <c r="F177" s="297" t="s">
        <v>1367</v>
      </c>
      <c r="G177" s="298" t="s">
        <v>1358</v>
      </c>
      <c r="H177" s="299">
        <v>6</v>
      </c>
      <c r="I177" s="300"/>
      <c r="J177" s="301">
        <f t="shared" si="20"/>
        <v>0</v>
      </c>
      <c r="K177" s="297" t="s">
        <v>345</v>
      </c>
      <c r="L177" s="37"/>
      <c r="M177" s="302" t="s">
        <v>1</v>
      </c>
      <c r="N177" s="303" t="s">
        <v>38</v>
      </c>
      <c r="O177" s="59"/>
      <c r="P177" s="304">
        <f t="shared" si="21"/>
        <v>0</v>
      </c>
      <c r="Q177" s="304">
        <v>1.49692765E-2</v>
      </c>
      <c r="R177" s="304">
        <f t="shared" si="22"/>
        <v>8.9815658999999992E-2</v>
      </c>
      <c r="S177" s="304">
        <v>0</v>
      </c>
      <c r="T177" s="305">
        <f t="shared" si="23"/>
        <v>0</v>
      </c>
      <c r="AR177" s="306" t="s">
        <v>190</v>
      </c>
      <c r="AT177" s="306" t="s">
        <v>127</v>
      </c>
      <c r="AU177" s="306" t="s">
        <v>74</v>
      </c>
      <c r="AY177" s="244" t="s">
        <v>123</v>
      </c>
      <c r="BE177" s="180">
        <f t="shared" si="24"/>
        <v>0</v>
      </c>
      <c r="BF177" s="180">
        <f t="shared" si="25"/>
        <v>0</v>
      </c>
      <c r="BG177" s="180">
        <f t="shared" si="26"/>
        <v>0</v>
      </c>
      <c r="BH177" s="180">
        <f t="shared" si="27"/>
        <v>0</v>
      </c>
      <c r="BI177" s="180">
        <f t="shared" si="28"/>
        <v>0</v>
      </c>
      <c r="BJ177" s="244" t="s">
        <v>72</v>
      </c>
      <c r="BK177" s="180">
        <f t="shared" si="29"/>
        <v>0</v>
      </c>
      <c r="BL177" s="244" t="s">
        <v>190</v>
      </c>
      <c r="BM177" s="306" t="s">
        <v>1368</v>
      </c>
    </row>
    <row r="178" spans="2:65" s="243" customFormat="1" ht="16.5" customHeight="1" x14ac:dyDescent="0.2">
      <c r="B178" s="33"/>
      <c r="C178" s="295" t="s">
        <v>779</v>
      </c>
      <c r="D178" s="295" t="s">
        <v>127</v>
      </c>
      <c r="E178" s="296" t="s">
        <v>1369</v>
      </c>
      <c r="F178" s="297" t="s">
        <v>1370</v>
      </c>
      <c r="G178" s="298" t="s">
        <v>1358</v>
      </c>
      <c r="H178" s="299">
        <v>2</v>
      </c>
      <c r="I178" s="300"/>
      <c r="J178" s="301">
        <f t="shared" si="20"/>
        <v>0</v>
      </c>
      <c r="K178" s="297" t="s">
        <v>131</v>
      </c>
      <c r="L178" s="37"/>
      <c r="M178" s="302" t="s">
        <v>1</v>
      </c>
      <c r="N178" s="303" t="s">
        <v>38</v>
      </c>
      <c r="O178" s="59"/>
      <c r="P178" s="304">
        <f t="shared" si="21"/>
        <v>0</v>
      </c>
      <c r="Q178" s="304">
        <v>0</v>
      </c>
      <c r="R178" s="304">
        <f t="shared" si="22"/>
        <v>0</v>
      </c>
      <c r="S178" s="304">
        <v>2.4500000000000001E-2</v>
      </c>
      <c r="T178" s="305">
        <f t="shared" si="23"/>
        <v>4.9000000000000002E-2</v>
      </c>
      <c r="AR178" s="306" t="s">
        <v>190</v>
      </c>
      <c r="AT178" s="306" t="s">
        <v>127</v>
      </c>
      <c r="AU178" s="306" t="s">
        <v>74</v>
      </c>
      <c r="AY178" s="244" t="s">
        <v>123</v>
      </c>
      <c r="BE178" s="180">
        <f t="shared" si="24"/>
        <v>0</v>
      </c>
      <c r="BF178" s="180">
        <f t="shared" si="25"/>
        <v>0</v>
      </c>
      <c r="BG178" s="180">
        <f t="shared" si="26"/>
        <v>0</v>
      </c>
      <c r="BH178" s="180">
        <f t="shared" si="27"/>
        <v>0</v>
      </c>
      <c r="BI178" s="180">
        <f t="shared" si="28"/>
        <v>0</v>
      </c>
      <c r="BJ178" s="244" t="s">
        <v>72</v>
      </c>
      <c r="BK178" s="180">
        <f t="shared" si="29"/>
        <v>0</v>
      </c>
      <c r="BL178" s="244" t="s">
        <v>190</v>
      </c>
      <c r="BM178" s="306" t="s">
        <v>1371</v>
      </c>
    </row>
    <row r="179" spans="2:65" s="243" customFormat="1" ht="16.5" customHeight="1" x14ac:dyDescent="0.2">
      <c r="B179" s="33"/>
      <c r="C179" s="295" t="s">
        <v>447</v>
      </c>
      <c r="D179" s="295" t="s">
        <v>127</v>
      </c>
      <c r="E179" s="296" t="s">
        <v>1372</v>
      </c>
      <c r="F179" s="297" t="s">
        <v>1373</v>
      </c>
      <c r="G179" s="298" t="s">
        <v>1358</v>
      </c>
      <c r="H179" s="299">
        <v>1</v>
      </c>
      <c r="I179" s="300"/>
      <c r="J179" s="301">
        <f t="shared" si="20"/>
        <v>0</v>
      </c>
      <c r="K179" s="297" t="s">
        <v>131</v>
      </c>
      <c r="L179" s="37"/>
      <c r="M179" s="302" t="s">
        <v>1</v>
      </c>
      <c r="N179" s="303" t="s">
        <v>38</v>
      </c>
      <c r="O179" s="59"/>
      <c r="P179" s="304">
        <f t="shared" si="21"/>
        <v>0</v>
      </c>
      <c r="Q179" s="304">
        <v>1.9632736000000001E-2</v>
      </c>
      <c r="R179" s="304">
        <f t="shared" si="22"/>
        <v>1.9632736000000001E-2</v>
      </c>
      <c r="S179" s="304">
        <v>0</v>
      </c>
      <c r="T179" s="305">
        <f t="shared" si="23"/>
        <v>0</v>
      </c>
      <c r="AR179" s="306" t="s">
        <v>190</v>
      </c>
      <c r="AT179" s="306" t="s">
        <v>127</v>
      </c>
      <c r="AU179" s="306" t="s">
        <v>74</v>
      </c>
      <c r="AY179" s="244" t="s">
        <v>123</v>
      </c>
      <c r="BE179" s="180">
        <f t="shared" si="24"/>
        <v>0</v>
      </c>
      <c r="BF179" s="180">
        <f t="shared" si="25"/>
        <v>0</v>
      </c>
      <c r="BG179" s="180">
        <f t="shared" si="26"/>
        <v>0</v>
      </c>
      <c r="BH179" s="180">
        <f t="shared" si="27"/>
        <v>0</v>
      </c>
      <c r="BI179" s="180">
        <f t="shared" si="28"/>
        <v>0</v>
      </c>
      <c r="BJ179" s="244" t="s">
        <v>72</v>
      </c>
      <c r="BK179" s="180">
        <f t="shared" si="29"/>
        <v>0</v>
      </c>
      <c r="BL179" s="244" t="s">
        <v>190</v>
      </c>
      <c r="BM179" s="306" t="s">
        <v>1374</v>
      </c>
    </row>
    <row r="180" spans="2:65" s="243" customFormat="1" ht="36" customHeight="1" x14ac:dyDescent="0.2">
      <c r="B180" s="33"/>
      <c r="C180" s="295" t="s">
        <v>754</v>
      </c>
      <c r="D180" s="295" t="s">
        <v>127</v>
      </c>
      <c r="E180" s="296" t="s">
        <v>1375</v>
      </c>
      <c r="F180" s="297" t="s">
        <v>1376</v>
      </c>
      <c r="G180" s="298" t="s">
        <v>1358</v>
      </c>
      <c r="H180" s="299">
        <v>1</v>
      </c>
      <c r="I180" s="300"/>
      <c r="J180" s="301">
        <f t="shared" si="20"/>
        <v>0</v>
      </c>
      <c r="K180" s="297" t="s">
        <v>131</v>
      </c>
      <c r="L180" s="37"/>
      <c r="M180" s="302" t="s">
        <v>1</v>
      </c>
      <c r="N180" s="303" t="s">
        <v>38</v>
      </c>
      <c r="O180" s="59"/>
      <c r="P180" s="304">
        <f t="shared" si="21"/>
        <v>0</v>
      </c>
      <c r="Q180" s="304">
        <v>2.6429399999999999E-2</v>
      </c>
      <c r="R180" s="304">
        <f t="shared" si="22"/>
        <v>2.6429399999999999E-2</v>
      </c>
      <c r="S180" s="304">
        <v>0</v>
      </c>
      <c r="T180" s="305">
        <f t="shared" si="23"/>
        <v>0</v>
      </c>
      <c r="AR180" s="306" t="s">
        <v>190</v>
      </c>
      <c r="AT180" s="306" t="s">
        <v>127</v>
      </c>
      <c r="AU180" s="306" t="s">
        <v>74</v>
      </c>
      <c r="AY180" s="244" t="s">
        <v>123</v>
      </c>
      <c r="BE180" s="180">
        <f t="shared" si="24"/>
        <v>0</v>
      </c>
      <c r="BF180" s="180">
        <f t="shared" si="25"/>
        <v>0</v>
      </c>
      <c r="BG180" s="180">
        <f t="shared" si="26"/>
        <v>0</v>
      </c>
      <c r="BH180" s="180">
        <f t="shared" si="27"/>
        <v>0</v>
      </c>
      <c r="BI180" s="180">
        <f t="shared" si="28"/>
        <v>0</v>
      </c>
      <c r="BJ180" s="244" t="s">
        <v>72</v>
      </c>
      <c r="BK180" s="180">
        <f t="shared" si="29"/>
        <v>0</v>
      </c>
      <c r="BL180" s="244" t="s">
        <v>190</v>
      </c>
      <c r="BM180" s="306" t="s">
        <v>1377</v>
      </c>
    </row>
    <row r="181" spans="2:65" s="243" customFormat="1" ht="36" customHeight="1" x14ac:dyDescent="0.2">
      <c r="B181" s="33"/>
      <c r="C181" s="295" t="s">
        <v>451</v>
      </c>
      <c r="D181" s="295" t="s">
        <v>127</v>
      </c>
      <c r="E181" s="296" t="s">
        <v>1378</v>
      </c>
      <c r="F181" s="297" t="s">
        <v>1379</v>
      </c>
      <c r="G181" s="298" t="s">
        <v>1358</v>
      </c>
      <c r="H181" s="299">
        <v>1</v>
      </c>
      <c r="I181" s="300"/>
      <c r="J181" s="301">
        <f t="shared" si="20"/>
        <v>0</v>
      </c>
      <c r="K181" s="297" t="s">
        <v>1</v>
      </c>
      <c r="L181" s="37"/>
      <c r="M181" s="302" t="s">
        <v>1</v>
      </c>
      <c r="N181" s="303" t="s">
        <v>38</v>
      </c>
      <c r="O181" s="59"/>
      <c r="P181" s="304">
        <f t="shared" si="21"/>
        <v>0</v>
      </c>
      <c r="Q181" s="304">
        <v>2.1409999999999998E-2</v>
      </c>
      <c r="R181" s="304">
        <f t="shared" si="22"/>
        <v>2.1409999999999998E-2</v>
      </c>
      <c r="S181" s="304">
        <v>0</v>
      </c>
      <c r="T181" s="305">
        <f t="shared" si="23"/>
        <v>0</v>
      </c>
      <c r="AR181" s="306" t="s">
        <v>190</v>
      </c>
      <c r="AT181" s="306" t="s">
        <v>127</v>
      </c>
      <c r="AU181" s="306" t="s">
        <v>74</v>
      </c>
      <c r="AY181" s="244" t="s">
        <v>123</v>
      </c>
      <c r="BE181" s="180">
        <f t="shared" si="24"/>
        <v>0</v>
      </c>
      <c r="BF181" s="180">
        <f t="shared" si="25"/>
        <v>0</v>
      </c>
      <c r="BG181" s="180">
        <f t="shared" si="26"/>
        <v>0</v>
      </c>
      <c r="BH181" s="180">
        <f t="shared" si="27"/>
        <v>0</v>
      </c>
      <c r="BI181" s="180">
        <f t="shared" si="28"/>
        <v>0</v>
      </c>
      <c r="BJ181" s="244" t="s">
        <v>72</v>
      </c>
      <c r="BK181" s="180">
        <f t="shared" si="29"/>
        <v>0</v>
      </c>
      <c r="BL181" s="244" t="s">
        <v>190</v>
      </c>
      <c r="BM181" s="306" t="s">
        <v>1380</v>
      </c>
    </row>
    <row r="182" spans="2:65" s="243" customFormat="1" ht="16.5" customHeight="1" x14ac:dyDescent="0.2">
      <c r="B182" s="33"/>
      <c r="C182" s="295" t="s">
        <v>758</v>
      </c>
      <c r="D182" s="295" t="s">
        <v>127</v>
      </c>
      <c r="E182" s="296" t="s">
        <v>1381</v>
      </c>
      <c r="F182" s="297" t="s">
        <v>1382</v>
      </c>
      <c r="G182" s="298" t="s">
        <v>1358</v>
      </c>
      <c r="H182" s="299">
        <v>1</v>
      </c>
      <c r="I182" s="300"/>
      <c r="J182" s="301">
        <f t="shared" si="20"/>
        <v>0</v>
      </c>
      <c r="K182" s="297" t="s">
        <v>1</v>
      </c>
      <c r="L182" s="37"/>
      <c r="M182" s="302" t="s">
        <v>1</v>
      </c>
      <c r="N182" s="303" t="s">
        <v>38</v>
      </c>
      <c r="O182" s="59"/>
      <c r="P182" s="304">
        <f t="shared" si="21"/>
        <v>0</v>
      </c>
      <c r="Q182" s="304">
        <v>1.6830000000000001E-2</v>
      </c>
      <c r="R182" s="304">
        <f t="shared" si="22"/>
        <v>1.6830000000000001E-2</v>
      </c>
      <c r="S182" s="304">
        <v>0</v>
      </c>
      <c r="T182" s="305">
        <f t="shared" si="23"/>
        <v>0</v>
      </c>
      <c r="AR182" s="306" t="s">
        <v>190</v>
      </c>
      <c r="AT182" s="306" t="s">
        <v>127</v>
      </c>
      <c r="AU182" s="306" t="s">
        <v>74</v>
      </c>
      <c r="AY182" s="244" t="s">
        <v>123</v>
      </c>
      <c r="BE182" s="180">
        <f t="shared" si="24"/>
        <v>0</v>
      </c>
      <c r="BF182" s="180">
        <f t="shared" si="25"/>
        <v>0</v>
      </c>
      <c r="BG182" s="180">
        <f t="shared" si="26"/>
        <v>0</v>
      </c>
      <c r="BH182" s="180">
        <f t="shared" si="27"/>
        <v>0</v>
      </c>
      <c r="BI182" s="180">
        <f t="shared" si="28"/>
        <v>0</v>
      </c>
      <c r="BJ182" s="244" t="s">
        <v>72</v>
      </c>
      <c r="BK182" s="180">
        <f t="shared" si="29"/>
        <v>0</v>
      </c>
      <c r="BL182" s="244" t="s">
        <v>190</v>
      </c>
      <c r="BM182" s="306" t="s">
        <v>1383</v>
      </c>
    </row>
    <row r="183" spans="2:65" s="243" customFormat="1" ht="16.5" customHeight="1" x14ac:dyDescent="0.2">
      <c r="B183" s="33"/>
      <c r="C183" s="295" t="s">
        <v>1384</v>
      </c>
      <c r="D183" s="295" t="s">
        <v>127</v>
      </c>
      <c r="E183" s="296" t="s">
        <v>1385</v>
      </c>
      <c r="F183" s="297" t="s">
        <v>1386</v>
      </c>
      <c r="G183" s="298" t="s">
        <v>1358</v>
      </c>
      <c r="H183" s="299">
        <v>1</v>
      </c>
      <c r="I183" s="300"/>
      <c r="J183" s="301">
        <f t="shared" si="20"/>
        <v>0</v>
      </c>
      <c r="K183" s="297" t="s">
        <v>131</v>
      </c>
      <c r="L183" s="37"/>
      <c r="M183" s="302" t="s">
        <v>1</v>
      </c>
      <c r="N183" s="303" t="s">
        <v>38</v>
      </c>
      <c r="O183" s="59"/>
      <c r="P183" s="304">
        <f t="shared" si="21"/>
        <v>0</v>
      </c>
      <c r="Q183" s="304">
        <v>0</v>
      </c>
      <c r="R183" s="304">
        <f t="shared" si="22"/>
        <v>0</v>
      </c>
      <c r="S183" s="304">
        <v>3.4700000000000002E-2</v>
      </c>
      <c r="T183" s="305">
        <f t="shared" si="23"/>
        <v>3.4700000000000002E-2</v>
      </c>
      <c r="AR183" s="306" t="s">
        <v>190</v>
      </c>
      <c r="AT183" s="306" t="s">
        <v>127</v>
      </c>
      <c r="AU183" s="306" t="s">
        <v>74</v>
      </c>
      <c r="AY183" s="244" t="s">
        <v>123</v>
      </c>
      <c r="BE183" s="180">
        <f t="shared" si="24"/>
        <v>0</v>
      </c>
      <c r="BF183" s="180">
        <f t="shared" si="25"/>
        <v>0</v>
      </c>
      <c r="BG183" s="180">
        <f t="shared" si="26"/>
        <v>0</v>
      </c>
      <c r="BH183" s="180">
        <f t="shared" si="27"/>
        <v>0</v>
      </c>
      <c r="BI183" s="180">
        <f t="shared" si="28"/>
        <v>0</v>
      </c>
      <c r="BJ183" s="244" t="s">
        <v>72</v>
      </c>
      <c r="BK183" s="180">
        <f t="shared" si="29"/>
        <v>0</v>
      </c>
      <c r="BL183" s="244" t="s">
        <v>190</v>
      </c>
      <c r="BM183" s="306" t="s">
        <v>1387</v>
      </c>
    </row>
    <row r="184" spans="2:65" s="243" customFormat="1" ht="24" customHeight="1" x14ac:dyDescent="0.2">
      <c r="B184" s="33"/>
      <c r="C184" s="295" t="s">
        <v>1052</v>
      </c>
      <c r="D184" s="295" t="s">
        <v>127</v>
      </c>
      <c r="E184" s="296" t="s">
        <v>1388</v>
      </c>
      <c r="F184" s="297" t="s">
        <v>1389</v>
      </c>
      <c r="G184" s="298" t="s">
        <v>1358</v>
      </c>
      <c r="H184" s="299">
        <v>1</v>
      </c>
      <c r="I184" s="300"/>
      <c r="J184" s="301">
        <f t="shared" si="20"/>
        <v>0</v>
      </c>
      <c r="K184" s="297" t="s">
        <v>188</v>
      </c>
      <c r="L184" s="37"/>
      <c r="M184" s="302" t="s">
        <v>1</v>
      </c>
      <c r="N184" s="303" t="s">
        <v>38</v>
      </c>
      <c r="O184" s="59"/>
      <c r="P184" s="304">
        <f t="shared" si="21"/>
        <v>0</v>
      </c>
      <c r="Q184" s="304">
        <v>1.46988363E-2</v>
      </c>
      <c r="R184" s="304">
        <f t="shared" si="22"/>
        <v>1.46988363E-2</v>
      </c>
      <c r="S184" s="304">
        <v>0</v>
      </c>
      <c r="T184" s="305">
        <f t="shared" si="23"/>
        <v>0</v>
      </c>
      <c r="AR184" s="306" t="s">
        <v>190</v>
      </c>
      <c r="AT184" s="306" t="s">
        <v>127</v>
      </c>
      <c r="AU184" s="306" t="s">
        <v>74</v>
      </c>
      <c r="AY184" s="244" t="s">
        <v>123</v>
      </c>
      <c r="BE184" s="180">
        <f t="shared" si="24"/>
        <v>0</v>
      </c>
      <c r="BF184" s="180">
        <f t="shared" si="25"/>
        <v>0</v>
      </c>
      <c r="BG184" s="180">
        <f t="shared" si="26"/>
        <v>0</v>
      </c>
      <c r="BH184" s="180">
        <f t="shared" si="27"/>
        <v>0</v>
      </c>
      <c r="BI184" s="180">
        <f t="shared" si="28"/>
        <v>0</v>
      </c>
      <c r="BJ184" s="244" t="s">
        <v>72</v>
      </c>
      <c r="BK184" s="180">
        <f t="shared" si="29"/>
        <v>0</v>
      </c>
      <c r="BL184" s="244" t="s">
        <v>190</v>
      </c>
      <c r="BM184" s="306" t="s">
        <v>1390</v>
      </c>
    </row>
    <row r="185" spans="2:65" s="243" customFormat="1" ht="24" customHeight="1" x14ac:dyDescent="0.2">
      <c r="B185" s="33"/>
      <c r="C185" s="295" t="s">
        <v>468</v>
      </c>
      <c r="D185" s="295" t="s">
        <v>127</v>
      </c>
      <c r="E185" s="296" t="s">
        <v>1391</v>
      </c>
      <c r="F185" s="297" t="s">
        <v>1392</v>
      </c>
      <c r="G185" s="298" t="s">
        <v>157</v>
      </c>
      <c r="H185" s="299">
        <v>0.253</v>
      </c>
      <c r="I185" s="300"/>
      <c r="J185" s="301">
        <f t="shared" si="20"/>
        <v>0</v>
      </c>
      <c r="K185" s="297" t="s">
        <v>131</v>
      </c>
      <c r="L185" s="37"/>
      <c r="M185" s="302" t="s">
        <v>1</v>
      </c>
      <c r="N185" s="303" t="s">
        <v>38</v>
      </c>
      <c r="O185" s="59"/>
      <c r="P185" s="304">
        <f t="shared" si="21"/>
        <v>0</v>
      </c>
      <c r="Q185" s="304">
        <v>0</v>
      </c>
      <c r="R185" s="304">
        <f t="shared" si="22"/>
        <v>0</v>
      </c>
      <c r="S185" s="304">
        <v>0</v>
      </c>
      <c r="T185" s="305">
        <f t="shared" si="23"/>
        <v>0</v>
      </c>
      <c r="AR185" s="306" t="s">
        <v>190</v>
      </c>
      <c r="AT185" s="306" t="s">
        <v>127</v>
      </c>
      <c r="AU185" s="306" t="s">
        <v>74</v>
      </c>
      <c r="AY185" s="244" t="s">
        <v>123</v>
      </c>
      <c r="BE185" s="180">
        <f t="shared" si="24"/>
        <v>0</v>
      </c>
      <c r="BF185" s="180">
        <f t="shared" si="25"/>
        <v>0</v>
      </c>
      <c r="BG185" s="180">
        <f t="shared" si="26"/>
        <v>0</v>
      </c>
      <c r="BH185" s="180">
        <f t="shared" si="27"/>
        <v>0</v>
      </c>
      <c r="BI185" s="180">
        <f t="shared" si="28"/>
        <v>0</v>
      </c>
      <c r="BJ185" s="244" t="s">
        <v>72</v>
      </c>
      <c r="BK185" s="180">
        <f t="shared" si="29"/>
        <v>0</v>
      </c>
      <c r="BL185" s="244" t="s">
        <v>190</v>
      </c>
      <c r="BM185" s="306" t="s">
        <v>1393</v>
      </c>
    </row>
    <row r="186" spans="2:65" s="243" customFormat="1" ht="24" customHeight="1" x14ac:dyDescent="0.2">
      <c r="B186" s="33"/>
      <c r="C186" s="295" t="s">
        <v>792</v>
      </c>
      <c r="D186" s="295" t="s">
        <v>127</v>
      </c>
      <c r="E186" s="296" t="s">
        <v>1394</v>
      </c>
      <c r="F186" s="297" t="s">
        <v>1395</v>
      </c>
      <c r="G186" s="298" t="s">
        <v>1358</v>
      </c>
      <c r="H186" s="299">
        <v>18</v>
      </c>
      <c r="I186" s="300"/>
      <c r="J186" s="301">
        <f t="shared" si="20"/>
        <v>0</v>
      </c>
      <c r="K186" s="297" t="s">
        <v>345</v>
      </c>
      <c r="L186" s="37"/>
      <c r="M186" s="302" t="s">
        <v>1</v>
      </c>
      <c r="N186" s="303" t="s">
        <v>38</v>
      </c>
      <c r="O186" s="59"/>
      <c r="P186" s="304">
        <f t="shared" si="21"/>
        <v>0</v>
      </c>
      <c r="Q186" s="304">
        <v>3.0009699999999998E-4</v>
      </c>
      <c r="R186" s="304">
        <f t="shared" si="22"/>
        <v>5.4017459999999998E-3</v>
      </c>
      <c r="S186" s="304">
        <v>0</v>
      </c>
      <c r="T186" s="305">
        <f t="shared" si="23"/>
        <v>0</v>
      </c>
      <c r="AR186" s="306" t="s">
        <v>190</v>
      </c>
      <c r="AT186" s="306" t="s">
        <v>127</v>
      </c>
      <c r="AU186" s="306" t="s">
        <v>74</v>
      </c>
      <c r="AY186" s="244" t="s">
        <v>123</v>
      </c>
      <c r="BE186" s="180">
        <f t="shared" si="24"/>
        <v>0</v>
      </c>
      <c r="BF186" s="180">
        <f t="shared" si="25"/>
        <v>0</v>
      </c>
      <c r="BG186" s="180">
        <f t="shared" si="26"/>
        <v>0</v>
      </c>
      <c r="BH186" s="180">
        <f t="shared" si="27"/>
        <v>0</v>
      </c>
      <c r="BI186" s="180">
        <f t="shared" si="28"/>
        <v>0</v>
      </c>
      <c r="BJ186" s="244" t="s">
        <v>72</v>
      </c>
      <c r="BK186" s="180">
        <f t="shared" si="29"/>
        <v>0</v>
      </c>
      <c r="BL186" s="244" t="s">
        <v>190</v>
      </c>
      <c r="BM186" s="306" t="s">
        <v>1396</v>
      </c>
    </row>
    <row r="187" spans="2:65" s="243" customFormat="1" ht="16.5" customHeight="1" x14ac:dyDescent="0.2">
      <c r="B187" s="33"/>
      <c r="C187" s="295" t="s">
        <v>797</v>
      </c>
      <c r="D187" s="295" t="s">
        <v>127</v>
      </c>
      <c r="E187" s="296" t="s">
        <v>1397</v>
      </c>
      <c r="F187" s="297" t="s">
        <v>1398</v>
      </c>
      <c r="G187" s="298" t="s">
        <v>148</v>
      </c>
      <c r="H187" s="299">
        <v>15</v>
      </c>
      <c r="I187" s="300"/>
      <c r="J187" s="301">
        <f t="shared" si="20"/>
        <v>0</v>
      </c>
      <c r="K187" s="297" t="s">
        <v>345</v>
      </c>
      <c r="L187" s="37"/>
      <c r="M187" s="302" t="s">
        <v>1</v>
      </c>
      <c r="N187" s="303" t="s">
        <v>38</v>
      </c>
      <c r="O187" s="59"/>
      <c r="P187" s="304">
        <f t="shared" si="21"/>
        <v>0</v>
      </c>
      <c r="Q187" s="304">
        <v>1.0900969999999999E-3</v>
      </c>
      <c r="R187" s="304">
        <f t="shared" si="22"/>
        <v>1.6351455000000001E-2</v>
      </c>
      <c r="S187" s="304">
        <v>0</v>
      </c>
      <c r="T187" s="305">
        <f t="shared" si="23"/>
        <v>0</v>
      </c>
      <c r="AR187" s="306" t="s">
        <v>190</v>
      </c>
      <c r="AT187" s="306" t="s">
        <v>127</v>
      </c>
      <c r="AU187" s="306" t="s">
        <v>74</v>
      </c>
      <c r="AY187" s="244" t="s">
        <v>123</v>
      </c>
      <c r="BE187" s="180">
        <f t="shared" si="24"/>
        <v>0</v>
      </c>
      <c r="BF187" s="180">
        <f t="shared" si="25"/>
        <v>0</v>
      </c>
      <c r="BG187" s="180">
        <f t="shared" si="26"/>
        <v>0</v>
      </c>
      <c r="BH187" s="180">
        <f t="shared" si="27"/>
        <v>0</v>
      </c>
      <c r="BI187" s="180">
        <f t="shared" si="28"/>
        <v>0</v>
      </c>
      <c r="BJ187" s="244" t="s">
        <v>72</v>
      </c>
      <c r="BK187" s="180">
        <f t="shared" si="29"/>
        <v>0</v>
      </c>
      <c r="BL187" s="244" t="s">
        <v>190</v>
      </c>
      <c r="BM187" s="306" t="s">
        <v>1399</v>
      </c>
    </row>
    <row r="188" spans="2:65" s="243" customFormat="1" ht="16.5" customHeight="1" x14ac:dyDescent="0.2">
      <c r="B188" s="33"/>
      <c r="C188" s="295" t="s">
        <v>783</v>
      </c>
      <c r="D188" s="295" t="s">
        <v>127</v>
      </c>
      <c r="E188" s="296" t="s">
        <v>1400</v>
      </c>
      <c r="F188" s="297" t="s">
        <v>1401</v>
      </c>
      <c r="G188" s="298" t="s">
        <v>1358</v>
      </c>
      <c r="H188" s="299">
        <v>9</v>
      </c>
      <c r="I188" s="300"/>
      <c r="J188" s="301">
        <f t="shared" si="20"/>
        <v>0</v>
      </c>
      <c r="K188" s="297" t="s">
        <v>131</v>
      </c>
      <c r="L188" s="37"/>
      <c r="M188" s="302" t="s">
        <v>1</v>
      </c>
      <c r="N188" s="303" t="s">
        <v>38</v>
      </c>
      <c r="O188" s="59"/>
      <c r="P188" s="304">
        <f t="shared" si="21"/>
        <v>0</v>
      </c>
      <c r="Q188" s="304">
        <v>0</v>
      </c>
      <c r="R188" s="304">
        <f t="shared" si="22"/>
        <v>0</v>
      </c>
      <c r="S188" s="304">
        <v>1.56E-3</v>
      </c>
      <c r="T188" s="305">
        <f t="shared" si="23"/>
        <v>1.404E-2</v>
      </c>
      <c r="AR188" s="306" t="s">
        <v>190</v>
      </c>
      <c r="AT188" s="306" t="s">
        <v>127</v>
      </c>
      <c r="AU188" s="306" t="s">
        <v>74</v>
      </c>
      <c r="AY188" s="244" t="s">
        <v>123</v>
      </c>
      <c r="BE188" s="180">
        <f t="shared" si="24"/>
        <v>0</v>
      </c>
      <c r="BF188" s="180">
        <f t="shared" si="25"/>
        <v>0</v>
      </c>
      <c r="BG188" s="180">
        <f t="shared" si="26"/>
        <v>0</v>
      </c>
      <c r="BH188" s="180">
        <f t="shared" si="27"/>
        <v>0</v>
      </c>
      <c r="BI188" s="180">
        <f t="shared" si="28"/>
        <v>0</v>
      </c>
      <c r="BJ188" s="244" t="s">
        <v>72</v>
      </c>
      <c r="BK188" s="180">
        <f t="shared" si="29"/>
        <v>0</v>
      </c>
      <c r="BL188" s="244" t="s">
        <v>190</v>
      </c>
      <c r="BM188" s="306" t="s">
        <v>1402</v>
      </c>
    </row>
    <row r="189" spans="2:65" s="243" customFormat="1" ht="24" customHeight="1" x14ac:dyDescent="0.2">
      <c r="B189" s="33"/>
      <c r="C189" s="295" t="s">
        <v>588</v>
      </c>
      <c r="D189" s="295" t="s">
        <v>127</v>
      </c>
      <c r="E189" s="296" t="s">
        <v>1403</v>
      </c>
      <c r="F189" s="297" t="s">
        <v>1404</v>
      </c>
      <c r="G189" s="298" t="s">
        <v>1358</v>
      </c>
      <c r="H189" s="299">
        <v>4</v>
      </c>
      <c r="I189" s="300"/>
      <c r="J189" s="301">
        <f t="shared" si="20"/>
        <v>0</v>
      </c>
      <c r="K189" s="297" t="s">
        <v>1</v>
      </c>
      <c r="L189" s="37"/>
      <c r="M189" s="302" t="s">
        <v>1</v>
      </c>
      <c r="N189" s="303" t="s">
        <v>38</v>
      </c>
      <c r="O189" s="59"/>
      <c r="P189" s="304">
        <f t="shared" si="21"/>
        <v>0</v>
      </c>
      <c r="Q189" s="304">
        <v>2.0799999999999998E-3</v>
      </c>
      <c r="R189" s="304">
        <f t="shared" si="22"/>
        <v>8.3199999999999993E-3</v>
      </c>
      <c r="S189" s="304">
        <v>0</v>
      </c>
      <c r="T189" s="305">
        <f t="shared" si="23"/>
        <v>0</v>
      </c>
      <c r="AR189" s="306" t="s">
        <v>190</v>
      </c>
      <c r="AT189" s="306" t="s">
        <v>127</v>
      </c>
      <c r="AU189" s="306" t="s">
        <v>74</v>
      </c>
      <c r="AY189" s="244" t="s">
        <v>123</v>
      </c>
      <c r="BE189" s="180">
        <f t="shared" si="24"/>
        <v>0</v>
      </c>
      <c r="BF189" s="180">
        <f t="shared" si="25"/>
        <v>0</v>
      </c>
      <c r="BG189" s="180">
        <f t="shared" si="26"/>
        <v>0</v>
      </c>
      <c r="BH189" s="180">
        <f t="shared" si="27"/>
        <v>0</v>
      </c>
      <c r="BI189" s="180">
        <f t="shared" si="28"/>
        <v>0</v>
      </c>
      <c r="BJ189" s="244" t="s">
        <v>72</v>
      </c>
      <c r="BK189" s="180">
        <f t="shared" si="29"/>
        <v>0</v>
      </c>
      <c r="BL189" s="244" t="s">
        <v>190</v>
      </c>
      <c r="BM189" s="306" t="s">
        <v>1405</v>
      </c>
    </row>
    <row r="190" spans="2:65" s="243" customFormat="1" ht="24" customHeight="1" x14ac:dyDescent="0.2">
      <c r="B190" s="33"/>
      <c r="C190" s="295" t="s">
        <v>324</v>
      </c>
      <c r="D190" s="295" t="s">
        <v>127</v>
      </c>
      <c r="E190" s="296" t="s">
        <v>1406</v>
      </c>
      <c r="F190" s="297" t="s">
        <v>1407</v>
      </c>
      <c r="G190" s="298" t="s">
        <v>1358</v>
      </c>
      <c r="H190" s="299">
        <v>1</v>
      </c>
      <c r="I190" s="300"/>
      <c r="J190" s="301">
        <f t="shared" si="20"/>
        <v>0</v>
      </c>
      <c r="K190" s="297" t="s">
        <v>188</v>
      </c>
      <c r="L190" s="37"/>
      <c r="M190" s="302" t="s">
        <v>1</v>
      </c>
      <c r="N190" s="303" t="s">
        <v>38</v>
      </c>
      <c r="O190" s="59"/>
      <c r="P190" s="304">
        <f t="shared" si="21"/>
        <v>0</v>
      </c>
      <c r="Q190" s="304">
        <v>1.9600970000000001E-3</v>
      </c>
      <c r="R190" s="304">
        <f t="shared" si="22"/>
        <v>1.9600970000000001E-3</v>
      </c>
      <c r="S190" s="304">
        <v>0</v>
      </c>
      <c r="T190" s="305">
        <f t="shared" si="23"/>
        <v>0</v>
      </c>
      <c r="AR190" s="306" t="s">
        <v>190</v>
      </c>
      <c r="AT190" s="306" t="s">
        <v>127</v>
      </c>
      <c r="AU190" s="306" t="s">
        <v>74</v>
      </c>
      <c r="AY190" s="244" t="s">
        <v>123</v>
      </c>
      <c r="BE190" s="180">
        <f t="shared" si="24"/>
        <v>0</v>
      </c>
      <c r="BF190" s="180">
        <f t="shared" si="25"/>
        <v>0</v>
      </c>
      <c r="BG190" s="180">
        <f t="shared" si="26"/>
        <v>0</v>
      </c>
      <c r="BH190" s="180">
        <f t="shared" si="27"/>
        <v>0</v>
      </c>
      <c r="BI190" s="180">
        <f t="shared" si="28"/>
        <v>0</v>
      </c>
      <c r="BJ190" s="244" t="s">
        <v>72</v>
      </c>
      <c r="BK190" s="180">
        <f t="shared" si="29"/>
        <v>0</v>
      </c>
      <c r="BL190" s="244" t="s">
        <v>190</v>
      </c>
      <c r="BM190" s="306" t="s">
        <v>1408</v>
      </c>
    </row>
    <row r="191" spans="2:65" s="243" customFormat="1" ht="16.5" customHeight="1" x14ac:dyDescent="0.2">
      <c r="B191" s="33"/>
      <c r="C191" s="295" t="s">
        <v>268</v>
      </c>
      <c r="D191" s="295" t="s">
        <v>127</v>
      </c>
      <c r="E191" s="296" t="s">
        <v>1409</v>
      </c>
      <c r="F191" s="297" t="s">
        <v>1410</v>
      </c>
      <c r="G191" s="298" t="s">
        <v>1358</v>
      </c>
      <c r="H191" s="299">
        <v>2</v>
      </c>
      <c r="I191" s="300"/>
      <c r="J191" s="301">
        <f t="shared" si="20"/>
        <v>0</v>
      </c>
      <c r="K191" s="297" t="s">
        <v>345</v>
      </c>
      <c r="L191" s="37"/>
      <c r="M191" s="302" t="s">
        <v>1</v>
      </c>
      <c r="N191" s="303" t="s">
        <v>38</v>
      </c>
      <c r="O191" s="59"/>
      <c r="P191" s="304">
        <f t="shared" si="21"/>
        <v>0</v>
      </c>
      <c r="Q191" s="304">
        <v>1.8E-3</v>
      </c>
      <c r="R191" s="304">
        <f t="shared" si="22"/>
        <v>3.5999999999999999E-3</v>
      </c>
      <c r="S191" s="304">
        <v>0</v>
      </c>
      <c r="T191" s="305">
        <f t="shared" si="23"/>
        <v>0</v>
      </c>
      <c r="AR191" s="306" t="s">
        <v>190</v>
      </c>
      <c r="AT191" s="306" t="s">
        <v>127</v>
      </c>
      <c r="AU191" s="306" t="s">
        <v>74</v>
      </c>
      <c r="AY191" s="244" t="s">
        <v>123</v>
      </c>
      <c r="BE191" s="180">
        <f t="shared" si="24"/>
        <v>0</v>
      </c>
      <c r="BF191" s="180">
        <f t="shared" si="25"/>
        <v>0</v>
      </c>
      <c r="BG191" s="180">
        <f t="shared" si="26"/>
        <v>0</v>
      </c>
      <c r="BH191" s="180">
        <f t="shared" si="27"/>
        <v>0</v>
      </c>
      <c r="BI191" s="180">
        <f t="shared" si="28"/>
        <v>0</v>
      </c>
      <c r="BJ191" s="244" t="s">
        <v>72</v>
      </c>
      <c r="BK191" s="180">
        <f t="shared" si="29"/>
        <v>0</v>
      </c>
      <c r="BL191" s="244" t="s">
        <v>190</v>
      </c>
      <c r="BM191" s="306" t="s">
        <v>1411</v>
      </c>
    </row>
    <row r="192" spans="2:65" s="243" customFormat="1" ht="24" customHeight="1" x14ac:dyDescent="0.2">
      <c r="B192" s="33"/>
      <c r="C192" s="295" t="s">
        <v>464</v>
      </c>
      <c r="D192" s="295" t="s">
        <v>127</v>
      </c>
      <c r="E192" s="296" t="s">
        <v>1412</v>
      </c>
      <c r="F192" s="297" t="s">
        <v>1413</v>
      </c>
      <c r="G192" s="298" t="s">
        <v>1358</v>
      </c>
      <c r="H192" s="299">
        <v>2</v>
      </c>
      <c r="I192" s="300"/>
      <c r="J192" s="301">
        <f t="shared" si="20"/>
        <v>0</v>
      </c>
      <c r="K192" s="297" t="s">
        <v>1</v>
      </c>
      <c r="L192" s="37"/>
      <c r="M192" s="302" t="s">
        <v>1</v>
      </c>
      <c r="N192" s="303" t="s">
        <v>38</v>
      </c>
      <c r="O192" s="59"/>
      <c r="P192" s="304">
        <f t="shared" si="21"/>
        <v>0</v>
      </c>
      <c r="Q192" s="304">
        <v>2.14E-3</v>
      </c>
      <c r="R192" s="304">
        <f t="shared" si="22"/>
        <v>4.28E-3</v>
      </c>
      <c r="S192" s="304">
        <v>0</v>
      </c>
      <c r="T192" s="305">
        <f t="shared" si="23"/>
        <v>0</v>
      </c>
      <c r="AR192" s="306" t="s">
        <v>190</v>
      </c>
      <c r="AT192" s="306" t="s">
        <v>127</v>
      </c>
      <c r="AU192" s="306" t="s">
        <v>74</v>
      </c>
      <c r="AY192" s="244" t="s">
        <v>123</v>
      </c>
      <c r="BE192" s="180">
        <f t="shared" si="24"/>
        <v>0</v>
      </c>
      <c r="BF192" s="180">
        <f t="shared" si="25"/>
        <v>0</v>
      </c>
      <c r="BG192" s="180">
        <f t="shared" si="26"/>
        <v>0</v>
      </c>
      <c r="BH192" s="180">
        <f t="shared" si="27"/>
        <v>0</v>
      </c>
      <c r="BI192" s="180">
        <f t="shared" si="28"/>
        <v>0</v>
      </c>
      <c r="BJ192" s="244" t="s">
        <v>72</v>
      </c>
      <c r="BK192" s="180">
        <f t="shared" si="29"/>
        <v>0</v>
      </c>
      <c r="BL192" s="244" t="s">
        <v>190</v>
      </c>
      <c r="BM192" s="306" t="s">
        <v>1414</v>
      </c>
    </row>
    <row r="193" spans="2:65" s="243" customFormat="1" ht="24" customHeight="1" x14ac:dyDescent="0.2">
      <c r="B193" s="33"/>
      <c r="C193" s="295" t="s">
        <v>1415</v>
      </c>
      <c r="D193" s="295" t="s">
        <v>127</v>
      </c>
      <c r="E193" s="296" t="s">
        <v>1416</v>
      </c>
      <c r="F193" s="297" t="s">
        <v>1417</v>
      </c>
      <c r="G193" s="298" t="s">
        <v>157</v>
      </c>
      <c r="H193" s="299">
        <v>0.26300000000000001</v>
      </c>
      <c r="I193" s="300"/>
      <c r="J193" s="301">
        <f t="shared" si="20"/>
        <v>0</v>
      </c>
      <c r="K193" s="297" t="s">
        <v>188</v>
      </c>
      <c r="L193" s="37"/>
      <c r="M193" s="302" t="s">
        <v>1</v>
      </c>
      <c r="N193" s="303" t="s">
        <v>38</v>
      </c>
      <c r="O193" s="59"/>
      <c r="P193" s="304">
        <f t="shared" si="21"/>
        <v>0</v>
      </c>
      <c r="Q193" s="304">
        <v>0</v>
      </c>
      <c r="R193" s="304">
        <f t="shared" si="22"/>
        <v>0</v>
      </c>
      <c r="S193" s="304">
        <v>0</v>
      </c>
      <c r="T193" s="305">
        <f t="shared" si="23"/>
        <v>0</v>
      </c>
      <c r="AR193" s="306" t="s">
        <v>190</v>
      </c>
      <c r="AT193" s="306" t="s">
        <v>127</v>
      </c>
      <c r="AU193" s="306" t="s">
        <v>74</v>
      </c>
      <c r="AY193" s="244" t="s">
        <v>123</v>
      </c>
      <c r="BE193" s="180">
        <f t="shared" si="24"/>
        <v>0</v>
      </c>
      <c r="BF193" s="180">
        <f t="shared" si="25"/>
        <v>0</v>
      </c>
      <c r="BG193" s="180">
        <f t="shared" si="26"/>
        <v>0</v>
      </c>
      <c r="BH193" s="180">
        <f t="shared" si="27"/>
        <v>0</v>
      </c>
      <c r="BI193" s="180">
        <f t="shared" si="28"/>
        <v>0</v>
      </c>
      <c r="BJ193" s="244" t="s">
        <v>72</v>
      </c>
      <c r="BK193" s="180">
        <f t="shared" si="29"/>
        <v>0</v>
      </c>
      <c r="BL193" s="244" t="s">
        <v>190</v>
      </c>
      <c r="BM193" s="306" t="s">
        <v>1418</v>
      </c>
    </row>
    <row r="194" spans="2:65" s="10" customFormat="1" ht="22.9" customHeight="1" x14ac:dyDescent="0.2">
      <c r="B194" s="153"/>
      <c r="C194" s="154"/>
      <c r="D194" s="155" t="s">
        <v>66</v>
      </c>
      <c r="E194" s="167" t="s">
        <v>1419</v>
      </c>
      <c r="F194" s="167" t="s">
        <v>1420</v>
      </c>
      <c r="G194" s="154"/>
      <c r="H194" s="154"/>
      <c r="I194" s="157"/>
      <c r="J194" s="168">
        <f>BK194</f>
        <v>0</v>
      </c>
      <c r="K194" s="154"/>
      <c r="L194" s="159"/>
      <c r="M194" s="160"/>
      <c r="N194" s="161"/>
      <c r="O194" s="161"/>
      <c r="P194" s="162">
        <f>SUM(P195:P196)</f>
        <v>0</v>
      </c>
      <c r="Q194" s="161"/>
      <c r="R194" s="162">
        <f>SUM(R195:R196)</f>
        <v>1.84E-2</v>
      </c>
      <c r="S194" s="161"/>
      <c r="T194" s="163">
        <f>SUM(T195:T196)</f>
        <v>0</v>
      </c>
      <c r="AR194" s="164" t="s">
        <v>74</v>
      </c>
      <c r="AT194" s="165" t="s">
        <v>66</v>
      </c>
      <c r="AU194" s="165" t="s">
        <v>72</v>
      </c>
      <c r="AY194" s="164" t="s">
        <v>123</v>
      </c>
      <c r="BK194" s="166">
        <f>SUM(BK195:BK196)</f>
        <v>0</v>
      </c>
    </row>
    <row r="195" spans="2:65" s="243" customFormat="1" ht="24" customHeight="1" x14ac:dyDescent="0.2">
      <c r="B195" s="33"/>
      <c r="C195" s="295" t="s">
        <v>763</v>
      </c>
      <c r="D195" s="295" t="s">
        <v>127</v>
      </c>
      <c r="E195" s="296" t="s">
        <v>1421</v>
      </c>
      <c r="F195" s="297" t="s">
        <v>1422</v>
      </c>
      <c r="G195" s="298" t="s">
        <v>1358</v>
      </c>
      <c r="H195" s="299">
        <v>2</v>
      </c>
      <c r="I195" s="300"/>
      <c r="J195" s="301">
        <f>ROUND(I195*H195,2)</f>
        <v>0</v>
      </c>
      <c r="K195" s="297" t="s">
        <v>345</v>
      </c>
      <c r="L195" s="37"/>
      <c r="M195" s="302" t="s">
        <v>1</v>
      </c>
      <c r="N195" s="303" t="s">
        <v>38</v>
      </c>
      <c r="O195" s="59"/>
      <c r="P195" s="304">
        <f>O195*H195</f>
        <v>0</v>
      </c>
      <c r="Q195" s="304">
        <v>9.1999999999999998E-3</v>
      </c>
      <c r="R195" s="304">
        <f>Q195*H195</f>
        <v>1.84E-2</v>
      </c>
      <c r="S195" s="304">
        <v>0</v>
      </c>
      <c r="T195" s="305">
        <f>S195*H195</f>
        <v>0</v>
      </c>
      <c r="AR195" s="306" t="s">
        <v>190</v>
      </c>
      <c r="AT195" s="306" t="s">
        <v>127</v>
      </c>
      <c r="AU195" s="306" t="s">
        <v>74</v>
      </c>
      <c r="AY195" s="244" t="s">
        <v>123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244" t="s">
        <v>72</v>
      </c>
      <c r="BK195" s="180">
        <f>ROUND(I195*H195,2)</f>
        <v>0</v>
      </c>
      <c r="BL195" s="244" t="s">
        <v>190</v>
      </c>
      <c r="BM195" s="306" t="s">
        <v>1423</v>
      </c>
    </row>
    <row r="196" spans="2:65" s="243" customFormat="1" ht="24" customHeight="1" x14ac:dyDescent="0.2">
      <c r="B196" s="33"/>
      <c r="C196" s="295" t="s">
        <v>1424</v>
      </c>
      <c r="D196" s="295" t="s">
        <v>127</v>
      </c>
      <c r="E196" s="296" t="s">
        <v>1425</v>
      </c>
      <c r="F196" s="297" t="s">
        <v>1426</v>
      </c>
      <c r="G196" s="298" t="s">
        <v>157</v>
      </c>
      <c r="H196" s="299">
        <v>1.7999999999999999E-2</v>
      </c>
      <c r="I196" s="300"/>
      <c r="J196" s="301">
        <f>ROUND(I196*H196,2)</f>
        <v>0</v>
      </c>
      <c r="K196" s="297" t="s">
        <v>188</v>
      </c>
      <c r="L196" s="37"/>
      <c r="M196" s="302" t="s">
        <v>1</v>
      </c>
      <c r="N196" s="303" t="s">
        <v>38</v>
      </c>
      <c r="O196" s="59"/>
      <c r="P196" s="304">
        <f>O196*H196</f>
        <v>0</v>
      </c>
      <c r="Q196" s="304">
        <v>0</v>
      </c>
      <c r="R196" s="304">
        <f>Q196*H196</f>
        <v>0</v>
      </c>
      <c r="S196" s="304">
        <v>0</v>
      </c>
      <c r="T196" s="305">
        <f>S196*H196</f>
        <v>0</v>
      </c>
      <c r="AR196" s="306" t="s">
        <v>190</v>
      </c>
      <c r="AT196" s="306" t="s">
        <v>127</v>
      </c>
      <c r="AU196" s="306" t="s">
        <v>74</v>
      </c>
      <c r="AY196" s="244" t="s">
        <v>123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244" t="s">
        <v>72</v>
      </c>
      <c r="BK196" s="180">
        <f>ROUND(I196*H196,2)</f>
        <v>0</v>
      </c>
      <c r="BL196" s="244" t="s">
        <v>190</v>
      </c>
      <c r="BM196" s="306" t="s">
        <v>1427</v>
      </c>
    </row>
    <row r="197" spans="2:65" s="10" customFormat="1" ht="22.9" customHeight="1" x14ac:dyDescent="0.2">
      <c r="B197" s="153"/>
      <c r="C197" s="154"/>
      <c r="D197" s="155" t="s">
        <v>66</v>
      </c>
      <c r="E197" s="167" t="s">
        <v>1428</v>
      </c>
      <c r="F197" s="167" t="s">
        <v>1429</v>
      </c>
      <c r="G197" s="154"/>
      <c r="H197" s="154"/>
      <c r="I197" s="157"/>
      <c r="J197" s="168">
        <f>BK197</f>
        <v>0</v>
      </c>
      <c r="K197" s="154"/>
      <c r="L197" s="159"/>
      <c r="M197" s="160"/>
      <c r="N197" s="161"/>
      <c r="O197" s="161"/>
      <c r="P197" s="162">
        <f>SUM(P198:P201)</f>
        <v>0</v>
      </c>
      <c r="Q197" s="161"/>
      <c r="R197" s="162">
        <f>SUM(R198:R201)</f>
        <v>7.9500000000000005E-3</v>
      </c>
      <c r="S197" s="161"/>
      <c r="T197" s="163">
        <f>SUM(T198:T201)</f>
        <v>0</v>
      </c>
      <c r="AR197" s="164" t="s">
        <v>74</v>
      </c>
      <c r="AT197" s="165" t="s">
        <v>66</v>
      </c>
      <c r="AU197" s="165" t="s">
        <v>72</v>
      </c>
      <c r="AY197" s="164" t="s">
        <v>123</v>
      </c>
      <c r="BK197" s="166">
        <f>SUM(BK198:BK201)</f>
        <v>0</v>
      </c>
    </row>
    <row r="198" spans="2:65" s="243" customFormat="1" ht="24" customHeight="1" x14ac:dyDescent="0.2">
      <c r="B198" s="33"/>
      <c r="C198" s="295" t="s">
        <v>1123</v>
      </c>
      <c r="D198" s="295" t="s">
        <v>127</v>
      </c>
      <c r="E198" s="296" t="s">
        <v>1430</v>
      </c>
      <c r="F198" s="297" t="s">
        <v>1431</v>
      </c>
      <c r="G198" s="298" t="s">
        <v>148</v>
      </c>
      <c r="H198" s="299">
        <v>12</v>
      </c>
      <c r="I198" s="300"/>
      <c r="J198" s="301">
        <f>ROUND(I198*H198,2)</f>
        <v>0</v>
      </c>
      <c r="K198" s="297" t="s">
        <v>131</v>
      </c>
      <c r="L198" s="37"/>
      <c r="M198" s="302" t="s">
        <v>1</v>
      </c>
      <c r="N198" s="303" t="s">
        <v>38</v>
      </c>
      <c r="O198" s="59"/>
      <c r="P198" s="304">
        <f>O198*H198</f>
        <v>0</v>
      </c>
      <c r="Q198" s="304">
        <v>2.5000000000000001E-4</v>
      </c>
      <c r="R198" s="304">
        <f>Q198*H198</f>
        <v>3.0000000000000001E-3</v>
      </c>
      <c r="S198" s="304">
        <v>0</v>
      </c>
      <c r="T198" s="305">
        <f>S198*H198</f>
        <v>0</v>
      </c>
      <c r="AR198" s="306" t="s">
        <v>190</v>
      </c>
      <c r="AT198" s="306" t="s">
        <v>127</v>
      </c>
      <c r="AU198" s="306" t="s">
        <v>74</v>
      </c>
      <c r="AY198" s="244" t="s">
        <v>123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244" t="s">
        <v>72</v>
      </c>
      <c r="BK198" s="180">
        <f>ROUND(I198*H198,2)</f>
        <v>0</v>
      </c>
      <c r="BL198" s="244" t="s">
        <v>190</v>
      </c>
      <c r="BM198" s="306" t="s">
        <v>1432</v>
      </c>
    </row>
    <row r="199" spans="2:65" s="243" customFormat="1" ht="24" customHeight="1" x14ac:dyDescent="0.2">
      <c r="B199" s="33"/>
      <c r="C199" s="295" t="s">
        <v>198</v>
      </c>
      <c r="D199" s="295" t="s">
        <v>127</v>
      </c>
      <c r="E199" s="296" t="s">
        <v>1433</v>
      </c>
      <c r="F199" s="297" t="s">
        <v>1434</v>
      </c>
      <c r="G199" s="298" t="s">
        <v>148</v>
      </c>
      <c r="H199" s="299">
        <v>4</v>
      </c>
      <c r="I199" s="300"/>
      <c r="J199" s="301">
        <f>ROUND(I199*H199,2)</f>
        <v>0</v>
      </c>
      <c r="K199" s="297" t="s">
        <v>131</v>
      </c>
      <c r="L199" s="37"/>
      <c r="M199" s="302" t="s">
        <v>1</v>
      </c>
      <c r="N199" s="303" t="s">
        <v>38</v>
      </c>
      <c r="O199" s="59"/>
      <c r="P199" s="304">
        <f>O199*H199</f>
        <v>0</v>
      </c>
      <c r="Q199" s="304">
        <v>2.5000000000000001E-4</v>
      </c>
      <c r="R199" s="304">
        <f>Q199*H199</f>
        <v>1E-3</v>
      </c>
      <c r="S199" s="304">
        <v>0</v>
      </c>
      <c r="T199" s="305">
        <f>S199*H199</f>
        <v>0</v>
      </c>
      <c r="AR199" s="306" t="s">
        <v>190</v>
      </c>
      <c r="AT199" s="306" t="s">
        <v>127</v>
      </c>
      <c r="AU199" s="306" t="s">
        <v>74</v>
      </c>
      <c r="AY199" s="244" t="s">
        <v>123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244" t="s">
        <v>72</v>
      </c>
      <c r="BK199" s="180">
        <f>ROUND(I199*H199,2)</f>
        <v>0</v>
      </c>
      <c r="BL199" s="244" t="s">
        <v>190</v>
      </c>
      <c r="BM199" s="306" t="s">
        <v>1435</v>
      </c>
    </row>
    <row r="200" spans="2:65" s="243" customFormat="1" ht="24" customHeight="1" x14ac:dyDescent="0.2">
      <c r="B200" s="33"/>
      <c r="C200" s="295" t="s">
        <v>185</v>
      </c>
      <c r="D200" s="295" t="s">
        <v>127</v>
      </c>
      <c r="E200" s="296" t="s">
        <v>1436</v>
      </c>
      <c r="F200" s="297" t="s">
        <v>1437</v>
      </c>
      <c r="G200" s="298" t="s">
        <v>148</v>
      </c>
      <c r="H200" s="299">
        <v>18</v>
      </c>
      <c r="I200" s="300"/>
      <c r="J200" s="301">
        <f>ROUND(I200*H200,2)</f>
        <v>0</v>
      </c>
      <c r="K200" s="297" t="s">
        <v>131</v>
      </c>
      <c r="L200" s="37"/>
      <c r="M200" s="302" t="s">
        <v>1</v>
      </c>
      <c r="N200" s="303" t="s">
        <v>38</v>
      </c>
      <c r="O200" s="59"/>
      <c r="P200" s="304">
        <f>O200*H200</f>
        <v>0</v>
      </c>
      <c r="Q200" s="304">
        <v>2.0000000000000001E-4</v>
      </c>
      <c r="R200" s="304">
        <f>Q200*H200</f>
        <v>3.6000000000000003E-3</v>
      </c>
      <c r="S200" s="304">
        <v>0</v>
      </c>
      <c r="T200" s="305">
        <f>S200*H200</f>
        <v>0</v>
      </c>
      <c r="AR200" s="306" t="s">
        <v>190</v>
      </c>
      <c r="AT200" s="306" t="s">
        <v>127</v>
      </c>
      <c r="AU200" s="306" t="s">
        <v>74</v>
      </c>
      <c r="AY200" s="244" t="s">
        <v>123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244" t="s">
        <v>72</v>
      </c>
      <c r="BK200" s="180">
        <f>ROUND(I200*H200,2)</f>
        <v>0</v>
      </c>
      <c r="BL200" s="244" t="s">
        <v>190</v>
      </c>
      <c r="BM200" s="306" t="s">
        <v>1438</v>
      </c>
    </row>
    <row r="201" spans="2:65" s="243" customFormat="1" ht="24" customHeight="1" x14ac:dyDescent="0.2">
      <c r="B201" s="33"/>
      <c r="C201" s="295" t="s">
        <v>210</v>
      </c>
      <c r="D201" s="295" t="s">
        <v>127</v>
      </c>
      <c r="E201" s="296" t="s">
        <v>1439</v>
      </c>
      <c r="F201" s="297" t="s">
        <v>1440</v>
      </c>
      <c r="G201" s="298" t="s">
        <v>148</v>
      </c>
      <c r="H201" s="299">
        <v>1</v>
      </c>
      <c r="I201" s="300"/>
      <c r="J201" s="301">
        <f>ROUND(I201*H201,2)</f>
        <v>0</v>
      </c>
      <c r="K201" s="297" t="s">
        <v>131</v>
      </c>
      <c r="L201" s="37"/>
      <c r="M201" s="302" t="s">
        <v>1</v>
      </c>
      <c r="N201" s="303" t="s">
        <v>38</v>
      </c>
      <c r="O201" s="59"/>
      <c r="P201" s="304">
        <f>O201*H201</f>
        <v>0</v>
      </c>
      <c r="Q201" s="304">
        <v>3.5E-4</v>
      </c>
      <c r="R201" s="304">
        <f>Q201*H201</f>
        <v>3.5E-4</v>
      </c>
      <c r="S201" s="304">
        <v>0</v>
      </c>
      <c r="T201" s="305">
        <f>S201*H201</f>
        <v>0</v>
      </c>
      <c r="AR201" s="306" t="s">
        <v>190</v>
      </c>
      <c r="AT201" s="306" t="s">
        <v>127</v>
      </c>
      <c r="AU201" s="306" t="s">
        <v>74</v>
      </c>
      <c r="AY201" s="244" t="s">
        <v>123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244" t="s">
        <v>72</v>
      </c>
      <c r="BK201" s="180">
        <f>ROUND(I201*H201,2)</f>
        <v>0</v>
      </c>
      <c r="BL201" s="244" t="s">
        <v>190</v>
      </c>
      <c r="BM201" s="306" t="s">
        <v>1441</v>
      </c>
    </row>
    <row r="202" spans="2:65" s="10" customFormat="1" ht="25.9" customHeight="1" x14ac:dyDescent="0.2">
      <c r="B202" s="153"/>
      <c r="C202" s="154"/>
      <c r="D202" s="155" t="s">
        <v>66</v>
      </c>
      <c r="E202" s="156" t="s">
        <v>1442</v>
      </c>
      <c r="F202" s="156" t="s">
        <v>1443</v>
      </c>
      <c r="G202" s="154"/>
      <c r="H202" s="154"/>
      <c r="I202" s="157"/>
      <c r="J202" s="158">
        <f>BK202</f>
        <v>0</v>
      </c>
      <c r="K202" s="154"/>
      <c r="L202" s="159"/>
      <c r="M202" s="160"/>
      <c r="N202" s="161"/>
      <c r="O202" s="161"/>
      <c r="P202" s="162">
        <f>SUM(P203:P205)</f>
        <v>0</v>
      </c>
      <c r="Q202" s="161"/>
      <c r="R202" s="162">
        <f>SUM(R203:R205)</f>
        <v>0</v>
      </c>
      <c r="S202" s="161"/>
      <c r="T202" s="163">
        <f>SUM(T203:T205)</f>
        <v>0</v>
      </c>
      <c r="AR202" s="164" t="s">
        <v>132</v>
      </c>
      <c r="AT202" s="165" t="s">
        <v>66</v>
      </c>
      <c r="AU202" s="165" t="s">
        <v>67</v>
      </c>
      <c r="AY202" s="164" t="s">
        <v>123</v>
      </c>
      <c r="BK202" s="166">
        <f>SUM(BK203:BK205)</f>
        <v>0</v>
      </c>
    </row>
    <row r="203" spans="2:65" s="243" customFormat="1" ht="16.5" customHeight="1" x14ac:dyDescent="0.2">
      <c r="B203" s="33"/>
      <c r="C203" s="295" t="s">
        <v>7</v>
      </c>
      <c r="D203" s="295" t="s">
        <v>127</v>
      </c>
      <c r="E203" s="296" t="s">
        <v>1444</v>
      </c>
      <c r="F203" s="297" t="s">
        <v>1445</v>
      </c>
      <c r="G203" s="298" t="s">
        <v>1352</v>
      </c>
      <c r="H203" s="299">
        <v>1</v>
      </c>
      <c r="I203" s="300"/>
      <c r="J203" s="301">
        <f>ROUND(I203*H203,2)</f>
        <v>0</v>
      </c>
      <c r="K203" s="297" t="s">
        <v>1</v>
      </c>
      <c r="L203" s="37"/>
      <c r="M203" s="302" t="s">
        <v>1</v>
      </c>
      <c r="N203" s="303" t="s">
        <v>38</v>
      </c>
      <c r="O203" s="59"/>
      <c r="P203" s="304">
        <f>O203*H203</f>
        <v>0</v>
      </c>
      <c r="Q203" s="304">
        <v>0</v>
      </c>
      <c r="R203" s="304">
        <f>Q203*H203</f>
        <v>0</v>
      </c>
      <c r="S203" s="304">
        <v>0</v>
      </c>
      <c r="T203" s="305">
        <f>S203*H203</f>
        <v>0</v>
      </c>
      <c r="AR203" s="306" t="s">
        <v>1446</v>
      </c>
      <c r="AT203" s="306" t="s">
        <v>127</v>
      </c>
      <c r="AU203" s="306" t="s">
        <v>72</v>
      </c>
      <c r="AY203" s="244" t="s">
        <v>123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244" t="s">
        <v>72</v>
      </c>
      <c r="BK203" s="180">
        <f>ROUND(I203*H203,2)</f>
        <v>0</v>
      </c>
      <c r="BL203" s="244" t="s">
        <v>1446</v>
      </c>
      <c r="BM203" s="306" t="s">
        <v>1447</v>
      </c>
    </row>
    <row r="204" spans="2:65" s="243" customFormat="1" ht="16.5" customHeight="1" x14ac:dyDescent="0.2">
      <c r="B204" s="33"/>
      <c r="C204" s="295" t="s">
        <v>934</v>
      </c>
      <c r="D204" s="295" t="s">
        <v>127</v>
      </c>
      <c r="E204" s="296" t="s">
        <v>1448</v>
      </c>
      <c r="F204" s="297" t="s">
        <v>1449</v>
      </c>
      <c r="G204" s="298" t="s">
        <v>1352</v>
      </c>
      <c r="H204" s="299">
        <v>1</v>
      </c>
      <c r="I204" s="300"/>
      <c r="J204" s="301">
        <f>ROUND(I204*H204,2)</f>
        <v>0</v>
      </c>
      <c r="K204" s="297" t="s">
        <v>1</v>
      </c>
      <c r="L204" s="37"/>
      <c r="M204" s="302" t="s">
        <v>1</v>
      </c>
      <c r="N204" s="303" t="s">
        <v>38</v>
      </c>
      <c r="O204" s="59"/>
      <c r="P204" s="304">
        <f>O204*H204</f>
        <v>0</v>
      </c>
      <c r="Q204" s="304">
        <v>0</v>
      </c>
      <c r="R204" s="304">
        <f>Q204*H204</f>
        <v>0</v>
      </c>
      <c r="S204" s="304">
        <v>0</v>
      </c>
      <c r="T204" s="305">
        <f>S204*H204</f>
        <v>0</v>
      </c>
      <c r="AR204" s="306" t="s">
        <v>1446</v>
      </c>
      <c r="AT204" s="306" t="s">
        <v>127</v>
      </c>
      <c r="AU204" s="306" t="s">
        <v>72</v>
      </c>
      <c r="AY204" s="244" t="s">
        <v>123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244" t="s">
        <v>72</v>
      </c>
      <c r="BK204" s="180">
        <f>ROUND(I204*H204,2)</f>
        <v>0</v>
      </c>
      <c r="BL204" s="244" t="s">
        <v>1446</v>
      </c>
      <c r="BM204" s="306" t="s">
        <v>1450</v>
      </c>
    </row>
    <row r="205" spans="2:65" s="243" customFormat="1" ht="24" customHeight="1" x14ac:dyDescent="0.2">
      <c r="B205" s="33"/>
      <c r="C205" s="295" t="s">
        <v>1025</v>
      </c>
      <c r="D205" s="295" t="s">
        <v>127</v>
      </c>
      <c r="E205" s="296" t="s">
        <v>1451</v>
      </c>
      <c r="F205" s="297" t="s">
        <v>1452</v>
      </c>
      <c r="G205" s="298" t="s">
        <v>1352</v>
      </c>
      <c r="H205" s="299">
        <v>1</v>
      </c>
      <c r="I205" s="300"/>
      <c r="J205" s="301">
        <f>ROUND(I205*H205,2)</f>
        <v>0</v>
      </c>
      <c r="K205" s="297" t="s">
        <v>1</v>
      </c>
      <c r="L205" s="37"/>
      <c r="M205" s="307" t="s">
        <v>1</v>
      </c>
      <c r="N205" s="308" t="s">
        <v>38</v>
      </c>
      <c r="O205" s="237"/>
      <c r="P205" s="309">
        <f>O205*H205</f>
        <v>0</v>
      </c>
      <c r="Q205" s="309">
        <v>0</v>
      </c>
      <c r="R205" s="309">
        <f>Q205*H205</f>
        <v>0</v>
      </c>
      <c r="S205" s="309">
        <v>0</v>
      </c>
      <c r="T205" s="310">
        <f>S205*H205</f>
        <v>0</v>
      </c>
      <c r="AR205" s="306" t="s">
        <v>1446</v>
      </c>
      <c r="AT205" s="306" t="s">
        <v>127</v>
      </c>
      <c r="AU205" s="306" t="s">
        <v>72</v>
      </c>
      <c r="AY205" s="244" t="s">
        <v>123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244" t="s">
        <v>72</v>
      </c>
      <c r="BK205" s="180">
        <f>ROUND(I205*H205,2)</f>
        <v>0</v>
      </c>
      <c r="BL205" s="244" t="s">
        <v>1446</v>
      </c>
      <c r="BM205" s="306" t="s">
        <v>1453</v>
      </c>
    </row>
    <row r="206" spans="2:65" s="243" customFormat="1" ht="6.95" customHeight="1" x14ac:dyDescent="0.2">
      <c r="B206" s="45"/>
      <c r="C206" s="46"/>
      <c r="D206" s="46"/>
      <c r="E206" s="46"/>
      <c r="F206" s="46"/>
      <c r="G206" s="46"/>
      <c r="H206" s="46"/>
      <c r="I206" s="119"/>
      <c r="J206" s="46"/>
      <c r="K206" s="46"/>
      <c r="L206" s="37"/>
    </row>
  </sheetData>
  <sheetProtection algorithmName="SHA-512" hashValue="E9hY/nIQLUyLhXTUQOnvWEe/7Cp26UD0+CkTXFYGrpSuZz+q7sA/JDi6uapN6DBRQQ7VWNK8r5i4AZP07fYfyw==" saltValue="WIR4YVVV+JfVgR2Njg8O5AF5KhbQI+g7clhi/JujUCA+89ZJOC5vAqjYmmEL2DbA5Xhk1WsmfbilohCDuF+QDA==" spinCount="100000" sheet="1" objects="1" scenarios="1" formatColumns="0" formatRows="0" autoFilter="0"/>
  <autoFilter ref="C122:K205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E212"/>
  <sheetViews>
    <sheetView zoomScale="140" zoomScaleNormal="140" workbookViewId="0">
      <pane ySplit="1" topLeftCell="A133" activePane="bottomLeft" state="frozen"/>
      <selection pane="bottomLeft" activeCell="I144" sqref="I144"/>
    </sheetView>
  </sheetViews>
  <sheetFormatPr defaultColWidth="13.5" defaultRowHeight="12.75" x14ac:dyDescent="0.2"/>
  <cols>
    <col min="1" max="1" width="5.33203125" style="372" customWidth="1"/>
    <col min="2" max="2" width="27.33203125" style="372" customWidth="1"/>
    <col min="3" max="3" width="15.1640625" style="372" customWidth="1"/>
    <col min="4" max="4" width="15.33203125" style="373" customWidth="1"/>
    <col min="5" max="5" width="4" style="372" customWidth="1"/>
    <col min="6" max="6" width="16.83203125" style="373" customWidth="1"/>
    <col min="7" max="7" width="41" style="372" customWidth="1"/>
    <col min="8" max="8" width="12.6640625" style="372" customWidth="1"/>
    <col min="9" max="9" width="16.33203125" style="372" customWidth="1"/>
    <col min="10" max="239" width="10.6640625" style="372" customWidth="1"/>
    <col min="240" max="256" width="13.5" style="374"/>
    <col min="257" max="257" width="5.33203125" style="374" customWidth="1"/>
    <col min="258" max="258" width="27.33203125" style="374" customWidth="1"/>
    <col min="259" max="259" width="15.1640625" style="374" customWidth="1"/>
    <col min="260" max="260" width="15.33203125" style="374" customWidth="1"/>
    <col min="261" max="261" width="4" style="374" customWidth="1"/>
    <col min="262" max="262" width="16.83203125" style="374" customWidth="1"/>
    <col min="263" max="263" width="41" style="374" customWidth="1"/>
    <col min="264" max="264" width="12.6640625" style="374" customWidth="1"/>
    <col min="265" max="265" width="16.33203125" style="374" customWidth="1"/>
    <col min="266" max="495" width="10.6640625" style="374" customWidth="1"/>
    <col min="496" max="512" width="13.5" style="374"/>
    <col min="513" max="513" width="5.33203125" style="374" customWidth="1"/>
    <col min="514" max="514" width="27.33203125" style="374" customWidth="1"/>
    <col min="515" max="515" width="15.1640625" style="374" customWidth="1"/>
    <col min="516" max="516" width="15.33203125" style="374" customWidth="1"/>
    <col min="517" max="517" width="4" style="374" customWidth="1"/>
    <col min="518" max="518" width="16.83203125" style="374" customWidth="1"/>
    <col min="519" max="519" width="41" style="374" customWidth="1"/>
    <col min="520" max="520" width="12.6640625" style="374" customWidth="1"/>
    <col min="521" max="521" width="16.33203125" style="374" customWidth="1"/>
    <col min="522" max="751" width="10.6640625" style="374" customWidth="1"/>
    <col min="752" max="768" width="13.5" style="374"/>
    <col min="769" max="769" width="5.33203125" style="374" customWidth="1"/>
    <col min="770" max="770" width="27.33203125" style="374" customWidth="1"/>
    <col min="771" max="771" width="15.1640625" style="374" customWidth="1"/>
    <col min="772" max="772" width="15.33203125" style="374" customWidth="1"/>
    <col min="773" max="773" width="4" style="374" customWidth="1"/>
    <col min="774" max="774" width="16.83203125" style="374" customWidth="1"/>
    <col min="775" max="775" width="41" style="374" customWidth="1"/>
    <col min="776" max="776" width="12.6640625" style="374" customWidth="1"/>
    <col min="777" max="777" width="16.33203125" style="374" customWidth="1"/>
    <col min="778" max="1007" width="10.6640625" style="374" customWidth="1"/>
    <col min="1008" max="1024" width="13.5" style="374"/>
    <col min="1025" max="1025" width="5.33203125" style="374" customWidth="1"/>
    <col min="1026" max="1026" width="27.33203125" style="374" customWidth="1"/>
    <col min="1027" max="1027" width="15.1640625" style="374" customWidth="1"/>
    <col min="1028" max="1028" width="15.33203125" style="374" customWidth="1"/>
    <col min="1029" max="1029" width="4" style="374" customWidth="1"/>
    <col min="1030" max="1030" width="16.83203125" style="374" customWidth="1"/>
    <col min="1031" max="1031" width="41" style="374" customWidth="1"/>
    <col min="1032" max="1032" width="12.6640625" style="374" customWidth="1"/>
    <col min="1033" max="1033" width="16.33203125" style="374" customWidth="1"/>
    <col min="1034" max="1263" width="10.6640625" style="374" customWidth="1"/>
    <col min="1264" max="1280" width="13.5" style="374"/>
    <col min="1281" max="1281" width="5.33203125" style="374" customWidth="1"/>
    <col min="1282" max="1282" width="27.33203125" style="374" customWidth="1"/>
    <col min="1283" max="1283" width="15.1640625" style="374" customWidth="1"/>
    <col min="1284" max="1284" width="15.33203125" style="374" customWidth="1"/>
    <col min="1285" max="1285" width="4" style="374" customWidth="1"/>
    <col min="1286" max="1286" width="16.83203125" style="374" customWidth="1"/>
    <col min="1287" max="1287" width="41" style="374" customWidth="1"/>
    <col min="1288" max="1288" width="12.6640625" style="374" customWidth="1"/>
    <col min="1289" max="1289" width="16.33203125" style="374" customWidth="1"/>
    <col min="1290" max="1519" width="10.6640625" style="374" customWidth="1"/>
    <col min="1520" max="1536" width="13.5" style="374"/>
    <col min="1537" max="1537" width="5.33203125" style="374" customWidth="1"/>
    <col min="1538" max="1538" width="27.33203125" style="374" customWidth="1"/>
    <col min="1539" max="1539" width="15.1640625" style="374" customWidth="1"/>
    <col min="1540" max="1540" width="15.33203125" style="374" customWidth="1"/>
    <col min="1541" max="1541" width="4" style="374" customWidth="1"/>
    <col min="1542" max="1542" width="16.83203125" style="374" customWidth="1"/>
    <col min="1543" max="1543" width="41" style="374" customWidth="1"/>
    <col min="1544" max="1544" width="12.6640625" style="374" customWidth="1"/>
    <col min="1545" max="1545" width="16.33203125" style="374" customWidth="1"/>
    <col min="1546" max="1775" width="10.6640625" style="374" customWidth="1"/>
    <col min="1776" max="1792" width="13.5" style="374"/>
    <col min="1793" max="1793" width="5.33203125" style="374" customWidth="1"/>
    <col min="1794" max="1794" width="27.33203125" style="374" customWidth="1"/>
    <col min="1795" max="1795" width="15.1640625" style="374" customWidth="1"/>
    <col min="1796" max="1796" width="15.33203125" style="374" customWidth="1"/>
    <col min="1797" max="1797" width="4" style="374" customWidth="1"/>
    <col min="1798" max="1798" width="16.83203125" style="374" customWidth="1"/>
    <col min="1799" max="1799" width="41" style="374" customWidth="1"/>
    <col min="1800" max="1800" width="12.6640625" style="374" customWidth="1"/>
    <col min="1801" max="1801" width="16.33203125" style="374" customWidth="1"/>
    <col min="1802" max="2031" width="10.6640625" style="374" customWidth="1"/>
    <col min="2032" max="2048" width="13.5" style="374"/>
    <col min="2049" max="2049" width="5.33203125" style="374" customWidth="1"/>
    <col min="2050" max="2050" width="27.33203125" style="374" customWidth="1"/>
    <col min="2051" max="2051" width="15.1640625" style="374" customWidth="1"/>
    <col min="2052" max="2052" width="15.33203125" style="374" customWidth="1"/>
    <col min="2053" max="2053" width="4" style="374" customWidth="1"/>
    <col min="2054" max="2054" width="16.83203125" style="374" customWidth="1"/>
    <col min="2055" max="2055" width="41" style="374" customWidth="1"/>
    <col min="2056" max="2056" width="12.6640625" style="374" customWidth="1"/>
    <col min="2057" max="2057" width="16.33203125" style="374" customWidth="1"/>
    <col min="2058" max="2287" width="10.6640625" style="374" customWidth="1"/>
    <col min="2288" max="2304" width="13.5" style="374"/>
    <col min="2305" max="2305" width="5.33203125" style="374" customWidth="1"/>
    <col min="2306" max="2306" width="27.33203125" style="374" customWidth="1"/>
    <col min="2307" max="2307" width="15.1640625" style="374" customWidth="1"/>
    <col min="2308" max="2308" width="15.33203125" style="374" customWidth="1"/>
    <col min="2309" max="2309" width="4" style="374" customWidth="1"/>
    <col min="2310" max="2310" width="16.83203125" style="374" customWidth="1"/>
    <col min="2311" max="2311" width="41" style="374" customWidth="1"/>
    <col min="2312" max="2312" width="12.6640625" style="374" customWidth="1"/>
    <col min="2313" max="2313" width="16.33203125" style="374" customWidth="1"/>
    <col min="2314" max="2543" width="10.6640625" style="374" customWidth="1"/>
    <col min="2544" max="2560" width="13.5" style="374"/>
    <col min="2561" max="2561" width="5.33203125" style="374" customWidth="1"/>
    <col min="2562" max="2562" width="27.33203125" style="374" customWidth="1"/>
    <col min="2563" max="2563" width="15.1640625" style="374" customWidth="1"/>
    <col min="2564" max="2564" width="15.33203125" style="374" customWidth="1"/>
    <col min="2565" max="2565" width="4" style="374" customWidth="1"/>
    <col min="2566" max="2566" width="16.83203125" style="374" customWidth="1"/>
    <col min="2567" max="2567" width="41" style="374" customWidth="1"/>
    <col min="2568" max="2568" width="12.6640625" style="374" customWidth="1"/>
    <col min="2569" max="2569" width="16.33203125" style="374" customWidth="1"/>
    <col min="2570" max="2799" width="10.6640625" style="374" customWidth="1"/>
    <col min="2800" max="2816" width="13.5" style="374"/>
    <col min="2817" max="2817" width="5.33203125" style="374" customWidth="1"/>
    <col min="2818" max="2818" width="27.33203125" style="374" customWidth="1"/>
    <col min="2819" max="2819" width="15.1640625" style="374" customWidth="1"/>
    <col min="2820" max="2820" width="15.33203125" style="374" customWidth="1"/>
    <col min="2821" max="2821" width="4" style="374" customWidth="1"/>
    <col min="2822" max="2822" width="16.83203125" style="374" customWidth="1"/>
    <col min="2823" max="2823" width="41" style="374" customWidth="1"/>
    <col min="2824" max="2824" width="12.6640625" style="374" customWidth="1"/>
    <col min="2825" max="2825" width="16.33203125" style="374" customWidth="1"/>
    <col min="2826" max="3055" width="10.6640625" style="374" customWidth="1"/>
    <col min="3056" max="3072" width="13.5" style="374"/>
    <col min="3073" max="3073" width="5.33203125" style="374" customWidth="1"/>
    <col min="3074" max="3074" width="27.33203125" style="374" customWidth="1"/>
    <col min="3075" max="3075" width="15.1640625" style="374" customWidth="1"/>
    <col min="3076" max="3076" width="15.33203125" style="374" customWidth="1"/>
    <col min="3077" max="3077" width="4" style="374" customWidth="1"/>
    <col min="3078" max="3078" width="16.83203125" style="374" customWidth="1"/>
    <col min="3079" max="3079" width="41" style="374" customWidth="1"/>
    <col min="3080" max="3080" width="12.6640625" style="374" customWidth="1"/>
    <col min="3081" max="3081" width="16.33203125" style="374" customWidth="1"/>
    <col min="3082" max="3311" width="10.6640625" style="374" customWidth="1"/>
    <col min="3312" max="3328" width="13.5" style="374"/>
    <col min="3329" max="3329" width="5.33203125" style="374" customWidth="1"/>
    <col min="3330" max="3330" width="27.33203125" style="374" customWidth="1"/>
    <col min="3331" max="3331" width="15.1640625" style="374" customWidth="1"/>
    <col min="3332" max="3332" width="15.33203125" style="374" customWidth="1"/>
    <col min="3333" max="3333" width="4" style="374" customWidth="1"/>
    <col min="3334" max="3334" width="16.83203125" style="374" customWidth="1"/>
    <col min="3335" max="3335" width="41" style="374" customWidth="1"/>
    <col min="3336" max="3336" width="12.6640625" style="374" customWidth="1"/>
    <col min="3337" max="3337" width="16.33203125" style="374" customWidth="1"/>
    <col min="3338" max="3567" width="10.6640625" style="374" customWidth="1"/>
    <col min="3568" max="3584" width="13.5" style="374"/>
    <col min="3585" max="3585" width="5.33203125" style="374" customWidth="1"/>
    <col min="3586" max="3586" width="27.33203125" style="374" customWidth="1"/>
    <col min="3587" max="3587" width="15.1640625" style="374" customWidth="1"/>
    <col min="3588" max="3588" width="15.33203125" style="374" customWidth="1"/>
    <col min="3589" max="3589" width="4" style="374" customWidth="1"/>
    <col min="3590" max="3590" width="16.83203125" style="374" customWidth="1"/>
    <col min="3591" max="3591" width="41" style="374" customWidth="1"/>
    <col min="3592" max="3592" width="12.6640625" style="374" customWidth="1"/>
    <col min="3593" max="3593" width="16.33203125" style="374" customWidth="1"/>
    <col min="3594" max="3823" width="10.6640625" style="374" customWidth="1"/>
    <col min="3824" max="3840" width="13.5" style="374"/>
    <col min="3841" max="3841" width="5.33203125" style="374" customWidth="1"/>
    <col min="3842" max="3842" width="27.33203125" style="374" customWidth="1"/>
    <col min="3843" max="3843" width="15.1640625" style="374" customWidth="1"/>
    <col min="3844" max="3844" width="15.33203125" style="374" customWidth="1"/>
    <col min="3845" max="3845" width="4" style="374" customWidth="1"/>
    <col min="3846" max="3846" width="16.83203125" style="374" customWidth="1"/>
    <col min="3847" max="3847" width="41" style="374" customWidth="1"/>
    <col min="3848" max="3848" width="12.6640625" style="374" customWidth="1"/>
    <col min="3849" max="3849" width="16.33203125" style="374" customWidth="1"/>
    <col min="3850" max="4079" width="10.6640625" style="374" customWidth="1"/>
    <col min="4080" max="4096" width="13.5" style="374"/>
    <col min="4097" max="4097" width="5.33203125" style="374" customWidth="1"/>
    <col min="4098" max="4098" width="27.33203125" style="374" customWidth="1"/>
    <col min="4099" max="4099" width="15.1640625" style="374" customWidth="1"/>
    <col min="4100" max="4100" width="15.33203125" style="374" customWidth="1"/>
    <col min="4101" max="4101" width="4" style="374" customWidth="1"/>
    <col min="4102" max="4102" width="16.83203125" style="374" customWidth="1"/>
    <col min="4103" max="4103" width="41" style="374" customWidth="1"/>
    <col min="4104" max="4104" width="12.6640625" style="374" customWidth="1"/>
    <col min="4105" max="4105" width="16.33203125" style="374" customWidth="1"/>
    <col min="4106" max="4335" width="10.6640625" style="374" customWidth="1"/>
    <col min="4336" max="4352" width="13.5" style="374"/>
    <col min="4353" max="4353" width="5.33203125" style="374" customWidth="1"/>
    <col min="4354" max="4354" width="27.33203125" style="374" customWidth="1"/>
    <col min="4355" max="4355" width="15.1640625" style="374" customWidth="1"/>
    <col min="4356" max="4356" width="15.33203125" style="374" customWidth="1"/>
    <col min="4357" max="4357" width="4" style="374" customWidth="1"/>
    <col min="4358" max="4358" width="16.83203125" style="374" customWidth="1"/>
    <col min="4359" max="4359" width="41" style="374" customWidth="1"/>
    <col min="4360" max="4360" width="12.6640625" style="374" customWidth="1"/>
    <col min="4361" max="4361" width="16.33203125" style="374" customWidth="1"/>
    <col min="4362" max="4591" width="10.6640625" style="374" customWidth="1"/>
    <col min="4592" max="4608" width="13.5" style="374"/>
    <col min="4609" max="4609" width="5.33203125" style="374" customWidth="1"/>
    <col min="4610" max="4610" width="27.33203125" style="374" customWidth="1"/>
    <col min="4611" max="4611" width="15.1640625" style="374" customWidth="1"/>
    <col min="4612" max="4612" width="15.33203125" style="374" customWidth="1"/>
    <col min="4613" max="4613" width="4" style="374" customWidth="1"/>
    <col min="4614" max="4614" width="16.83203125" style="374" customWidth="1"/>
    <col min="4615" max="4615" width="41" style="374" customWidth="1"/>
    <col min="4616" max="4616" width="12.6640625" style="374" customWidth="1"/>
    <col min="4617" max="4617" width="16.33203125" style="374" customWidth="1"/>
    <col min="4618" max="4847" width="10.6640625" style="374" customWidth="1"/>
    <col min="4848" max="4864" width="13.5" style="374"/>
    <col min="4865" max="4865" width="5.33203125" style="374" customWidth="1"/>
    <col min="4866" max="4866" width="27.33203125" style="374" customWidth="1"/>
    <col min="4867" max="4867" width="15.1640625" style="374" customWidth="1"/>
    <col min="4868" max="4868" width="15.33203125" style="374" customWidth="1"/>
    <col min="4869" max="4869" width="4" style="374" customWidth="1"/>
    <col min="4870" max="4870" width="16.83203125" style="374" customWidth="1"/>
    <col min="4871" max="4871" width="41" style="374" customWidth="1"/>
    <col min="4872" max="4872" width="12.6640625" style="374" customWidth="1"/>
    <col min="4873" max="4873" width="16.33203125" style="374" customWidth="1"/>
    <col min="4874" max="5103" width="10.6640625" style="374" customWidth="1"/>
    <col min="5104" max="5120" width="13.5" style="374"/>
    <col min="5121" max="5121" width="5.33203125" style="374" customWidth="1"/>
    <col min="5122" max="5122" width="27.33203125" style="374" customWidth="1"/>
    <col min="5123" max="5123" width="15.1640625" style="374" customWidth="1"/>
    <col min="5124" max="5124" width="15.33203125" style="374" customWidth="1"/>
    <col min="5125" max="5125" width="4" style="374" customWidth="1"/>
    <col min="5126" max="5126" width="16.83203125" style="374" customWidth="1"/>
    <col min="5127" max="5127" width="41" style="374" customWidth="1"/>
    <col min="5128" max="5128" width="12.6640625" style="374" customWidth="1"/>
    <col min="5129" max="5129" width="16.33203125" style="374" customWidth="1"/>
    <col min="5130" max="5359" width="10.6640625" style="374" customWidth="1"/>
    <col min="5360" max="5376" width="13.5" style="374"/>
    <col min="5377" max="5377" width="5.33203125" style="374" customWidth="1"/>
    <col min="5378" max="5378" width="27.33203125" style="374" customWidth="1"/>
    <col min="5379" max="5379" width="15.1640625" style="374" customWidth="1"/>
    <col min="5380" max="5380" width="15.33203125" style="374" customWidth="1"/>
    <col min="5381" max="5381" width="4" style="374" customWidth="1"/>
    <col min="5382" max="5382" width="16.83203125" style="374" customWidth="1"/>
    <col min="5383" max="5383" width="41" style="374" customWidth="1"/>
    <col min="5384" max="5384" width="12.6640625" style="374" customWidth="1"/>
    <col min="5385" max="5385" width="16.33203125" style="374" customWidth="1"/>
    <col min="5386" max="5615" width="10.6640625" style="374" customWidth="1"/>
    <col min="5616" max="5632" width="13.5" style="374"/>
    <col min="5633" max="5633" width="5.33203125" style="374" customWidth="1"/>
    <col min="5634" max="5634" width="27.33203125" style="374" customWidth="1"/>
    <col min="5635" max="5635" width="15.1640625" style="374" customWidth="1"/>
    <col min="5636" max="5636" width="15.33203125" style="374" customWidth="1"/>
    <col min="5637" max="5637" width="4" style="374" customWidth="1"/>
    <col min="5638" max="5638" width="16.83203125" style="374" customWidth="1"/>
    <col min="5639" max="5639" width="41" style="374" customWidth="1"/>
    <col min="5640" max="5640" width="12.6640625" style="374" customWidth="1"/>
    <col min="5641" max="5641" width="16.33203125" style="374" customWidth="1"/>
    <col min="5642" max="5871" width="10.6640625" style="374" customWidth="1"/>
    <col min="5872" max="5888" width="13.5" style="374"/>
    <col min="5889" max="5889" width="5.33203125" style="374" customWidth="1"/>
    <col min="5890" max="5890" width="27.33203125" style="374" customWidth="1"/>
    <col min="5891" max="5891" width="15.1640625" style="374" customWidth="1"/>
    <col min="5892" max="5892" width="15.33203125" style="374" customWidth="1"/>
    <col min="5893" max="5893" width="4" style="374" customWidth="1"/>
    <col min="5894" max="5894" width="16.83203125" style="374" customWidth="1"/>
    <col min="5895" max="5895" width="41" style="374" customWidth="1"/>
    <col min="5896" max="5896" width="12.6640625" style="374" customWidth="1"/>
    <col min="5897" max="5897" width="16.33203125" style="374" customWidth="1"/>
    <col min="5898" max="6127" width="10.6640625" style="374" customWidth="1"/>
    <col min="6128" max="6144" width="13.5" style="374"/>
    <col min="6145" max="6145" width="5.33203125" style="374" customWidth="1"/>
    <col min="6146" max="6146" width="27.33203125" style="374" customWidth="1"/>
    <col min="6147" max="6147" width="15.1640625" style="374" customWidth="1"/>
    <col min="6148" max="6148" width="15.33203125" style="374" customWidth="1"/>
    <col min="6149" max="6149" width="4" style="374" customWidth="1"/>
    <col min="6150" max="6150" width="16.83203125" style="374" customWidth="1"/>
    <col min="6151" max="6151" width="41" style="374" customWidth="1"/>
    <col min="6152" max="6152" width="12.6640625" style="374" customWidth="1"/>
    <col min="6153" max="6153" width="16.33203125" style="374" customWidth="1"/>
    <col min="6154" max="6383" width="10.6640625" style="374" customWidth="1"/>
    <col min="6384" max="6400" width="13.5" style="374"/>
    <col min="6401" max="6401" width="5.33203125" style="374" customWidth="1"/>
    <col min="6402" max="6402" width="27.33203125" style="374" customWidth="1"/>
    <col min="6403" max="6403" width="15.1640625" style="374" customWidth="1"/>
    <col min="6404" max="6404" width="15.33203125" style="374" customWidth="1"/>
    <col min="6405" max="6405" width="4" style="374" customWidth="1"/>
    <col min="6406" max="6406" width="16.83203125" style="374" customWidth="1"/>
    <col min="6407" max="6407" width="41" style="374" customWidth="1"/>
    <col min="6408" max="6408" width="12.6640625" style="374" customWidth="1"/>
    <col min="6409" max="6409" width="16.33203125" style="374" customWidth="1"/>
    <col min="6410" max="6639" width="10.6640625" style="374" customWidth="1"/>
    <col min="6640" max="6656" width="13.5" style="374"/>
    <col min="6657" max="6657" width="5.33203125" style="374" customWidth="1"/>
    <col min="6658" max="6658" width="27.33203125" style="374" customWidth="1"/>
    <col min="6659" max="6659" width="15.1640625" style="374" customWidth="1"/>
    <col min="6660" max="6660" width="15.33203125" style="374" customWidth="1"/>
    <col min="6661" max="6661" width="4" style="374" customWidth="1"/>
    <col min="6662" max="6662" width="16.83203125" style="374" customWidth="1"/>
    <col min="6663" max="6663" width="41" style="374" customWidth="1"/>
    <col min="6664" max="6664" width="12.6640625" style="374" customWidth="1"/>
    <col min="6665" max="6665" width="16.33203125" style="374" customWidth="1"/>
    <col min="6666" max="6895" width="10.6640625" style="374" customWidth="1"/>
    <col min="6896" max="6912" width="13.5" style="374"/>
    <col min="6913" max="6913" width="5.33203125" style="374" customWidth="1"/>
    <col min="6914" max="6914" width="27.33203125" style="374" customWidth="1"/>
    <col min="6915" max="6915" width="15.1640625" style="374" customWidth="1"/>
    <col min="6916" max="6916" width="15.33203125" style="374" customWidth="1"/>
    <col min="6917" max="6917" width="4" style="374" customWidth="1"/>
    <col min="6918" max="6918" width="16.83203125" style="374" customWidth="1"/>
    <col min="6919" max="6919" width="41" style="374" customWidth="1"/>
    <col min="6920" max="6920" width="12.6640625" style="374" customWidth="1"/>
    <col min="6921" max="6921" width="16.33203125" style="374" customWidth="1"/>
    <col min="6922" max="7151" width="10.6640625" style="374" customWidth="1"/>
    <col min="7152" max="7168" width="13.5" style="374"/>
    <col min="7169" max="7169" width="5.33203125" style="374" customWidth="1"/>
    <col min="7170" max="7170" width="27.33203125" style="374" customWidth="1"/>
    <col min="7171" max="7171" width="15.1640625" style="374" customWidth="1"/>
    <col min="7172" max="7172" width="15.33203125" style="374" customWidth="1"/>
    <col min="7173" max="7173" width="4" style="374" customWidth="1"/>
    <col min="7174" max="7174" width="16.83203125" style="374" customWidth="1"/>
    <col min="7175" max="7175" width="41" style="374" customWidth="1"/>
    <col min="7176" max="7176" width="12.6640625" style="374" customWidth="1"/>
    <col min="7177" max="7177" width="16.33203125" style="374" customWidth="1"/>
    <col min="7178" max="7407" width="10.6640625" style="374" customWidth="1"/>
    <col min="7408" max="7424" width="13.5" style="374"/>
    <col min="7425" max="7425" width="5.33203125" style="374" customWidth="1"/>
    <col min="7426" max="7426" width="27.33203125" style="374" customWidth="1"/>
    <col min="7427" max="7427" width="15.1640625" style="374" customWidth="1"/>
    <col min="7428" max="7428" width="15.33203125" style="374" customWidth="1"/>
    <col min="7429" max="7429" width="4" style="374" customWidth="1"/>
    <col min="7430" max="7430" width="16.83203125" style="374" customWidth="1"/>
    <col min="7431" max="7431" width="41" style="374" customWidth="1"/>
    <col min="7432" max="7432" width="12.6640625" style="374" customWidth="1"/>
    <col min="7433" max="7433" width="16.33203125" style="374" customWidth="1"/>
    <col min="7434" max="7663" width="10.6640625" style="374" customWidth="1"/>
    <col min="7664" max="7680" width="13.5" style="374"/>
    <col min="7681" max="7681" width="5.33203125" style="374" customWidth="1"/>
    <col min="7682" max="7682" width="27.33203125" style="374" customWidth="1"/>
    <col min="7683" max="7683" width="15.1640625" style="374" customWidth="1"/>
    <col min="7684" max="7684" width="15.33203125" style="374" customWidth="1"/>
    <col min="7685" max="7685" width="4" style="374" customWidth="1"/>
    <col min="7686" max="7686" width="16.83203125" style="374" customWidth="1"/>
    <col min="7687" max="7687" width="41" style="374" customWidth="1"/>
    <col min="7688" max="7688" width="12.6640625" style="374" customWidth="1"/>
    <col min="7689" max="7689" width="16.33203125" style="374" customWidth="1"/>
    <col min="7690" max="7919" width="10.6640625" style="374" customWidth="1"/>
    <col min="7920" max="7936" width="13.5" style="374"/>
    <col min="7937" max="7937" width="5.33203125" style="374" customWidth="1"/>
    <col min="7938" max="7938" width="27.33203125" style="374" customWidth="1"/>
    <col min="7939" max="7939" width="15.1640625" style="374" customWidth="1"/>
    <col min="7940" max="7940" width="15.33203125" style="374" customWidth="1"/>
    <col min="7941" max="7941" width="4" style="374" customWidth="1"/>
    <col min="7942" max="7942" width="16.83203125" style="374" customWidth="1"/>
    <col min="7943" max="7943" width="41" style="374" customWidth="1"/>
    <col min="7944" max="7944" width="12.6640625" style="374" customWidth="1"/>
    <col min="7945" max="7945" width="16.33203125" style="374" customWidth="1"/>
    <col min="7946" max="8175" width="10.6640625" style="374" customWidth="1"/>
    <col min="8176" max="8192" width="13.5" style="374"/>
    <col min="8193" max="8193" width="5.33203125" style="374" customWidth="1"/>
    <col min="8194" max="8194" width="27.33203125" style="374" customWidth="1"/>
    <col min="8195" max="8195" width="15.1640625" style="374" customWidth="1"/>
    <col min="8196" max="8196" width="15.33203125" style="374" customWidth="1"/>
    <col min="8197" max="8197" width="4" style="374" customWidth="1"/>
    <col min="8198" max="8198" width="16.83203125" style="374" customWidth="1"/>
    <col min="8199" max="8199" width="41" style="374" customWidth="1"/>
    <col min="8200" max="8200" width="12.6640625" style="374" customWidth="1"/>
    <col min="8201" max="8201" width="16.33203125" style="374" customWidth="1"/>
    <col min="8202" max="8431" width="10.6640625" style="374" customWidth="1"/>
    <col min="8432" max="8448" width="13.5" style="374"/>
    <col min="8449" max="8449" width="5.33203125" style="374" customWidth="1"/>
    <col min="8450" max="8450" width="27.33203125" style="374" customWidth="1"/>
    <col min="8451" max="8451" width="15.1640625" style="374" customWidth="1"/>
    <col min="8452" max="8452" width="15.33203125" style="374" customWidth="1"/>
    <col min="8453" max="8453" width="4" style="374" customWidth="1"/>
    <col min="8454" max="8454" width="16.83203125" style="374" customWidth="1"/>
    <col min="8455" max="8455" width="41" style="374" customWidth="1"/>
    <col min="8456" max="8456" width="12.6640625" style="374" customWidth="1"/>
    <col min="8457" max="8457" width="16.33203125" style="374" customWidth="1"/>
    <col min="8458" max="8687" width="10.6640625" style="374" customWidth="1"/>
    <col min="8688" max="8704" width="13.5" style="374"/>
    <col min="8705" max="8705" width="5.33203125" style="374" customWidth="1"/>
    <col min="8706" max="8706" width="27.33203125" style="374" customWidth="1"/>
    <col min="8707" max="8707" width="15.1640625" style="374" customWidth="1"/>
    <col min="8708" max="8708" width="15.33203125" style="374" customWidth="1"/>
    <col min="8709" max="8709" width="4" style="374" customWidth="1"/>
    <col min="8710" max="8710" width="16.83203125" style="374" customWidth="1"/>
    <col min="8711" max="8711" width="41" style="374" customWidth="1"/>
    <col min="8712" max="8712" width="12.6640625" style="374" customWidth="1"/>
    <col min="8713" max="8713" width="16.33203125" style="374" customWidth="1"/>
    <col min="8714" max="8943" width="10.6640625" style="374" customWidth="1"/>
    <col min="8944" max="8960" width="13.5" style="374"/>
    <col min="8961" max="8961" width="5.33203125" style="374" customWidth="1"/>
    <col min="8962" max="8962" width="27.33203125" style="374" customWidth="1"/>
    <col min="8963" max="8963" width="15.1640625" style="374" customWidth="1"/>
    <col min="8964" max="8964" width="15.33203125" style="374" customWidth="1"/>
    <col min="8965" max="8965" width="4" style="374" customWidth="1"/>
    <col min="8966" max="8966" width="16.83203125" style="374" customWidth="1"/>
    <col min="8967" max="8967" width="41" style="374" customWidth="1"/>
    <col min="8968" max="8968" width="12.6640625" style="374" customWidth="1"/>
    <col min="8969" max="8969" width="16.33203125" style="374" customWidth="1"/>
    <col min="8970" max="9199" width="10.6640625" style="374" customWidth="1"/>
    <col min="9200" max="9216" width="13.5" style="374"/>
    <col min="9217" max="9217" width="5.33203125" style="374" customWidth="1"/>
    <col min="9218" max="9218" width="27.33203125" style="374" customWidth="1"/>
    <col min="9219" max="9219" width="15.1640625" style="374" customWidth="1"/>
    <col min="9220" max="9220" width="15.33203125" style="374" customWidth="1"/>
    <col min="9221" max="9221" width="4" style="374" customWidth="1"/>
    <col min="9222" max="9222" width="16.83203125" style="374" customWidth="1"/>
    <col min="9223" max="9223" width="41" style="374" customWidth="1"/>
    <col min="9224" max="9224" width="12.6640625" style="374" customWidth="1"/>
    <col min="9225" max="9225" width="16.33203125" style="374" customWidth="1"/>
    <col min="9226" max="9455" width="10.6640625" style="374" customWidth="1"/>
    <col min="9456" max="9472" width="13.5" style="374"/>
    <col min="9473" max="9473" width="5.33203125" style="374" customWidth="1"/>
    <col min="9474" max="9474" width="27.33203125" style="374" customWidth="1"/>
    <col min="9475" max="9475" width="15.1640625" style="374" customWidth="1"/>
    <col min="9476" max="9476" width="15.33203125" style="374" customWidth="1"/>
    <col min="9477" max="9477" width="4" style="374" customWidth="1"/>
    <col min="9478" max="9478" width="16.83203125" style="374" customWidth="1"/>
    <col min="9479" max="9479" width="41" style="374" customWidth="1"/>
    <col min="9480" max="9480" width="12.6640625" style="374" customWidth="1"/>
    <col min="9481" max="9481" width="16.33203125" style="374" customWidth="1"/>
    <col min="9482" max="9711" width="10.6640625" style="374" customWidth="1"/>
    <col min="9712" max="9728" width="13.5" style="374"/>
    <col min="9729" max="9729" width="5.33203125" style="374" customWidth="1"/>
    <col min="9730" max="9730" width="27.33203125" style="374" customWidth="1"/>
    <col min="9731" max="9731" width="15.1640625" style="374" customWidth="1"/>
    <col min="9732" max="9732" width="15.33203125" style="374" customWidth="1"/>
    <col min="9733" max="9733" width="4" style="374" customWidth="1"/>
    <col min="9734" max="9734" width="16.83203125" style="374" customWidth="1"/>
    <col min="9735" max="9735" width="41" style="374" customWidth="1"/>
    <col min="9736" max="9736" width="12.6640625" style="374" customWidth="1"/>
    <col min="9737" max="9737" width="16.33203125" style="374" customWidth="1"/>
    <col min="9738" max="9967" width="10.6640625" style="374" customWidth="1"/>
    <col min="9968" max="9984" width="13.5" style="374"/>
    <col min="9985" max="9985" width="5.33203125" style="374" customWidth="1"/>
    <col min="9986" max="9986" width="27.33203125" style="374" customWidth="1"/>
    <col min="9987" max="9987" width="15.1640625" style="374" customWidth="1"/>
    <col min="9988" max="9988" width="15.33203125" style="374" customWidth="1"/>
    <col min="9989" max="9989" width="4" style="374" customWidth="1"/>
    <col min="9990" max="9990" width="16.83203125" style="374" customWidth="1"/>
    <col min="9991" max="9991" width="41" style="374" customWidth="1"/>
    <col min="9992" max="9992" width="12.6640625" style="374" customWidth="1"/>
    <col min="9993" max="9993" width="16.33203125" style="374" customWidth="1"/>
    <col min="9994" max="10223" width="10.6640625" style="374" customWidth="1"/>
    <col min="10224" max="10240" width="13.5" style="374"/>
    <col min="10241" max="10241" width="5.33203125" style="374" customWidth="1"/>
    <col min="10242" max="10242" width="27.33203125" style="374" customWidth="1"/>
    <col min="10243" max="10243" width="15.1640625" style="374" customWidth="1"/>
    <col min="10244" max="10244" width="15.33203125" style="374" customWidth="1"/>
    <col min="10245" max="10245" width="4" style="374" customWidth="1"/>
    <col min="10246" max="10246" width="16.83203125" style="374" customWidth="1"/>
    <col min="10247" max="10247" width="41" style="374" customWidth="1"/>
    <col min="10248" max="10248" width="12.6640625" style="374" customWidth="1"/>
    <col min="10249" max="10249" width="16.33203125" style="374" customWidth="1"/>
    <col min="10250" max="10479" width="10.6640625" style="374" customWidth="1"/>
    <col min="10480" max="10496" width="13.5" style="374"/>
    <col min="10497" max="10497" width="5.33203125" style="374" customWidth="1"/>
    <col min="10498" max="10498" width="27.33203125" style="374" customWidth="1"/>
    <col min="10499" max="10499" width="15.1640625" style="374" customWidth="1"/>
    <col min="10500" max="10500" width="15.33203125" style="374" customWidth="1"/>
    <col min="10501" max="10501" width="4" style="374" customWidth="1"/>
    <col min="10502" max="10502" width="16.83203125" style="374" customWidth="1"/>
    <col min="10503" max="10503" width="41" style="374" customWidth="1"/>
    <col min="10504" max="10504" width="12.6640625" style="374" customWidth="1"/>
    <col min="10505" max="10505" width="16.33203125" style="374" customWidth="1"/>
    <col min="10506" max="10735" width="10.6640625" style="374" customWidth="1"/>
    <col min="10736" max="10752" width="13.5" style="374"/>
    <col min="10753" max="10753" width="5.33203125" style="374" customWidth="1"/>
    <col min="10754" max="10754" width="27.33203125" style="374" customWidth="1"/>
    <col min="10755" max="10755" width="15.1640625" style="374" customWidth="1"/>
    <col min="10756" max="10756" width="15.33203125" style="374" customWidth="1"/>
    <col min="10757" max="10757" width="4" style="374" customWidth="1"/>
    <col min="10758" max="10758" width="16.83203125" style="374" customWidth="1"/>
    <col min="10759" max="10759" width="41" style="374" customWidth="1"/>
    <col min="10760" max="10760" width="12.6640625" style="374" customWidth="1"/>
    <col min="10761" max="10761" width="16.33203125" style="374" customWidth="1"/>
    <col min="10762" max="10991" width="10.6640625" style="374" customWidth="1"/>
    <col min="10992" max="11008" width="13.5" style="374"/>
    <col min="11009" max="11009" width="5.33203125" style="374" customWidth="1"/>
    <col min="11010" max="11010" width="27.33203125" style="374" customWidth="1"/>
    <col min="11011" max="11011" width="15.1640625" style="374" customWidth="1"/>
    <col min="11012" max="11012" width="15.33203125" style="374" customWidth="1"/>
    <col min="11013" max="11013" width="4" style="374" customWidth="1"/>
    <col min="11014" max="11014" width="16.83203125" style="374" customWidth="1"/>
    <col min="11015" max="11015" width="41" style="374" customWidth="1"/>
    <col min="11016" max="11016" width="12.6640625" style="374" customWidth="1"/>
    <col min="11017" max="11017" width="16.33203125" style="374" customWidth="1"/>
    <col min="11018" max="11247" width="10.6640625" style="374" customWidth="1"/>
    <col min="11248" max="11264" width="13.5" style="374"/>
    <col min="11265" max="11265" width="5.33203125" style="374" customWidth="1"/>
    <col min="11266" max="11266" width="27.33203125" style="374" customWidth="1"/>
    <col min="11267" max="11267" width="15.1640625" style="374" customWidth="1"/>
    <col min="11268" max="11268" width="15.33203125" style="374" customWidth="1"/>
    <col min="11269" max="11269" width="4" style="374" customWidth="1"/>
    <col min="11270" max="11270" width="16.83203125" style="374" customWidth="1"/>
    <col min="11271" max="11271" width="41" style="374" customWidth="1"/>
    <col min="11272" max="11272" width="12.6640625" style="374" customWidth="1"/>
    <col min="11273" max="11273" width="16.33203125" style="374" customWidth="1"/>
    <col min="11274" max="11503" width="10.6640625" style="374" customWidth="1"/>
    <col min="11504" max="11520" width="13.5" style="374"/>
    <col min="11521" max="11521" width="5.33203125" style="374" customWidth="1"/>
    <col min="11522" max="11522" width="27.33203125" style="374" customWidth="1"/>
    <col min="11523" max="11523" width="15.1640625" style="374" customWidth="1"/>
    <col min="11524" max="11524" width="15.33203125" style="374" customWidth="1"/>
    <col min="11525" max="11525" width="4" style="374" customWidth="1"/>
    <col min="11526" max="11526" width="16.83203125" style="374" customWidth="1"/>
    <col min="11527" max="11527" width="41" style="374" customWidth="1"/>
    <col min="11528" max="11528" width="12.6640625" style="374" customWidth="1"/>
    <col min="11529" max="11529" width="16.33203125" style="374" customWidth="1"/>
    <col min="11530" max="11759" width="10.6640625" style="374" customWidth="1"/>
    <col min="11760" max="11776" width="13.5" style="374"/>
    <col min="11777" max="11777" width="5.33203125" style="374" customWidth="1"/>
    <col min="11778" max="11778" width="27.33203125" style="374" customWidth="1"/>
    <col min="11779" max="11779" width="15.1640625" style="374" customWidth="1"/>
    <col min="11780" max="11780" width="15.33203125" style="374" customWidth="1"/>
    <col min="11781" max="11781" width="4" style="374" customWidth="1"/>
    <col min="11782" max="11782" width="16.83203125" style="374" customWidth="1"/>
    <col min="11783" max="11783" width="41" style="374" customWidth="1"/>
    <col min="11784" max="11784" width="12.6640625" style="374" customWidth="1"/>
    <col min="11785" max="11785" width="16.33203125" style="374" customWidth="1"/>
    <col min="11786" max="12015" width="10.6640625" style="374" customWidth="1"/>
    <col min="12016" max="12032" width="13.5" style="374"/>
    <col min="12033" max="12033" width="5.33203125" style="374" customWidth="1"/>
    <col min="12034" max="12034" width="27.33203125" style="374" customWidth="1"/>
    <col min="12035" max="12035" width="15.1640625" style="374" customWidth="1"/>
    <col min="12036" max="12036" width="15.33203125" style="374" customWidth="1"/>
    <col min="12037" max="12037" width="4" style="374" customWidth="1"/>
    <col min="12038" max="12038" width="16.83203125" style="374" customWidth="1"/>
    <col min="12039" max="12039" width="41" style="374" customWidth="1"/>
    <col min="12040" max="12040" width="12.6640625" style="374" customWidth="1"/>
    <col min="12041" max="12041" width="16.33203125" style="374" customWidth="1"/>
    <col min="12042" max="12271" width="10.6640625" style="374" customWidth="1"/>
    <col min="12272" max="12288" width="13.5" style="374"/>
    <col min="12289" max="12289" width="5.33203125" style="374" customWidth="1"/>
    <col min="12290" max="12290" width="27.33203125" style="374" customWidth="1"/>
    <col min="12291" max="12291" width="15.1640625" style="374" customWidth="1"/>
    <col min="12292" max="12292" width="15.33203125" style="374" customWidth="1"/>
    <col min="12293" max="12293" width="4" style="374" customWidth="1"/>
    <col min="12294" max="12294" width="16.83203125" style="374" customWidth="1"/>
    <col min="12295" max="12295" width="41" style="374" customWidth="1"/>
    <col min="12296" max="12296" width="12.6640625" style="374" customWidth="1"/>
    <col min="12297" max="12297" width="16.33203125" style="374" customWidth="1"/>
    <col min="12298" max="12527" width="10.6640625" style="374" customWidth="1"/>
    <col min="12528" max="12544" width="13.5" style="374"/>
    <col min="12545" max="12545" width="5.33203125" style="374" customWidth="1"/>
    <col min="12546" max="12546" width="27.33203125" style="374" customWidth="1"/>
    <col min="12547" max="12547" width="15.1640625" style="374" customWidth="1"/>
    <col min="12548" max="12548" width="15.33203125" style="374" customWidth="1"/>
    <col min="12549" max="12549" width="4" style="374" customWidth="1"/>
    <col min="12550" max="12550" width="16.83203125" style="374" customWidth="1"/>
    <col min="12551" max="12551" width="41" style="374" customWidth="1"/>
    <col min="12552" max="12552" width="12.6640625" style="374" customWidth="1"/>
    <col min="12553" max="12553" width="16.33203125" style="374" customWidth="1"/>
    <col min="12554" max="12783" width="10.6640625" style="374" customWidth="1"/>
    <col min="12784" max="12800" width="13.5" style="374"/>
    <col min="12801" max="12801" width="5.33203125" style="374" customWidth="1"/>
    <col min="12802" max="12802" width="27.33203125" style="374" customWidth="1"/>
    <col min="12803" max="12803" width="15.1640625" style="374" customWidth="1"/>
    <col min="12804" max="12804" width="15.33203125" style="374" customWidth="1"/>
    <col min="12805" max="12805" width="4" style="374" customWidth="1"/>
    <col min="12806" max="12806" width="16.83203125" style="374" customWidth="1"/>
    <col min="12807" max="12807" width="41" style="374" customWidth="1"/>
    <col min="12808" max="12808" width="12.6640625" style="374" customWidth="1"/>
    <col min="12809" max="12809" width="16.33203125" style="374" customWidth="1"/>
    <col min="12810" max="13039" width="10.6640625" style="374" customWidth="1"/>
    <col min="13040" max="13056" width="13.5" style="374"/>
    <col min="13057" max="13057" width="5.33203125" style="374" customWidth="1"/>
    <col min="13058" max="13058" width="27.33203125" style="374" customWidth="1"/>
    <col min="13059" max="13059" width="15.1640625" style="374" customWidth="1"/>
    <col min="13060" max="13060" width="15.33203125" style="374" customWidth="1"/>
    <col min="13061" max="13061" width="4" style="374" customWidth="1"/>
    <col min="13062" max="13062" width="16.83203125" style="374" customWidth="1"/>
    <col min="13063" max="13063" width="41" style="374" customWidth="1"/>
    <col min="13064" max="13064" width="12.6640625" style="374" customWidth="1"/>
    <col min="13065" max="13065" width="16.33203125" style="374" customWidth="1"/>
    <col min="13066" max="13295" width="10.6640625" style="374" customWidth="1"/>
    <col min="13296" max="13312" width="13.5" style="374"/>
    <col min="13313" max="13313" width="5.33203125" style="374" customWidth="1"/>
    <col min="13314" max="13314" width="27.33203125" style="374" customWidth="1"/>
    <col min="13315" max="13315" width="15.1640625" style="374" customWidth="1"/>
    <col min="13316" max="13316" width="15.33203125" style="374" customWidth="1"/>
    <col min="13317" max="13317" width="4" style="374" customWidth="1"/>
    <col min="13318" max="13318" width="16.83203125" style="374" customWidth="1"/>
    <col min="13319" max="13319" width="41" style="374" customWidth="1"/>
    <col min="13320" max="13320" width="12.6640625" style="374" customWidth="1"/>
    <col min="13321" max="13321" width="16.33203125" style="374" customWidth="1"/>
    <col min="13322" max="13551" width="10.6640625" style="374" customWidth="1"/>
    <col min="13552" max="13568" width="13.5" style="374"/>
    <col min="13569" max="13569" width="5.33203125" style="374" customWidth="1"/>
    <col min="13570" max="13570" width="27.33203125" style="374" customWidth="1"/>
    <col min="13571" max="13571" width="15.1640625" style="374" customWidth="1"/>
    <col min="13572" max="13572" width="15.33203125" style="374" customWidth="1"/>
    <col min="13573" max="13573" width="4" style="374" customWidth="1"/>
    <col min="13574" max="13574" width="16.83203125" style="374" customWidth="1"/>
    <col min="13575" max="13575" width="41" style="374" customWidth="1"/>
    <col min="13576" max="13576" width="12.6640625" style="374" customWidth="1"/>
    <col min="13577" max="13577" width="16.33203125" style="374" customWidth="1"/>
    <col min="13578" max="13807" width="10.6640625" style="374" customWidth="1"/>
    <col min="13808" max="13824" width="13.5" style="374"/>
    <col min="13825" max="13825" width="5.33203125" style="374" customWidth="1"/>
    <col min="13826" max="13826" width="27.33203125" style="374" customWidth="1"/>
    <col min="13827" max="13827" width="15.1640625" style="374" customWidth="1"/>
    <col min="13828" max="13828" width="15.33203125" style="374" customWidth="1"/>
    <col min="13829" max="13829" width="4" style="374" customWidth="1"/>
    <col min="13830" max="13830" width="16.83203125" style="374" customWidth="1"/>
    <col min="13831" max="13831" width="41" style="374" customWidth="1"/>
    <col min="13832" max="13832" width="12.6640625" style="374" customWidth="1"/>
    <col min="13833" max="13833" width="16.33203125" style="374" customWidth="1"/>
    <col min="13834" max="14063" width="10.6640625" style="374" customWidth="1"/>
    <col min="14064" max="14080" width="13.5" style="374"/>
    <col min="14081" max="14081" width="5.33203125" style="374" customWidth="1"/>
    <col min="14082" max="14082" width="27.33203125" style="374" customWidth="1"/>
    <col min="14083" max="14083" width="15.1640625" style="374" customWidth="1"/>
    <col min="14084" max="14084" width="15.33203125" style="374" customWidth="1"/>
    <col min="14085" max="14085" width="4" style="374" customWidth="1"/>
    <col min="14086" max="14086" width="16.83203125" style="374" customWidth="1"/>
    <col min="14087" max="14087" width="41" style="374" customWidth="1"/>
    <col min="14088" max="14088" width="12.6640625" style="374" customWidth="1"/>
    <col min="14089" max="14089" width="16.33203125" style="374" customWidth="1"/>
    <col min="14090" max="14319" width="10.6640625" style="374" customWidth="1"/>
    <col min="14320" max="14336" width="13.5" style="374"/>
    <col min="14337" max="14337" width="5.33203125" style="374" customWidth="1"/>
    <col min="14338" max="14338" width="27.33203125" style="374" customWidth="1"/>
    <col min="14339" max="14339" width="15.1640625" style="374" customWidth="1"/>
    <col min="14340" max="14340" width="15.33203125" style="374" customWidth="1"/>
    <col min="14341" max="14341" width="4" style="374" customWidth="1"/>
    <col min="14342" max="14342" width="16.83203125" style="374" customWidth="1"/>
    <col min="14343" max="14343" width="41" style="374" customWidth="1"/>
    <col min="14344" max="14344" width="12.6640625" style="374" customWidth="1"/>
    <col min="14345" max="14345" width="16.33203125" style="374" customWidth="1"/>
    <col min="14346" max="14575" width="10.6640625" style="374" customWidth="1"/>
    <col min="14576" max="14592" width="13.5" style="374"/>
    <col min="14593" max="14593" width="5.33203125" style="374" customWidth="1"/>
    <col min="14594" max="14594" width="27.33203125" style="374" customWidth="1"/>
    <col min="14595" max="14595" width="15.1640625" style="374" customWidth="1"/>
    <col min="14596" max="14596" width="15.33203125" style="374" customWidth="1"/>
    <col min="14597" max="14597" width="4" style="374" customWidth="1"/>
    <col min="14598" max="14598" width="16.83203125" style="374" customWidth="1"/>
    <col min="14599" max="14599" width="41" style="374" customWidth="1"/>
    <col min="14600" max="14600" width="12.6640625" style="374" customWidth="1"/>
    <col min="14601" max="14601" width="16.33203125" style="374" customWidth="1"/>
    <col min="14602" max="14831" width="10.6640625" style="374" customWidth="1"/>
    <col min="14832" max="14848" width="13.5" style="374"/>
    <col min="14849" max="14849" width="5.33203125" style="374" customWidth="1"/>
    <col min="14850" max="14850" width="27.33203125" style="374" customWidth="1"/>
    <col min="14851" max="14851" width="15.1640625" style="374" customWidth="1"/>
    <col min="14852" max="14852" width="15.33203125" style="374" customWidth="1"/>
    <col min="14853" max="14853" width="4" style="374" customWidth="1"/>
    <col min="14854" max="14854" width="16.83203125" style="374" customWidth="1"/>
    <col min="14855" max="14855" width="41" style="374" customWidth="1"/>
    <col min="14856" max="14856" width="12.6640625" style="374" customWidth="1"/>
    <col min="14857" max="14857" width="16.33203125" style="374" customWidth="1"/>
    <col min="14858" max="15087" width="10.6640625" style="374" customWidth="1"/>
    <col min="15088" max="15104" width="13.5" style="374"/>
    <col min="15105" max="15105" width="5.33203125" style="374" customWidth="1"/>
    <col min="15106" max="15106" width="27.33203125" style="374" customWidth="1"/>
    <col min="15107" max="15107" width="15.1640625" style="374" customWidth="1"/>
    <col min="15108" max="15108" width="15.33203125" style="374" customWidth="1"/>
    <col min="15109" max="15109" width="4" style="374" customWidth="1"/>
    <col min="15110" max="15110" width="16.83203125" style="374" customWidth="1"/>
    <col min="15111" max="15111" width="41" style="374" customWidth="1"/>
    <col min="15112" max="15112" width="12.6640625" style="374" customWidth="1"/>
    <col min="15113" max="15113" width="16.33203125" style="374" customWidth="1"/>
    <col min="15114" max="15343" width="10.6640625" style="374" customWidth="1"/>
    <col min="15344" max="15360" width="13.5" style="374"/>
    <col min="15361" max="15361" width="5.33203125" style="374" customWidth="1"/>
    <col min="15362" max="15362" width="27.33203125" style="374" customWidth="1"/>
    <col min="15363" max="15363" width="15.1640625" style="374" customWidth="1"/>
    <col min="15364" max="15364" width="15.33203125" style="374" customWidth="1"/>
    <col min="15365" max="15365" width="4" style="374" customWidth="1"/>
    <col min="15366" max="15366" width="16.83203125" style="374" customWidth="1"/>
    <col min="15367" max="15367" width="41" style="374" customWidth="1"/>
    <col min="15368" max="15368" width="12.6640625" style="374" customWidth="1"/>
    <col min="15369" max="15369" width="16.33203125" style="374" customWidth="1"/>
    <col min="15370" max="15599" width="10.6640625" style="374" customWidth="1"/>
    <col min="15600" max="15616" width="13.5" style="374"/>
    <col min="15617" max="15617" width="5.33203125" style="374" customWidth="1"/>
    <col min="15618" max="15618" width="27.33203125" style="374" customWidth="1"/>
    <col min="15619" max="15619" width="15.1640625" style="374" customWidth="1"/>
    <col min="15620" max="15620" width="15.33203125" style="374" customWidth="1"/>
    <col min="15621" max="15621" width="4" style="374" customWidth="1"/>
    <col min="15622" max="15622" width="16.83203125" style="374" customWidth="1"/>
    <col min="15623" max="15623" width="41" style="374" customWidth="1"/>
    <col min="15624" max="15624" width="12.6640625" style="374" customWidth="1"/>
    <col min="15625" max="15625" width="16.33203125" style="374" customWidth="1"/>
    <col min="15626" max="15855" width="10.6640625" style="374" customWidth="1"/>
    <col min="15856" max="15872" width="13.5" style="374"/>
    <col min="15873" max="15873" width="5.33203125" style="374" customWidth="1"/>
    <col min="15874" max="15874" width="27.33203125" style="374" customWidth="1"/>
    <col min="15875" max="15875" width="15.1640625" style="374" customWidth="1"/>
    <col min="15876" max="15876" width="15.33203125" style="374" customWidth="1"/>
    <col min="15877" max="15877" width="4" style="374" customWidth="1"/>
    <col min="15878" max="15878" width="16.83203125" style="374" customWidth="1"/>
    <col min="15879" max="15879" width="41" style="374" customWidth="1"/>
    <col min="15880" max="15880" width="12.6640625" style="374" customWidth="1"/>
    <col min="15881" max="15881" width="16.33203125" style="374" customWidth="1"/>
    <col min="15882" max="16111" width="10.6640625" style="374" customWidth="1"/>
    <col min="16112" max="16128" width="13.5" style="374"/>
    <col min="16129" max="16129" width="5.33203125" style="374" customWidth="1"/>
    <col min="16130" max="16130" width="27.33203125" style="374" customWidth="1"/>
    <col min="16131" max="16131" width="15.1640625" style="374" customWidth="1"/>
    <col min="16132" max="16132" width="15.33203125" style="374" customWidth="1"/>
    <col min="16133" max="16133" width="4" style="374" customWidth="1"/>
    <col min="16134" max="16134" width="16.83203125" style="374" customWidth="1"/>
    <col min="16135" max="16135" width="41" style="374" customWidth="1"/>
    <col min="16136" max="16136" width="12.6640625" style="374" customWidth="1"/>
    <col min="16137" max="16137" width="16.33203125" style="374" customWidth="1"/>
    <col min="16138" max="16367" width="10.6640625" style="374" customWidth="1"/>
    <col min="16368" max="16384" width="13.5" style="374"/>
  </cols>
  <sheetData>
    <row r="1" spans="1:9" s="314" customFormat="1" ht="26.25" thickBot="1" x14ac:dyDescent="0.25">
      <c r="A1" s="311" t="s">
        <v>1454</v>
      </c>
      <c r="B1" s="312" t="s">
        <v>1455</v>
      </c>
      <c r="C1" s="312" t="s">
        <v>1456</v>
      </c>
      <c r="D1" s="312" t="s">
        <v>1457</v>
      </c>
      <c r="E1" s="312" t="s">
        <v>761</v>
      </c>
      <c r="F1" s="312" t="s">
        <v>1458</v>
      </c>
      <c r="G1" s="312" t="s">
        <v>1459</v>
      </c>
      <c r="H1" s="312" t="s">
        <v>1460</v>
      </c>
      <c r="I1" s="313" t="s">
        <v>1461</v>
      </c>
    </row>
    <row r="2" spans="1:9" s="315" customFormat="1" ht="13.5" thickBot="1" x14ac:dyDescent="0.25"/>
    <row r="3" spans="1:9" s="315" customFormat="1" ht="15.75" customHeight="1" thickBot="1" x14ac:dyDescent="0.25">
      <c r="A3" s="316"/>
      <c r="B3" s="317" t="s">
        <v>1462</v>
      </c>
      <c r="C3" s="318"/>
      <c r="D3" s="318"/>
      <c r="E3" s="318"/>
      <c r="F3" s="318"/>
      <c r="G3" s="318"/>
      <c r="H3" s="318"/>
      <c r="I3" s="319"/>
    </row>
    <row r="4" spans="1:9" s="315" customFormat="1" ht="13.5" thickBot="1" x14ac:dyDescent="0.25"/>
    <row r="5" spans="1:9" s="325" customFormat="1" ht="15.95" customHeight="1" thickBot="1" x14ac:dyDescent="0.25">
      <c r="A5" s="320"/>
      <c r="B5" s="321" t="s">
        <v>1463</v>
      </c>
      <c r="C5" s="322"/>
      <c r="D5" s="320"/>
      <c r="E5" s="320"/>
      <c r="F5" s="320"/>
      <c r="G5" s="323"/>
      <c r="H5" s="324"/>
      <c r="I5" s="324"/>
    </row>
    <row r="6" spans="1:9" s="325" customFormat="1" ht="15.95" customHeight="1" thickBot="1" x14ac:dyDescent="0.25">
      <c r="A6" s="320"/>
      <c r="B6" s="321" t="s">
        <v>1464</v>
      </c>
      <c r="C6" s="322"/>
      <c r="D6" s="320"/>
      <c r="E6" s="320"/>
      <c r="F6" s="320"/>
      <c r="G6" s="323"/>
      <c r="H6" s="324"/>
      <c r="I6" s="324"/>
    </row>
    <row r="7" spans="1:9" s="325" customFormat="1" ht="15.95" customHeight="1" thickBot="1" x14ac:dyDescent="0.25">
      <c r="A7" s="320"/>
      <c r="B7" s="321" t="s">
        <v>1465</v>
      </c>
      <c r="C7" s="322"/>
      <c r="D7" s="320"/>
      <c r="E7" s="320"/>
      <c r="F7" s="320"/>
      <c r="G7" s="323"/>
      <c r="H7" s="324"/>
      <c r="I7" s="324"/>
    </row>
    <row r="8" spans="1:9" s="332" customFormat="1" ht="11.25" x14ac:dyDescent="0.2">
      <c r="A8" s="326" t="s">
        <v>1466</v>
      </c>
      <c r="B8" s="327" t="s">
        <v>1467</v>
      </c>
      <c r="C8" s="328" t="s">
        <v>1468</v>
      </c>
      <c r="D8" s="329"/>
      <c r="E8" s="328">
        <v>1</v>
      </c>
      <c r="F8" s="328"/>
      <c r="G8" s="330"/>
      <c r="H8" s="331"/>
      <c r="I8" s="331">
        <f>H8*E8</f>
        <v>0</v>
      </c>
    </row>
    <row r="9" spans="1:9" s="332" customFormat="1" ht="11.25" x14ac:dyDescent="0.2">
      <c r="A9" s="326" t="s">
        <v>1469</v>
      </c>
      <c r="B9" s="327" t="s">
        <v>1470</v>
      </c>
      <c r="C9" s="328" t="s">
        <v>1468</v>
      </c>
      <c r="D9" s="329"/>
      <c r="E9" s="328">
        <v>1</v>
      </c>
      <c r="F9" s="328"/>
      <c r="G9" s="330"/>
      <c r="H9" s="331"/>
      <c r="I9" s="331">
        <f>H9*E9</f>
        <v>0</v>
      </c>
    </row>
    <row r="10" spans="1:9" s="332" customFormat="1" ht="11.25" x14ac:dyDescent="0.2">
      <c r="A10" s="326" t="s">
        <v>1471</v>
      </c>
      <c r="B10" s="327" t="s">
        <v>1470</v>
      </c>
      <c r="C10" s="328" t="s">
        <v>1468</v>
      </c>
      <c r="D10" s="329"/>
      <c r="E10" s="328">
        <v>1</v>
      </c>
      <c r="F10" s="328"/>
      <c r="G10" s="330"/>
      <c r="H10" s="331"/>
      <c r="I10" s="331">
        <f>H10*E10</f>
        <v>0</v>
      </c>
    </row>
    <row r="11" spans="1:9" s="332" customFormat="1" ht="11.25" x14ac:dyDescent="0.2">
      <c r="A11" s="326" t="s">
        <v>1472</v>
      </c>
      <c r="B11" s="327" t="s">
        <v>1473</v>
      </c>
      <c r="C11" s="328" t="s">
        <v>1468</v>
      </c>
      <c r="D11" s="329"/>
      <c r="E11" s="328">
        <v>1</v>
      </c>
      <c r="F11" s="328"/>
      <c r="G11" s="330"/>
      <c r="H11" s="331"/>
      <c r="I11" s="331">
        <f>H11*E11</f>
        <v>0</v>
      </c>
    </row>
    <row r="12" spans="1:9" s="332" customFormat="1" ht="45.75" thickBot="1" x14ac:dyDescent="0.25">
      <c r="A12" s="326" t="s">
        <v>1474</v>
      </c>
      <c r="B12" s="327" t="s">
        <v>1475</v>
      </c>
      <c r="C12" s="328"/>
      <c r="D12" s="329"/>
      <c r="E12" s="328">
        <v>1</v>
      </c>
      <c r="F12" s="328"/>
      <c r="G12" s="330" t="s">
        <v>1476</v>
      </c>
      <c r="H12" s="331"/>
      <c r="I12" s="331">
        <f>H12*E12</f>
        <v>0</v>
      </c>
    </row>
    <row r="13" spans="1:9" s="325" customFormat="1" ht="15.95" customHeight="1" thickBot="1" x14ac:dyDescent="0.25">
      <c r="A13" s="320"/>
      <c r="B13" s="321" t="s">
        <v>1477</v>
      </c>
      <c r="C13" s="322"/>
      <c r="D13" s="320"/>
      <c r="E13" s="320"/>
      <c r="F13" s="320"/>
      <c r="G13" s="323"/>
      <c r="H13" s="324"/>
      <c r="I13" s="324"/>
    </row>
    <row r="14" spans="1:9" s="332" customFormat="1" ht="11.25" x14ac:dyDescent="0.2">
      <c r="A14" s="326" t="s">
        <v>1478</v>
      </c>
      <c r="B14" s="327" t="s">
        <v>1479</v>
      </c>
      <c r="C14" s="328" t="s">
        <v>1468</v>
      </c>
      <c r="D14" s="329"/>
      <c r="E14" s="328">
        <v>1</v>
      </c>
      <c r="F14" s="328"/>
      <c r="G14" s="330"/>
      <c r="H14" s="331"/>
      <c r="I14" s="331">
        <f t="shared" ref="I14:I19" si="0">H14*E14</f>
        <v>0</v>
      </c>
    </row>
    <row r="15" spans="1:9" s="332" customFormat="1" ht="11.25" x14ac:dyDescent="0.2">
      <c r="A15" s="326" t="s">
        <v>1480</v>
      </c>
      <c r="B15" s="327" t="s">
        <v>1467</v>
      </c>
      <c r="C15" s="328" t="s">
        <v>1468</v>
      </c>
      <c r="D15" s="329"/>
      <c r="E15" s="328">
        <v>1</v>
      </c>
      <c r="F15" s="328"/>
      <c r="G15" s="330"/>
      <c r="H15" s="331"/>
      <c r="I15" s="331">
        <f t="shared" si="0"/>
        <v>0</v>
      </c>
    </row>
    <row r="16" spans="1:9" s="332" customFormat="1" ht="11.25" x14ac:dyDescent="0.2">
      <c r="A16" s="326" t="s">
        <v>1481</v>
      </c>
      <c r="B16" s="327" t="s">
        <v>1470</v>
      </c>
      <c r="C16" s="328" t="s">
        <v>1468</v>
      </c>
      <c r="D16" s="329"/>
      <c r="E16" s="328">
        <v>1</v>
      </c>
      <c r="F16" s="328"/>
      <c r="G16" s="330"/>
      <c r="H16" s="331"/>
      <c r="I16" s="331">
        <f t="shared" si="0"/>
        <v>0</v>
      </c>
    </row>
    <row r="17" spans="1:9" s="332" customFormat="1" ht="11.25" x14ac:dyDescent="0.2">
      <c r="A17" s="326" t="s">
        <v>1482</v>
      </c>
      <c r="B17" s="327" t="s">
        <v>1470</v>
      </c>
      <c r="C17" s="328" t="s">
        <v>1468</v>
      </c>
      <c r="D17" s="329"/>
      <c r="E17" s="328">
        <v>1</v>
      </c>
      <c r="F17" s="328"/>
      <c r="G17" s="330"/>
      <c r="H17" s="331"/>
      <c r="I17" s="331">
        <f t="shared" si="0"/>
        <v>0</v>
      </c>
    </row>
    <row r="18" spans="1:9" s="332" customFormat="1" ht="11.25" x14ac:dyDescent="0.2">
      <c r="A18" s="326" t="s">
        <v>1483</v>
      </c>
      <c r="B18" s="327" t="s">
        <v>1473</v>
      </c>
      <c r="C18" s="328" t="s">
        <v>1468</v>
      </c>
      <c r="D18" s="329"/>
      <c r="E18" s="328">
        <v>1</v>
      </c>
      <c r="F18" s="328"/>
      <c r="G18" s="330"/>
      <c r="H18" s="331"/>
      <c r="I18" s="331">
        <f t="shared" si="0"/>
        <v>0</v>
      </c>
    </row>
    <row r="19" spans="1:9" s="332" customFormat="1" ht="12" thickBot="1" x14ac:dyDescent="0.25">
      <c r="A19" s="328" t="s">
        <v>1484</v>
      </c>
      <c r="B19" s="327" t="s">
        <v>1485</v>
      </c>
      <c r="C19" s="328"/>
      <c r="D19" s="329"/>
      <c r="E19" s="326">
        <v>1</v>
      </c>
      <c r="F19" s="326" t="s">
        <v>1486</v>
      </c>
      <c r="G19" s="330" t="s">
        <v>1487</v>
      </c>
      <c r="H19" s="331"/>
      <c r="I19" s="331">
        <f t="shared" si="0"/>
        <v>0</v>
      </c>
    </row>
    <row r="20" spans="1:9" s="325" customFormat="1" ht="15.95" customHeight="1" thickBot="1" x14ac:dyDescent="0.25">
      <c r="A20" s="320"/>
      <c r="B20" s="321" t="s">
        <v>1488</v>
      </c>
      <c r="C20" s="322"/>
      <c r="D20" s="320"/>
      <c r="E20" s="320"/>
      <c r="F20" s="320"/>
      <c r="G20" s="323"/>
      <c r="H20" s="324"/>
      <c r="I20" s="324"/>
    </row>
    <row r="21" spans="1:9" s="332" customFormat="1" ht="56.25" x14ac:dyDescent="0.2">
      <c r="A21" s="328" t="s">
        <v>1489</v>
      </c>
      <c r="B21" s="327" t="s">
        <v>1467</v>
      </c>
      <c r="C21" s="328"/>
      <c r="D21" s="329"/>
      <c r="E21" s="326">
        <v>1</v>
      </c>
      <c r="F21" s="326" t="s">
        <v>1490</v>
      </c>
      <c r="G21" s="330" t="s">
        <v>1491</v>
      </c>
      <c r="H21" s="331"/>
      <c r="I21" s="331">
        <f t="shared" ref="I21:I27" si="1">H21*E21</f>
        <v>0</v>
      </c>
    </row>
    <row r="22" spans="1:9" s="332" customFormat="1" ht="33.75" x14ac:dyDescent="0.2">
      <c r="A22" s="328"/>
      <c r="B22" s="327" t="s">
        <v>1492</v>
      </c>
      <c r="C22" s="326"/>
      <c r="D22" s="333"/>
      <c r="E22" s="326">
        <v>1</v>
      </c>
      <c r="F22" s="326"/>
      <c r="G22" s="330" t="s">
        <v>1493</v>
      </c>
      <c r="H22" s="331"/>
      <c r="I22" s="331">
        <f t="shared" si="1"/>
        <v>0</v>
      </c>
    </row>
    <row r="23" spans="1:9" s="332" customFormat="1" ht="22.5" x14ac:dyDescent="0.2">
      <c r="A23" s="328" t="s">
        <v>1494</v>
      </c>
      <c r="B23" s="327" t="s">
        <v>1470</v>
      </c>
      <c r="C23" s="326"/>
      <c r="D23" s="333"/>
      <c r="E23" s="326">
        <v>1</v>
      </c>
      <c r="F23" s="326" t="s">
        <v>1490</v>
      </c>
      <c r="G23" s="330" t="s">
        <v>1495</v>
      </c>
      <c r="H23" s="331"/>
      <c r="I23" s="331">
        <f t="shared" si="1"/>
        <v>0</v>
      </c>
    </row>
    <row r="24" spans="1:9" s="332" customFormat="1" ht="33.75" x14ac:dyDescent="0.2">
      <c r="A24" s="328" t="s">
        <v>1496</v>
      </c>
      <c r="B24" s="330" t="s">
        <v>1497</v>
      </c>
      <c r="C24" s="328"/>
      <c r="D24" s="326"/>
      <c r="E24" s="328">
        <v>1</v>
      </c>
      <c r="F24" s="326" t="s">
        <v>1498</v>
      </c>
      <c r="G24" s="327" t="s">
        <v>1499</v>
      </c>
      <c r="H24" s="331"/>
      <c r="I24" s="331">
        <f t="shared" si="1"/>
        <v>0</v>
      </c>
    </row>
    <row r="25" spans="1:9" s="332" customFormat="1" ht="33.75" x14ac:dyDescent="0.2">
      <c r="A25" s="328" t="s">
        <v>1500</v>
      </c>
      <c r="B25" s="330" t="s">
        <v>1497</v>
      </c>
      <c r="C25" s="328"/>
      <c r="D25" s="326"/>
      <c r="E25" s="328">
        <v>1</v>
      </c>
      <c r="F25" s="326" t="s">
        <v>1498</v>
      </c>
      <c r="G25" s="327" t="s">
        <v>1499</v>
      </c>
      <c r="H25" s="331"/>
      <c r="I25" s="331">
        <f t="shared" si="1"/>
        <v>0</v>
      </c>
    </row>
    <row r="26" spans="1:9" s="332" customFormat="1" ht="45" x14ac:dyDescent="0.2">
      <c r="A26" s="328" t="s">
        <v>1501</v>
      </c>
      <c r="B26" s="327" t="s">
        <v>1479</v>
      </c>
      <c r="C26" s="328"/>
      <c r="D26" s="329"/>
      <c r="E26" s="326">
        <v>1</v>
      </c>
      <c r="F26" s="326" t="s">
        <v>1502</v>
      </c>
      <c r="G26" s="330" t="s">
        <v>1503</v>
      </c>
      <c r="H26" s="331"/>
      <c r="I26" s="331">
        <f t="shared" si="1"/>
        <v>0</v>
      </c>
    </row>
    <row r="27" spans="1:9" s="332" customFormat="1" ht="34.5" thickBot="1" x14ac:dyDescent="0.25">
      <c r="A27" s="328"/>
      <c r="B27" s="327" t="s">
        <v>1492</v>
      </c>
      <c r="C27" s="326"/>
      <c r="D27" s="333"/>
      <c r="E27" s="326">
        <v>1</v>
      </c>
      <c r="F27" s="326"/>
      <c r="G27" s="330" t="s">
        <v>1493</v>
      </c>
      <c r="H27" s="331"/>
      <c r="I27" s="331">
        <f t="shared" si="1"/>
        <v>0</v>
      </c>
    </row>
    <row r="28" spans="1:9" s="325" customFormat="1" ht="15.95" customHeight="1" thickBot="1" x14ac:dyDescent="0.25">
      <c r="A28" s="320"/>
      <c r="B28" s="321" t="s">
        <v>1504</v>
      </c>
      <c r="C28" s="322"/>
      <c r="D28" s="320"/>
      <c r="E28" s="320"/>
      <c r="F28" s="320"/>
      <c r="G28" s="323"/>
      <c r="H28" s="324"/>
      <c r="I28" s="324"/>
    </row>
    <row r="29" spans="1:9" s="332" customFormat="1" ht="11.25" x14ac:dyDescent="0.2">
      <c r="A29" s="326" t="s">
        <v>1505</v>
      </c>
      <c r="B29" s="327" t="s">
        <v>1506</v>
      </c>
      <c r="C29" s="328"/>
      <c r="D29" s="329"/>
      <c r="E29" s="328">
        <v>1</v>
      </c>
      <c r="F29" s="328"/>
      <c r="G29" s="330" t="s">
        <v>1487</v>
      </c>
      <c r="H29" s="331"/>
      <c r="I29" s="331">
        <f>H29*E29</f>
        <v>0</v>
      </c>
    </row>
    <row r="30" spans="1:9" s="332" customFormat="1" ht="11.25" x14ac:dyDescent="0.2">
      <c r="A30" s="326" t="s">
        <v>1507</v>
      </c>
      <c r="B30" s="327" t="s">
        <v>1506</v>
      </c>
      <c r="C30" s="328"/>
      <c r="D30" s="329"/>
      <c r="E30" s="328">
        <v>1</v>
      </c>
      <c r="F30" s="328"/>
      <c r="G30" s="330" t="s">
        <v>1487</v>
      </c>
      <c r="H30" s="331"/>
      <c r="I30" s="331">
        <f>H30*E30</f>
        <v>0</v>
      </c>
    </row>
    <row r="31" spans="1:9" s="332" customFormat="1" ht="11.25" x14ac:dyDescent="0.2">
      <c r="A31" s="326" t="s">
        <v>1508</v>
      </c>
      <c r="B31" s="327" t="s">
        <v>1509</v>
      </c>
      <c r="C31" s="328" t="s">
        <v>1468</v>
      </c>
      <c r="D31" s="329"/>
      <c r="E31" s="328">
        <v>1</v>
      </c>
      <c r="F31" s="328"/>
      <c r="G31" s="330"/>
      <c r="H31" s="331"/>
      <c r="I31" s="331">
        <f>H31*E31</f>
        <v>0</v>
      </c>
    </row>
    <row r="32" spans="1:9" s="332" customFormat="1" ht="12" thickBot="1" x14ac:dyDescent="0.25">
      <c r="A32" s="328" t="s">
        <v>1510</v>
      </c>
      <c r="B32" s="327" t="s">
        <v>1485</v>
      </c>
      <c r="C32" s="328"/>
      <c r="D32" s="329"/>
      <c r="E32" s="326">
        <v>1</v>
      </c>
      <c r="F32" s="326" t="s">
        <v>1486</v>
      </c>
      <c r="G32" s="330" t="s">
        <v>1487</v>
      </c>
      <c r="H32" s="331"/>
      <c r="I32" s="331">
        <f>H32*E32</f>
        <v>0</v>
      </c>
    </row>
    <row r="33" spans="1:9" s="325" customFormat="1" ht="15.95" customHeight="1" thickBot="1" x14ac:dyDescent="0.25">
      <c r="A33" s="320"/>
      <c r="B33" s="321" t="s">
        <v>1511</v>
      </c>
      <c r="C33" s="322"/>
      <c r="D33" s="320"/>
      <c r="E33" s="320"/>
      <c r="F33" s="320"/>
      <c r="G33" s="323"/>
      <c r="H33" s="324"/>
      <c r="I33" s="324"/>
    </row>
    <row r="34" spans="1:9" s="332" customFormat="1" ht="11.25" x14ac:dyDescent="0.2">
      <c r="A34" s="328"/>
      <c r="B34" s="327" t="s">
        <v>1512</v>
      </c>
      <c r="C34" s="328"/>
      <c r="D34" s="329"/>
      <c r="E34" s="326">
        <v>1</v>
      </c>
      <c r="F34" s="326" t="s">
        <v>1513</v>
      </c>
      <c r="G34" s="334" t="s">
        <v>1487</v>
      </c>
      <c r="H34" s="331"/>
      <c r="I34" s="331">
        <f t="shared" ref="I34:I50" si="2">H34*E34</f>
        <v>0</v>
      </c>
    </row>
    <row r="35" spans="1:9" s="332" customFormat="1" ht="33.75" x14ac:dyDescent="0.2">
      <c r="A35" s="328" t="s">
        <v>1514</v>
      </c>
      <c r="B35" s="327" t="s">
        <v>1515</v>
      </c>
      <c r="C35" s="328"/>
      <c r="D35" s="329"/>
      <c r="E35" s="326">
        <v>1</v>
      </c>
      <c r="F35" s="326" t="s">
        <v>1513</v>
      </c>
      <c r="G35" s="335" t="s">
        <v>1516</v>
      </c>
      <c r="H35" s="331"/>
      <c r="I35" s="331">
        <f t="shared" si="2"/>
        <v>0</v>
      </c>
    </row>
    <row r="36" spans="1:9" s="332" customFormat="1" ht="33.75" x14ac:dyDescent="0.2">
      <c r="A36" s="328" t="s">
        <v>1517</v>
      </c>
      <c r="B36" s="327" t="s">
        <v>1518</v>
      </c>
      <c r="C36" s="328"/>
      <c r="D36" s="329"/>
      <c r="E36" s="326">
        <v>1</v>
      </c>
      <c r="F36" s="326" t="s">
        <v>1513</v>
      </c>
      <c r="G36" s="335" t="s">
        <v>1516</v>
      </c>
      <c r="H36" s="331"/>
      <c r="I36" s="331">
        <f t="shared" si="2"/>
        <v>0</v>
      </c>
    </row>
    <row r="37" spans="1:9" s="332" customFormat="1" ht="11.25" x14ac:dyDescent="0.2">
      <c r="A37" s="328" t="s">
        <v>1519</v>
      </c>
      <c r="B37" s="327" t="s">
        <v>1485</v>
      </c>
      <c r="C37" s="328"/>
      <c r="D37" s="329"/>
      <c r="E37" s="326">
        <v>1</v>
      </c>
      <c r="F37" s="326" t="s">
        <v>1520</v>
      </c>
      <c r="G37" s="330" t="s">
        <v>1487</v>
      </c>
      <c r="H37" s="331"/>
      <c r="I37" s="331">
        <f t="shared" si="2"/>
        <v>0</v>
      </c>
    </row>
    <row r="38" spans="1:9" s="332" customFormat="1" ht="33.75" x14ac:dyDescent="0.2">
      <c r="A38" s="328" t="s">
        <v>1521</v>
      </c>
      <c r="B38" s="327" t="s">
        <v>1522</v>
      </c>
      <c r="C38" s="328"/>
      <c r="D38" s="329"/>
      <c r="E38" s="326">
        <v>1</v>
      </c>
      <c r="F38" s="326" t="s">
        <v>1513</v>
      </c>
      <c r="G38" s="335" t="s">
        <v>1516</v>
      </c>
      <c r="H38" s="331"/>
      <c r="I38" s="331">
        <f t="shared" si="2"/>
        <v>0</v>
      </c>
    </row>
    <row r="39" spans="1:9" s="332" customFormat="1" ht="33.75" x14ac:dyDescent="0.2">
      <c r="A39" s="328" t="s">
        <v>1523</v>
      </c>
      <c r="B39" s="327" t="s">
        <v>1524</v>
      </c>
      <c r="C39" s="328"/>
      <c r="D39" s="329"/>
      <c r="E39" s="326">
        <v>1</v>
      </c>
      <c r="F39" s="326" t="s">
        <v>1513</v>
      </c>
      <c r="G39" s="335" t="s">
        <v>1516</v>
      </c>
      <c r="H39" s="331"/>
      <c r="I39" s="331">
        <f t="shared" si="2"/>
        <v>0</v>
      </c>
    </row>
    <row r="40" spans="1:9" s="332" customFormat="1" ht="33.75" x14ac:dyDescent="0.2">
      <c r="A40" s="328" t="s">
        <v>1525</v>
      </c>
      <c r="B40" s="327" t="s">
        <v>1515</v>
      </c>
      <c r="C40" s="328"/>
      <c r="D40" s="329"/>
      <c r="E40" s="326">
        <v>1</v>
      </c>
      <c r="F40" s="326" t="s">
        <v>1513</v>
      </c>
      <c r="G40" s="335" t="s">
        <v>1516</v>
      </c>
      <c r="H40" s="331"/>
      <c r="I40" s="331">
        <f t="shared" si="2"/>
        <v>0</v>
      </c>
    </row>
    <row r="41" spans="1:9" s="332" customFormat="1" ht="33.75" x14ac:dyDescent="0.2">
      <c r="A41" s="328" t="s">
        <v>1526</v>
      </c>
      <c r="B41" s="327" t="s">
        <v>1515</v>
      </c>
      <c r="C41" s="328"/>
      <c r="D41" s="329"/>
      <c r="E41" s="326">
        <v>1</v>
      </c>
      <c r="F41" s="326" t="s">
        <v>1513</v>
      </c>
      <c r="G41" s="335" t="s">
        <v>1516</v>
      </c>
      <c r="H41" s="331"/>
      <c r="I41" s="331">
        <f t="shared" si="2"/>
        <v>0</v>
      </c>
    </row>
    <row r="42" spans="1:9" s="332" customFormat="1" ht="33.75" x14ac:dyDescent="0.2">
      <c r="A42" s="328" t="s">
        <v>1527</v>
      </c>
      <c r="B42" s="327" t="s">
        <v>1528</v>
      </c>
      <c r="C42" s="328"/>
      <c r="D42" s="329"/>
      <c r="E42" s="326">
        <v>1</v>
      </c>
      <c r="F42" s="326" t="s">
        <v>1513</v>
      </c>
      <c r="G42" s="335" t="s">
        <v>1516</v>
      </c>
      <c r="H42" s="331"/>
      <c r="I42" s="331">
        <f t="shared" si="2"/>
        <v>0</v>
      </c>
    </row>
    <row r="43" spans="1:9" s="332" customFormat="1" ht="11.25" x14ac:dyDescent="0.2">
      <c r="A43" s="328" t="s">
        <v>1529</v>
      </c>
      <c r="B43" s="327" t="s">
        <v>1485</v>
      </c>
      <c r="C43" s="328"/>
      <c r="D43" s="329"/>
      <c r="E43" s="326">
        <v>1</v>
      </c>
      <c r="F43" s="326" t="s">
        <v>1530</v>
      </c>
      <c r="G43" s="330" t="s">
        <v>1487</v>
      </c>
      <c r="H43" s="331"/>
      <c r="I43" s="331">
        <f t="shared" si="2"/>
        <v>0</v>
      </c>
    </row>
    <row r="44" spans="1:9" s="332" customFormat="1" ht="33.75" x14ac:dyDescent="0.2">
      <c r="A44" s="328" t="s">
        <v>1531</v>
      </c>
      <c r="B44" s="327" t="s">
        <v>1515</v>
      </c>
      <c r="C44" s="328"/>
      <c r="D44" s="329"/>
      <c r="E44" s="326">
        <v>1</v>
      </c>
      <c r="F44" s="326" t="s">
        <v>1513</v>
      </c>
      <c r="G44" s="335" t="s">
        <v>1516</v>
      </c>
      <c r="H44" s="331"/>
      <c r="I44" s="331">
        <f t="shared" si="2"/>
        <v>0</v>
      </c>
    </row>
    <row r="45" spans="1:9" s="332" customFormat="1" ht="33.75" x14ac:dyDescent="0.2">
      <c r="A45" s="328" t="s">
        <v>1532</v>
      </c>
      <c r="B45" s="327" t="s">
        <v>1533</v>
      </c>
      <c r="C45" s="328"/>
      <c r="D45" s="329"/>
      <c r="E45" s="326">
        <v>1</v>
      </c>
      <c r="F45" s="326" t="s">
        <v>1513</v>
      </c>
      <c r="G45" s="335" t="s">
        <v>1516</v>
      </c>
      <c r="H45" s="331"/>
      <c r="I45" s="331">
        <f t="shared" si="2"/>
        <v>0</v>
      </c>
    </row>
    <row r="46" spans="1:9" s="332" customFormat="1" ht="11.25" x14ac:dyDescent="0.2">
      <c r="A46" s="328" t="s">
        <v>1534</v>
      </c>
      <c r="B46" s="327" t="s">
        <v>1485</v>
      </c>
      <c r="C46" s="328"/>
      <c r="D46" s="329"/>
      <c r="E46" s="326">
        <v>1</v>
      </c>
      <c r="F46" s="326" t="s">
        <v>1535</v>
      </c>
      <c r="G46" s="330" t="s">
        <v>1487</v>
      </c>
      <c r="H46" s="331"/>
      <c r="I46" s="331">
        <f t="shared" si="2"/>
        <v>0</v>
      </c>
    </row>
    <row r="47" spans="1:9" s="332" customFormat="1" ht="33.75" x14ac:dyDescent="0.2">
      <c r="A47" s="328" t="s">
        <v>1536</v>
      </c>
      <c r="B47" s="327" t="s">
        <v>1515</v>
      </c>
      <c r="C47" s="328"/>
      <c r="D47" s="329"/>
      <c r="E47" s="326">
        <v>1</v>
      </c>
      <c r="F47" s="326" t="s">
        <v>1513</v>
      </c>
      <c r="G47" s="335" t="s">
        <v>1516</v>
      </c>
      <c r="H47" s="331"/>
      <c r="I47" s="331">
        <f t="shared" si="2"/>
        <v>0</v>
      </c>
    </row>
    <row r="48" spans="1:9" s="332" customFormat="1" ht="33.75" x14ac:dyDescent="0.2">
      <c r="A48" s="328" t="s">
        <v>1537</v>
      </c>
      <c r="B48" s="327" t="s">
        <v>1533</v>
      </c>
      <c r="C48" s="328"/>
      <c r="D48" s="329"/>
      <c r="E48" s="326">
        <v>1</v>
      </c>
      <c r="F48" s="326" t="s">
        <v>1513</v>
      </c>
      <c r="G48" s="335" t="s">
        <v>1516</v>
      </c>
      <c r="H48" s="331"/>
      <c r="I48" s="331">
        <f t="shared" si="2"/>
        <v>0</v>
      </c>
    </row>
    <row r="49" spans="1:9" s="332" customFormat="1" ht="11.25" x14ac:dyDescent="0.2">
      <c r="A49" s="328" t="s">
        <v>1538</v>
      </c>
      <c r="B49" s="327" t="s">
        <v>1485</v>
      </c>
      <c r="C49" s="328"/>
      <c r="D49" s="329"/>
      <c r="E49" s="326">
        <v>1</v>
      </c>
      <c r="F49" s="326" t="s">
        <v>1535</v>
      </c>
      <c r="G49" s="330" t="s">
        <v>1487</v>
      </c>
      <c r="H49" s="331"/>
      <c r="I49" s="331">
        <f t="shared" si="2"/>
        <v>0</v>
      </c>
    </row>
    <row r="50" spans="1:9" s="332" customFormat="1" ht="34.5" thickBot="1" x14ac:dyDescent="0.25">
      <c r="A50" s="328" t="s">
        <v>1539</v>
      </c>
      <c r="B50" s="327" t="s">
        <v>1515</v>
      </c>
      <c r="C50" s="328"/>
      <c r="D50" s="329"/>
      <c r="E50" s="326">
        <v>1</v>
      </c>
      <c r="F50" s="326" t="s">
        <v>1513</v>
      </c>
      <c r="G50" s="335" t="s">
        <v>1516</v>
      </c>
      <c r="H50" s="331"/>
      <c r="I50" s="331">
        <f t="shared" si="2"/>
        <v>0</v>
      </c>
    </row>
    <row r="51" spans="1:9" s="325" customFormat="1" ht="15.95" customHeight="1" thickBot="1" x14ac:dyDescent="0.25">
      <c r="A51" s="320"/>
      <c r="B51" s="321" t="s">
        <v>1540</v>
      </c>
      <c r="C51" s="322"/>
      <c r="D51" s="320"/>
      <c r="E51" s="320"/>
      <c r="F51" s="320"/>
      <c r="G51" s="323"/>
      <c r="H51" s="324"/>
      <c r="I51" s="324"/>
    </row>
    <row r="52" spans="1:9" s="332" customFormat="1" ht="22.5" x14ac:dyDescent="0.2">
      <c r="A52" s="328" t="s">
        <v>1541</v>
      </c>
      <c r="B52" s="327" t="s">
        <v>1470</v>
      </c>
      <c r="C52" s="326"/>
      <c r="D52" s="333"/>
      <c r="E52" s="326">
        <v>1</v>
      </c>
      <c r="F52" s="326" t="s">
        <v>1542</v>
      </c>
      <c r="G52" s="330" t="s">
        <v>1543</v>
      </c>
      <c r="H52" s="331"/>
      <c r="I52" s="331">
        <f>H52*E52</f>
        <v>0</v>
      </c>
    </row>
    <row r="53" spans="1:9" s="332" customFormat="1" ht="22.5" x14ac:dyDescent="0.2">
      <c r="A53" s="328" t="s">
        <v>1544</v>
      </c>
      <c r="B53" s="327" t="s">
        <v>1470</v>
      </c>
      <c r="C53" s="326"/>
      <c r="D53" s="333"/>
      <c r="E53" s="326">
        <v>1</v>
      </c>
      <c r="F53" s="326" t="s">
        <v>1545</v>
      </c>
      <c r="G53" s="330" t="s">
        <v>1495</v>
      </c>
      <c r="H53" s="331"/>
      <c r="I53" s="331">
        <f>H53*E53</f>
        <v>0</v>
      </c>
    </row>
    <row r="54" spans="1:9" s="332" customFormat="1" ht="33.75" x14ac:dyDescent="0.2">
      <c r="A54" s="328" t="s">
        <v>1546</v>
      </c>
      <c r="B54" s="330" t="s">
        <v>1497</v>
      </c>
      <c r="C54" s="328"/>
      <c r="D54" s="326"/>
      <c r="E54" s="328">
        <v>1</v>
      </c>
      <c r="F54" s="326" t="s">
        <v>1498</v>
      </c>
      <c r="G54" s="327" t="s">
        <v>1499</v>
      </c>
      <c r="H54" s="331"/>
      <c r="I54" s="331">
        <f>H54*E54</f>
        <v>0</v>
      </c>
    </row>
    <row r="55" spans="1:9" s="332" customFormat="1" ht="34.5" thickBot="1" x14ac:dyDescent="0.25">
      <c r="A55" s="326" t="s">
        <v>1547</v>
      </c>
      <c r="B55" s="330" t="s">
        <v>1497</v>
      </c>
      <c r="C55" s="328"/>
      <c r="D55" s="326"/>
      <c r="E55" s="328">
        <v>1</v>
      </c>
      <c r="F55" s="326" t="s">
        <v>1548</v>
      </c>
      <c r="G55" s="327" t="s">
        <v>1499</v>
      </c>
      <c r="H55" s="331"/>
      <c r="I55" s="331">
        <f>H55*E55</f>
        <v>0</v>
      </c>
    </row>
    <row r="56" spans="1:9" s="325" customFormat="1" ht="15.95" customHeight="1" thickBot="1" x14ac:dyDescent="0.25">
      <c r="A56" s="320"/>
      <c r="B56" s="321" t="s">
        <v>1549</v>
      </c>
      <c r="C56" s="322"/>
      <c r="D56" s="320"/>
      <c r="E56" s="320"/>
      <c r="F56" s="320"/>
      <c r="G56" s="323"/>
      <c r="H56" s="324"/>
      <c r="I56" s="324"/>
    </row>
    <row r="57" spans="1:9" s="332" customFormat="1" ht="22.5" x14ac:dyDescent="0.2">
      <c r="A57" s="328" t="s">
        <v>1550</v>
      </c>
      <c r="B57" s="327" t="s">
        <v>1470</v>
      </c>
      <c r="C57" s="326"/>
      <c r="D57" s="333"/>
      <c r="E57" s="326">
        <v>1</v>
      </c>
      <c r="F57" s="326" t="s">
        <v>1551</v>
      </c>
      <c r="G57" s="330" t="s">
        <v>1495</v>
      </c>
      <c r="H57" s="331"/>
      <c r="I57" s="331">
        <f>H57*E57</f>
        <v>0</v>
      </c>
    </row>
    <row r="58" spans="1:9" s="332" customFormat="1" ht="22.5" x14ac:dyDescent="0.2">
      <c r="A58" s="328" t="s">
        <v>1552</v>
      </c>
      <c r="B58" s="327" t="s">
        <v>1470</v>
      </c>
      <c r="C58" s="326"/>
      <c r="D58" s="333"/>
      <c r="E58" s="326">
        <v>1</v>
      </c>
      <c r="F58" s="326" t="s">
        <v>1551</v>
      </c>
      <c r="G58" s="330" t="s">
        <v>1543</v>
      </c>
      <c r="H58" s="331"/>
      <c r="I58" s="331">
        <f>H58*E58</f>
        <v>0</v>
      </c>
    </row>
    <row r="59" spans="1:9" s="332" customFormat="1" ht="33.75" x14ac:dyDescent="0.2">
      <c r="A59" s="328" t="s">
        <v>1553</v>
      </c>
      <c r="B59" s="330" t="s">
        <v>1497</v>
      </c>
      <c r="C59" s="328"/>
      <c r="D59" s="326"/>
      <c r="E59" s="328">
        <v>1</v>
      </c>
      <c r="F59" s="326" t="s">
        <v>1554</v>
      </c>
      <c r="G59" s="327" t="s">
        <v>1499</v>
      </c>
      <c r="H59" s="331"/>
      <c r="I59" s="331">
        <f>H59*E59</f>
        <v>0</v>
      </c>
    </row>
    <row r="60" spans="1:9" s="332" customFormat="1" ht="34.5" thickBot="1" x14ac:dyDescent="0.25">
      <c r="A60" s="326" t="s">
        <v>1555</v>
      </c>
      <c r="B60" s="330" t="s">
        <v>1497</v>
      </c>
      <c r="C60" s="328"/>
      <c r="D60" s="326"/>
      <c r="E60" s="328">
        <v>1</v>
      </c>
      <c r="F60" s="326" t="s">
        <v>1554</v>
      </c>
      <c r="G60" s="327" t="s">
        <v>1499</v>
      </c>
      <c r="H60" s="331"/>
      <c r="I60" s="331">
        <f>H60*E60</f>
        <v>0</v>
      </c>
    </row>
    <row r="61" spans="1:9" s="325" customFormat="1" ht="15.95" customHeight="1" thickBot="1" x14ac:dyDescent="0.25">
      <c r="A61" s="320"/>
      <c r="B61" s="321" t="s">
        <v>1556</v>
      </c>
      <c r="C61" s="322"/>
      <c r="D61" s="320"/>
      <c r="E61" s="320"/>
      <c r="F61" s="320"/>
      <c r="G61" s="323"/>
      <c r="H61" s="324"/>
      <c r="I61" s="324"/>
    </row>
    <row r="62" spans="1:9" s="336" customFormat="1" ht="67.5" x14ac:dyDescent="0.2">
      <c r="A62" s="328" t="s">
        <v>1557</v>
      </c>
      <c r="B62" s="330" t="s">
        <v>1558</v>
      </c>
      <c r="C62" s="328"/>
      <c r="D62" s="329"/>
      <c r="E62" s="328">
        <v>1</v>
      </c>
      <c r="F62" s="328"/>
      <c r="G62" s="330" t="s">
        <v>1559</v>
      </c>
      <c r="H62" s="331"/>
      <c r="I62" s="331">
        <f t="shared" ref="I62:I73" si="3">H62*E62</f>
        <v>0</v>
      </c>
    </row>
    <row r="63" spans="1:9" s="332" customFormat="1" ht="56.25" x14ac:dyDescent="0.2">
      <c r="A63" s="326" t="s">
        <v>1560</v>
      </c>
      <c r="B63" s="330" t="s">
        <v>1561</v>
      </c>
      <c r="C63" s="328"/>
      <c r="D63" s="329"/>
      <c r="E63" s="328">
        <v>1</v>
      </c>
      <c r="F63" s="328" t="s">
        <v>1513</v>
      </c>
      <c r="G63" s="330" t="s">
        <v>1562</v>
      </c>
      <c r="H63" s="331"/>
      <c r="I63" s="331">
        <f t="shared" si="3"/>
        <v>0</v>
      </c>
    </row>
    <row r="64" spans="1:9" s="332" customFormat="1" ht="90" x14ac:dyDescent="0.2">
      <c r="A64" s="326" t="s">
        <v>1563</v>
      </c>
      <c r="B64" s="327" t="s">
        <v>1564</v>
      </c>
      <c r="C64" s="328"/>
      <c r="D64" s="329"/>
      <c r="E64" s="328">
        <v>1</v>
      </c>
      <c r="F64" s="328" t="s">
        <v>1513</v>
      </c>
      <c r="G64" s="330" t="s">
        <v>1565</v>
      </c>
      <c r="H64" s="331"/>
      <c r="I64" s="331">
        <f t="shared" si="3"/>
        <v>0</v>
      </c>
    </row>
    <row r="65" spans="1:9" s="332" customFormat="1" ht="90" x14ac:dyDescent="0.2">
      <c r="A65" s="326" t="s">
        <v>1566</v>
      </c>
      <c r="B65" s="327" t="s">
        <v>1564</v>
      </c>
      <c r="C65" s="328"/>
      <c r="D65" s="329"/>
      <c r="E65" s="328">
        <v>1</v>
      </c>
      <c r="F65" s="328" t="s">
        <v>1513</v>
      </c>
      <c r="G65" s="330" t="s">
        <v>1565</v>
      </c>
      <c r="H65" s="331"/>
      <c r="I65" s="331">
        <f t="shared" si="3"/>
        <v>0</v>
      </c>
    </row>
    <row r="66" spans="1:9" s="332" customFormat="1" ht="67.5" x14ac:dyDescent="0.2">
      <c r="A66" s="326" t="s">
        <v>1567</v>
      </c>
      <c r="B66" s="327" t="s">
        <v>1568</v>
      </c>
      <c r="C66" s="328"/>
      <c r="D66" s="329"/>
      <c r="E66" s="326">
        <v>1</v>
      </c>
      <c r="F66" s="328" t="s">
        <v>1513</v>
      </c>
      <c r="G66" s="330" t="s">
        <v>1569</v>
      </c>
      <c r="H66" s="331"/>
      <c r="I66" s="331">
        <f t="shared" si="3"/>
        <v>0</v>
      </c>
    </row>
    <row r="67" spans="1:9" s="332" customFormat="1" ht="67.5" x14ac:dyDescent="0.2">
      <c r="A67" s="326" t="s">
        <v>1570</v>
      </c>
      <c r="B67" s="327" t="s">
        <v>1571</v>
      </c>
      <c r="C67" s="328"/>
      <c r="D67" s="329"/>
      <c r="E67" s="328">
        <v>1</v>
      </c>
      <c r="F67" s="328"/>
      <c r="G67" s="330" t="s">
        <v>1572</v>
      </c>
      <c r="H67" s="331"/>
      <c r="I67" s="331">
        <f t="shared" si="3"/>
        <v>0</v>
      </c>
    </row>
    <row r="68" spans="1:9" s="332" customFormat="1" ht="67.5" x14ac:dyDescent="0.2">
      <c r="A68" s="326" t="s">
        <v>1573</v>
      </c>
      <c r="B68" s="327" t="s">
        <v>1571</v>
      </c>
      <c r="C68" s="328"/>
      <c r="D68" s="329"/>
      <c r="E68" s="328">
        <v>1</v>
      </c>
      <c r="F68" s="328"/>
      <c r="G68" s="330" t="s">
        <v>1572</v>
      </c>
      <c r="H68" s="331"/>
      <c r="I68" s="331">
        <f t="shared" si="3"/>
        <v>0</v>
      </c>
    </row>
    <row r="69" spans="1:9" s="332" customFormat="1" ht="22.5" x14ac:dyDescent="0.2">
      <c r="A69" s="326" t="s">
        <v>1574</v>
      </c>
      <c r="B69" s="330" t="s">
        <v>1575</v>
      </c>
      <c r="C69" s="328"/>
      <c r="D69" s="329"/>
      <c r="E69" s="328">
        <v>1</v>
      </c>
      <c r="F69" s="328" t="s">
        <v>1513</v>
      </c>
      <c r="G69" s="330" t="s">
        <v>1576</v>
      </c>
      <c r="H69" s="331"/>
      <c r="I69" s="331">
        <f t="shared" si="3"/>
        <v>0</v>
      </c>
    </row>
    <row r="70" spans="1:9" s="332" customFormat="1" ht="11.25" x14ac:dyDescent="0.2">
      <c r="A70" s="326" t="s">
        <v>1577</v>
      </c>
      <c r="B70" s="327" t="s">
        <v>1578</v>
      </c>
      <c r="C70" s="328"/>
      <c r="D70" s="329"/>
      <c r="E70" s="326">
        <v>2</v>
      </c>
      <c r="F70" s="326"/>
      <c r="G70" s="330" t="s">
        <v>1579</v>
      </c>
      <c r="H70" s="331"/>
      <c r="I70" s="331">
        <f t="shared" si="3"/>
        <v>0</v>
      </c>
    </row>
    <row r="71" spans="1:9" s="336" customFormat="1" ht="33.75" x14ac:dyDescent="0.2">
      <c r="A71" s="328" t="s">
        <v>1580</v>
      </c>
      <c r="B71" s="330" t="s">
        <v>1581</v>
      </c>
      <c r="C71" s="328"/>
      <c r="D71" s="329"/>
      <c r="E71" s="328">
        <v>1</v>
      </c>
      <c r="F71" s="328" t="s">
        <v>1513</v>
      </c>
      <c r="G71" s="337" t="s">
        <v>1582</v>
      </c>
      <c r="H71" s="331"/>
      <c r="I71" s="331">
        <f t="shared" si="3"/>
        <v>0</v>
      </c>
    </row>
    <row r="72" spans="1:9" s="332" customFormat="1" ht="22.5" x14ac:dyDescent="0.2">
      <c r="A72" s="326" t="s">
        <v>1583</v>
      </c>
      <c r="B72" s="327" t="s">
        <v>1479</v>
      </c>
      <c r="C72" s="328" t="s">
        <v>1584</v>
      </c>
      <c r="D72" s="329"/>
      <c r="E72" s="326">
        <v>1</v>
      </c>
      <c r="F72" s="326"/>
      <c r="G72" s="330"/>
      <c r="H72" s="331"/>
      <c r="I72" s="331">
        <f t="shared" si="3"/>
        <v>0</v>
      </c>
    </row>
    <row r="73" spans="1:9" s="343" customFormat="1" ht="12" thickBot="1" x14ac:dyDescent="0.25">
      <c r="A73" s="338"/>
      <c r="B73" s="339" t="s">
        <v>1585</v>
      </c>
      <c r="C73" s="338"/>
      <c r="D73" s="340"/>
      <c r="E73" s="338">
        <v>1</v>
      </c>
      <c r="F73" s="338" t="s">
        <v>1586</v>
      </c>
      <c r="G73" s="341" t="s">
        <v>1587</v>
      </c>
      <c r="H73" s="342"/>
      <c r="I73" s="342">
        <f t="shared" si="3"/>
        <v>0</v>
      </c>
    </row>
    <row r="74" spans="1:9" s="325" customFormat="1" ht="15.95" customHeight="1" thickBot="1" x14ac:dyDescent="0.25">
      <c r="A74" s="320"/>
      <c r="B74" s="321" t="s">
        <v>1588</v>
      </c>
      <c r="C74" s="322"/>
      <c r="D74" s="320"/>
      <c r="E74" s="320"/>
      <c r="F74" s="320"/>
      <c r="G74" s="323"/>
      <c r="H74" s="324"/>
      <c r="I74" s="324"/>
    </row>
    <row r="75" spans="1:9" s="332" customFormat="1" ht="11.25" x14ac:dyDescent="0.2">
      <c r="A75" s="326" t="s">
        <v>1589</v>
      </c>
      <c r="B75" s="327" t="s">
        <v>1479</v>
      </c>
      <c r="C75" s="328" t="s">
        <v>1468</v>
      </c>
      <c r="D75" s="329"/>
      <c r="E75" s="328">
        <v>1</v>
      </c>
      <c r="F75" s="328"/>
      <c r="G75" s="330"/>
      <c r="H75" s="331"/>
      <c r="I75" s="331">
        <f t="shared" ref="I75:I82" si="4">H75*E75</f>
        <v>0</v>
      </c>
    </row>
    <row r="76" spans="1:9" s="332" customFormat="1" ht="11.25" x14ac:dyDescent="0.2">
      <c r="A76" s="326" t="s">
        <v>1590</v>
      </c>
      <c r="B76" s="327" t="s">
        <v>1591</v>
      </c>
      <c r="C76" s="328" t="s">
        <v>1468</v>
      </c>
      <c r="D76" s="329"/>
      <c r="E76" s="328">
        <v>1</v>
      </c>
      <c r="F76" s="328"/>
      <c r="G76" s="330"/>
      <c r="H76" s="331"/>
      <c r="I76" s="331">
        <f t="shared" si="4"/>
        <v>0</v>
      </c>
    </row>
    <row r="77" spans="1:9" s="332" customFormat="1" ht="11.25" x14ac:dyDescent="0.2">
      <c r="A77" s="326" t="s">
        <v>1592</v>
      </c>
      <c r="B77" s="327" t="s">
        <v>1470</v>
      </c>
      <c r="C77" s="328" t="s">
        <v>1468</v>
      </c>
      <c r="D77" s="329"/>
      <c r="E77" s="328">
        <v>1</v>
      </c>
      <c r="F77" s="328"/>
      <c r="G77" s="330"/>
      <c r="H77" s="331"/>
      <c r="I77" s="331">
        <f t="shared" si="4"/>
        <v>0</v>
      </c>
    </row>
    <row r="78" spans="1:9" s="332" customFormat="1" ht="11.25" x14ac:dyDescent="0.2">
      <c r="A78" s="326" t="s">
        <v>1593</v>
      </c>
      <c r="B78" s="327" t="s">
        <v>1473</v>
      </c>
      <c r="C78" s="328" t="s">
        <v>1468</v>
      </c>
      <c r="D78" s="329"/>
      <c r="E78" s="328">
        <v>1</v>
      </c>
      <c r="F78" s="328"/>
      <c r="G78" s="330"/>
      <c r="H78" s="331"/>
      <c r="I78" s="331">
        <f t="shared" si="4"/>
        <v>0</v>
      </c>
    </row>
    <row r="79" spans="1:9" s="332" customFormat="1" ht="11.25" x14ac:dyDescent="0.2">
      <c r="A79" s="326" t="s">
        <v>1594</v>
      </c>
      <c r="B79" s="327" t="s">
        <v>1595</v>
      </c>
      <c r="C79" s="328" t="s">
        <v>1468</v>
      </c>
      <c r="D79" s="329"/>
      <c r="E79" s="328">
        <v>1</v>
      </c>
      <c r="F79" s="328"/>
      <c r="G79" s="330"/>
      <c r="H79" s="331"/>
      <c r="I79" s="331">
        <f t="shared" si="4"/>
        <v>0</v>
      </c>
    </row>
    <row r="80" spans="1:9" s="332" customFormat="1" ht="11.25" x14ac:dyDescent="0.2">
      <c r="A80" s="326" t="s">
        <v>1596</v>
      </c>
      <c r="B80" s="327" t="s">
        <v>1473</v>
      </c>
      <c r="C80" s="328" t="s">
        <v>1468</v>
      </c>
      <c r="D80" s="329"/>
      <c r="E80" s="328">
        <v>1</v>
      </c>
      <c r="F80" s="328"/>
      <c r="G80" s="330"/>
      <c r="H80" s="331"/>
      <c r="I80" s="331">
        <f t="shared" si="4"/>
        <v>0</v>
      </c>
    </row>
    <row r="81" spans="1:9" s="332" customFormat="1" ht="11.25" x14ac:dyDescent="0.2">
      <c r="A81" s="328" t="s">
        <v>1597</v>
      </c>
      <c r="B81" s="327" t="s">
        <v>1485</v>
      </c>
      <c r="C81" s="328"/>
      <c r="D81" s="329"/>
      <c r="E81" s="326">
        <v>1</v>
      </c>
      <c r="F81" s="326" t="s">
        <v>1486</v>
      </c>
      <c r="G81" s="330" t="s">
        <v>1487</v>
      </c>
      <c r="H81" s="331"/>
      <c r="I81" s="331">
        <f t="shared" si="4"/>
        <v>0</v>
      </c>
    </row>
    <row r="82" spans="1:9" s="332" customFormat="1" ht="45.75" thickBot="1" x14ac:dyDescent="0.25">
      <c r="A82" s="328" t="s">
        <v>1598</v>
      </c>
      <c r="B82" s="327" t="s">
        <v>1470</v>
      </c>
      <c r="C82" s="328"/>
      <c r="D82" s="329"/>
      <c r="E82" s="326">
        <v>1</v>
      </c>
      <c r="F82" s="326" t="s">
        <v>1599</v>
      </c>
      <c r="G82" s="330" t="s">
        <v>1600</v>
      </c>
      <c r="H82" s="331"/>
      <c r="I82" s="331">
        <f t="shared" si="4"/>
        <v>0</v>
      </c>
    </row>
    <row r="83" spans="1:9" s="325" customFormat="1" ht="15.95" customHeight="1" thickBot="1" x14ac:dyDescent="0.25">
      <c r="A83" s="320"/>
      <c r="B83" s="321" t="s">
        <v>1601</v>
      </c>
      <c r="C83" s="322"/>
      <c r="D83" s="320"/>
      <c r="E83" s="320"/>
      <c r="F83" s="320"/>
      <c r="G83" s="323"/>
      <c r="H83" s="324"/>
      <c r="I83" s="331"/>
    </row>
    <row r="84" spans="1:9" s="336" customFormat="1" ht="11.25" x14ac:dyDescent="0.2">
      <c r="A84" s="328" t="s">
        <v>1602</v>
      </c>
      <c r="B84" s="330" t="s">
        <v>1603</v>
      </c>
      <c r="C84" s="328"/>
      <c r="D84" s="329"/>
      <c r="E84" s="328">
        <v>1</v>
      </c>
      <c r="F84" s="328" t="s">
        <v>1513</v>
      </c>
      <c r="G84" s="330" t="s">
        <v>1487</v>
      </c>
      <c r="H84" s="331"/>
      <c r="I84" s="331">
        <f t="shared" ref="I84:I91" si="5">H84*E84</f>
        <v>0</v>
      </c>
    </row>
    <row r="85" spans="1:9" s="332" customFormat="1" ht="33.75" x14ac:dyDescent="0.2">
      <c r="A85" s="328"/>
      <c r="B85" s="327" t="s">
        <v>1604</v>
      </c>
      <c r="C85" s="326"/>
      <c r="D85" s="333"/>
      <c r="E85" s="326">
        <v>1</v>
      </c>
      <c r="F85" s="326"/>
      <c r="G85" s="330" t="s">
        <v>1605</v>
      </c>
      <c r="H85" s="331"/>
      <c r="I85" s="331">
        <f t="shared" si="5"/>
        <v>0</v>
      </c>
    </row>
    <row r="86" spans="1:9" s="336" customFormat="1" ht="11.25" x14ac:dyDescent="0.2">
      <c r="A86" s="328" t="s">
        <v>1606</v>
      </c>
      <c r="B86" s="330" t="s">
        <v>1607</v>
      </c>
      <c r="C86" s="328"/>
      <c r="D86" s="329"/>
      <c r="E86" s="328">
        <v>1</v>
      </c>
      <c r="F86" s="328" t="s">
        <v>1513</v>
      </c>
      <c r="G86" s="330" t="s">
        <v>1487</v>
      </c>
      <c r="H86" s="331"/>
      <c r="I86" s="331">
        <f t="shared" si="5"/>
        <v>0</v>
      </c>
    </row>
    <row r="87" spans="1:9" s="336" customFormat="1" ht="11.25" x14ac:dyDescent="0.2">
      <c r="A87" s="328" t="s">
        <v>1608</v>
      </c>
      <c r="B87" s="330" t="s">
        <v>1609</v>
      </c>
      <c r="C87" s="328"/>
      <c r="D87" s="329"/>
      <c r="E87" s="328">
        <v>1</v>
      </c>
      <c r="F87" s="328" t="s">
        <v>1513</v>
      </c>
      <c r="G87" s="330" t="s">
        <v>1487</v>
      </c>
      <c r="H87" s="331"/>
      <c r="I87" s="331">
        <f t="shared" si="5"/>
        <v>0</v>
      </c>
    </row>
    <row r="88" spans="1:9" s="332" customFormat="1" ht="33.75" x14ac:dyDescent="0.2">
      <c r="A88" s="328" t="s">
        <v>1610</v>
      </c>
      <c r="B88" s="327" t="s">
        <v>1611</v>
      </c>
      <c r="C88" s="326"/>
      <c r="D88" s="329"/>
      <c r="E88" s="326">
        <v>1</v>
      </c>
      <c r="F88" s="326" t="s">
        <v>1612</v>
      </c>
      <c r="G88" s="330" t="s">
        <v>1613</v>
      </c>
      <c r="H88" s="331"/>
      <c r="I88" s="331">
        <f t="shared" si="5"/>
        <v>0</v>
      </c>
    </row>
    <row r="89" spans="1:9" s="332" customFormat="1" ht="33.75" x14ac:dyDescent="0.2">
      <c r="A89" s="328" t="s">
        <v>1614</v>
      </c>
      <c r="B89" s="327" t="s">
        <v>1611</v>
      </c>
      <c r="C89" s="326"/>
      <c r="D89" s="329"/>
      <c r="E89" s="326">
        <v>1</v>
      </c>
      <c r="F89" s="326" t="s">
        <v>1615</v>
      </c>
      <c r="G89" s="330" t="s">
        <v>1613</v>
      </c>
      <c r="H89" s="331"/>
      <c r="I89" s="331">
        <f t="shared" si="5"/>
        <v>0</v>
      </c>
    </row>
    <row r="90" spans="1:9" s="332" customFormat="1" ht="11.25" x14ac:dyDescent="0.2">
      <c r="A90" s="328" t="s">
        <v>1616</v>
      </c>
      <c r="B90" s="327" t="s">
        <v>1485</v>
      </c>
      <c r="C90" s="328"/>
      <c r="D90" s="329"/>
      <c r="E90" s="326">
        <v>1</v>
      </c>
      <c r="F90" s="326" t="s">
        <v>1617</v>
      </c>
      <c r="G90" s="330" t="s">
        <v>1487</v>
      </c>
      <c r="H90" s="331"/>
      <c r="I90" s="331">
        <f t="shared" si="5"/>
        <v>0</v>
      </c>
    </row>
    <row r="91" spans="1:9" s="332" customFormat="1" ht="23.25" thickBot="1" x14ac:dyDescent="0.25">
      <c r="A91" s="328" t="s">
        <v>1618</v>
      </c>
      <c r="B91" s="330" t="s">
        <v>1619</v>
      </c>
      <c r="C91" s="328"/>
      <c r="D91" s="329"/>
      <c r="E91" s="328">
        <v>1</v>
      </c>
      <c r="F91" s="328" t="s">
        <v>1620</v>
      </c>
      <c r="G91" s="330" t="s">
        <v>1621</v>
      </c>
      <c r="H91" s="331"/>
      <c r="I91" s="331">
        <f t="shared" si="5"/>
        <v>0</v>
      </c>
    </row>
    <row r="92" spans="1:9" s="325" customFormat="1" ht="15.95" customHeight="1" thickBot="1" x14ac:dyDescent="0.25">
      <c r="A92" s="320"/>
      <c r="B92" s="321" t="s">
        <v>1622</v>
      </c>
      <c r="C92" s="322"/>
      <c r="D92" s="320"/>
      <c r="E92" s="320"/>
      <c r="F92" s="320"/>
      <c r="G92" s="323"/>
      <c r="H92" s="324"/>
      <c r="I92" s="331"/>
    </row>
    <row r="93" spans="1:9" s="332" customFormat="1" ht="45" x14ac:dyDescent="0.2">
      <c r="A93" s="326" t="s">
        <v>1623</v>
      </c>
      <c r="B93" s="327" t="s">
        <v>1624</v>
      </c>
      <c r="C93" s="328"/>
      <c r="D93" s="329"/>
      <c r="E93" s="328">
        <v>2</v>
      </c>
      <c r="F93" s="328" t="s">
        <v>1625</v>
      </c>
      <c r="G93" s="330" t="s">
        <v>1626</v>
      </c>
      <c r="H93" s="331"/>
      <c r="I93" s="331">
        <f t="shared" ref="I93:I99" si="6">H93*E93</f>
        <v>0</v>
      </c>
    </row>
    <row r="94" spans="1:9" s="336" customFormat="1" ht="90" x14ac:dyDescent="0.2">
      <c r="A94" s="328" t="s">
        <v>1627</v>
      </c>
      <c r="B94" s="330" t="s">
        <v>1628</v>
      </c>
      <c r="C94" s="328"/>
      <c r="D94" s="329"/>
      <c r="E94" s="328">
        <v>7</v>
      </c>
      <c r="F94" s="328"/>
      <c r="G94" s="330" t="s">
        <v>1629</v>
      </c>
      <c r="H94" s="331"/>
      <c r="I94" s="331">
        <f t="shared" si="6"/>
        <v>0</v>
      </c>
    </row>
    <row r="95" spans="1:9" s="332" customFormat="1" ht="11.25" x14ac:dyDescent="0.2">
      <c r="A95" s="326" t="s">
        <v>1630</v>
      </c>
      <c r="B95" s="327" t="s">
        <v>1485</v>
      </c>
      <c r="C95" s="328"/>
      <c r="D95" s="329"/>
      <c r="E95" s="328">
        <v>1</v>
      </c>
      <c r="F95" s="329" t="s">
        <v>1631</v>
      </c>
      <c r="G95" s="330" t="s">
        <v>1487</v>
      </c>
      <c r="H95" s="331"/>
      <c r="I95" s="331">
        <f t="shared" si="6"/>
        <v>0</v>
      </c>
    </row>
    <row r="96" spans="1:9" s="332" customFormat="1" ht="11.25" x14ac:dyDescent="0.2">
      <c r="A96" s="326" t="s">
        <v>1632</v>
      </c>
      <c r="B96" s="327" t="s">
        <v>1633</v>
      </c>
      <c r="C96" s="328"/>
      <c r="D96" s="329"/>
      <c r="E96" s="328">
        <v>1</v>
      </c>
      <c r="F96" s="328"/>
      <c r="G96" s="330" t="s">
        <v>1487</v>
      </c>
      <c r="H96" s="331"/>
      <c r="I96" s="331">
        <f t="shared" si="6"/>
        <v>0</v>
      </c>
    </row>
    <row r="97" spans="1:9" s="336" customFormat="1" ht="11.25" x14ac:dyDescent="0.2">
      <c r="A97" s="328" t="s">
        <v>1634</v>
      </c>
      <c r="B97" s="330" t="s">
        <v>1635</v>
      </c>
      <c r="C97" s="328"/>
      <c r="D97" s="329"/>
      <c r="E97" s="328">
        <v>1</v>
      </c>
      <c r="F97" s="328" t="s">
        <v>1586</v>
      </c>
      <c r="G97" s="344" t="s">
        <v>1636</v>
      </c>
      <c r="H97" s="331"/>
      <c r="I97" s="331">
        <f t="shared" si="6"/>
        <v>0</v>
      </c>
    </row>
    <row r="98" spans="1:9" s="332" customFormat="1" ht="11.25" x14ac:dyDescent="0.2">
      <c r="A98" s="326" t="s">
        <v>1637</v>
      </c>
      <c r="B98" s="327" t="s">
        <v>1578</v>
      </c>
      <c r="C98" s="328" t="s">
        <v>1468</v>
      </c>
      <c r="D98" s="329"/>
      <c r="E98" s="328">
        <v>2</v>
      </c>
      <c r="F98" s="328"/>
      <c r="G98" s="330"/>
      <c r="H98" s="331"/>
      <c r="I98" s="331">
        <f t="shared" si="6"/>
        <v>0</v>
      </c>
    </row>
    <row r="99" spans="1:9" s="332" customFormat="1" ht="23.25" thickBot="1" x14ac:dyDescent="0.25">
      <c r="A99" s="326" t="s">
        <v>1638</v>
      </c>
      <c r="B99" s="327" t="s">
        <v>1479</v>
      </c>
      <c r="C99" s="328" t="s">
        <v>1584</v>
      </c>
      <c r="D99" s="329"/>
      <c r="E99" s="328">
        <v>1</v>
      </c>
      <c r="F99" s="328"/>
      <c r="G99" s="330" t="s">
        <v>1639</v>
      </c>
      <c r="H99" s="331"/>
      <c r="I99" s="331">
        <f t="shared" si="6"/>
        <v>0</v>
      </c>
    </row>
    <row r="100" spans="1:9" s="325" customFormat="1" ht="15.95" customHeight="1" thickBot="1" x14ac:dyDescent="0.25">
      <c r="A100" s="320"/>
      <c r="B100" s="321" t="s">
        <v>1640</v>
      </c>
      <c r="C100" s="322"/>
      <c r="D100" s="320"/>
      <c r="E100" s="320"/>
      <c r="F100" s="320"/>
      <c r="G100" s="323"/>
      <c r="H100" s="324"/>
      <c r="I100" s="331"/>
    </row>
    <row r="101" spans="1:9" s="332" customFormat="1" ht="11.25" x14ac:dyDescent="0.2">
      <c r="A101" s="326" t="s">
        <v>1641</v>
      </c>
      <c r="B101" s="327" t="s">
        <v>1642</v>
      </c>
      <c r="C101" s="328" t="s">
        <v>1468</v>
      </c>
      <c r="D101" s="329"/>
      <c r="E101" s="328">
        <v>1</v>
      </c>
      <c r="F101" s="328"/>
      <c r="G101" s="330"/>
      <c r="H101" s="331"/>
      <c r="I101" s="331">
        <f>H101*E101</f>
        <v>0</v>
      </c>
    </row>
    <row r="102" spans="1:9" s="332" customFormat="1" ht="11.25" x14ac:dyDescent="0.2">
      <c r="A102" s="326" t="s">
        <v>1643</v>
      </c>
      <c r="B102" s="327" t="s">
        <v>1644</v>
      </c>
      <c r="C102" s="328" t="s">
        <v>1468</v>
      </c>
      <c r="D102" s="329"/>
      <c r="E102" s="328">
        <v>2</v>
      </c>
      <c r="F102" s="328"/>
      <c r="G102" s="330"/>
      <c r="H102" s="331"/>
      <c r="I102" s="331">
        <f>H102*E102</f>
        <v>0</v>
      </c>
    </row>
    <row r="103" spans="1:9" s="332" customFormat="1" ht="12" thickBot="1" x14ac:dyDescent="0.25">
      <c r="A103" s="326" t="s">
        <v>1645</v>
      </c>
      <c r="B103" s="327" t="s">
        <v>1611</v>
      </c>
      <c r="C103" s="328" t="s">
        <v>1468</v>
      </c>
      <c r="D103" s="329"/>
      <c r="E103" s="328">
        <v>2</v>
      </c>
      <c r="F103" s="328"/>
      <c r="G103" s="330"/>
      <c r="H103" s="331"/>
      <c r="I103" s="331">
        <f>H103*E103</f>
        <v>0</v>
      </c>
    </row>
    <row r="104" spans="1:9" s="325" customFormat="1" ht="15.95" customHeight="1" thickBot="1" x14ac:dyDescent="0.25">
      <c r="A104" s="320"/>
      <c r="B104" s="321" t="s">
        <v>1646</v>
      </c>
      <c r="C104" s="322"/>
      <c r="D104" s="320"/>
      <c r="E104" s="320"/>
      <c r="F104" s="320"/>
      <c r="G104" s="323"/>
      <c r="H104" s="324"/>
      <c r="I104" s="331"/>
    </row>
    <row r="105" spans="1:9" s="332" customFormat="1" ht="11.25" x14ac:dyDescent="0.2">
      <c r="A105" s="326" t="s">
        <v>1647</v>
      </c>
      <c r="B105" s="327" t="s">
        <v>1648</v>
      </c>
      <c r="C105" s="328" t="s">
        <v>1468</v>
      </c>
      <c r="D105" s="329"/>
      <c r="E105" s="328">
        <v>9</v>
      </c>
      <c r="F105" s="328"/>
      <c r="G105" s="330"/>
      <c r="H105" s="331"/>
      <c r="I105" s="331">
        <f>H105*E105</f>
        <v>0</v>
      </c>
    </row>
    <row r="106" spans="1:9" s="332" customFormat="1" ht="12" thickBot="1" x14ac:dyDescent="0.25">
      <c r="A106" s="326" t="s">
        <v>1649</v>
      </c>
      <c r="B106" s="327" t="s">
        <v>1648</v>
      </c>
      <c r="C106" s="328" t="s">
        <v>1650</v>
      </c>
      <c r="D106" s="329"/>
      <c r="E106" s="328">
        <v>2</v>
      </c>
      <c r="F106" s="328"/>
      <c r="G106" s="330"/>
      <c r="H106" s="331"/>
      <c r="I106" s="331">
        <f>H106*E106</f>
        <v>0</v>
      </c>
    </row>
    <row r="107" spans="1:9" s="325" customFormat="1" ht="15.95" customHeight="1" thickBot="1" x14ac:dyDescent="0.25">
      <c r="A107" s="320"/>
      <c r="B107" s="321" t="s">
        <v>1651</v>
      </c>
      <c r="C107" s="322"/>
      <c r="D107" s="320"/>
      <c r="E107" s="320"/>
      <c r="F107" s="320"/>
      <c r="G107" s="323"/>
      <c r="H107" s="324"/>
      <c r="I107" s="331"/>
    </row>
    <row r="108" spans="1:9" s="332" customFormat="1" ht="23.25" thickBot="1" x14ac:dyDescent="0.25">
      <c r="A108" s="326" t="s">
        <v>1652</v>
      </c>
      <c r="B108" s="327" t="s">
        <v>1653</v>
      </c>
      <c r="C108" s="328" t="s">
        <v>1584</v>
      </c>
      <c r="D108" s="329"/>
      <c r="E108" s="328">
        <v>1</v>
      </c>
      <c r="F108" s="328"/>
      <c r="G108" s="330"/>
      <c r="H108" s="331"/>
      <c r="I108" s="331">
        <f>H108*E108</f>
        <v>0</v>
      </c>
    </row>
    <row r="109" spans="1:9" s="325" customFormat="1" ht="15.95" customHeight="1" thickBot="1" x14ac:dyDescent="0.25">
      <c r="A109" s="320"/>
      <c r="B109" s="321" t="s">
        <v>1654</v>
      </c>
      <c r="C109" s="322"/>
      <c r="D109" s="320"/>
      <c r="E109" s="320"/>
      <c r="F109" s="320"/>
      <c r="G109" s="323"/>
      <c r="H109" s="324"/>
      <c r="I109" s="331"/>
    </row>
    <row r="110" spans="1:9" s="332" customFormat="1" ht="11.25" x14ac:dyDescent="0.2">
      <c r="A110" s="326"/>
      <c r="B110" s="327" t="s">
        <v>1655</v>
      </c>
      <c r="C110" s="328" t="s">
        <v>1468</v>
      </c>
      <c r="D110" s="329"/>
      <c r="E110" s="328">
        <v>1</v>
      </c>
      <c r="F110" s="328"/>
      <c r="G110" s="330"/>
      <c r="H110" s="331"/>
      <c r="I110" s="331">
        <f>H110*E110</f>
        <v>0</v>
      </c>
    </row>
    <row r="111" spans="1:9" s="336" customFormat="1" ht="12" thickBot="1" x14ac:dyDescent="0.25">
      <c r="A111" s="328"/>
      <c r="B111" s="330"/>
      <c r="C111" s="328"/>
      <c r="D111" s="329"/>
      <c r="E111" s="328"/>
      <c r="F111" s="328"/>
      <c r="G111" s="330"/>
      <c r="H111" s="331"/>
      <c r="I111" s="331">
        <f>H111*E111</f>
        <v>0</v>
      </c>
    </row>
    <row r="112" spans="1:9" s="325" customFormat="1" ht="15.95" customHeight="1" thickBot="1" x14ac:dyDescent="0.25">
      <c r="A112" s="320"/>
      <c r="B112" s="321" t="s">
        <v>1656</v>
      </c>
      <c r="C112" s="322"/>
      <c r="D112" s="320"/>
      <c r="E112" s="320"/>
      <c r="F112" s="320"/>
      <c r="G112" s="323"/>
      <c r="H112" s="324"/>
      <c r="I112" s="324"/>
    </row>
    <row r="113" spans="1:9" s="325" customFormat="1" ht="15.95" customHeight="1" thickBot="1" x14ac:dyDescent="0.25">
      <c r="A113" s="320"/>
      <c r="B113" s="321" t="s">
        <v>1657</v>
      </c>
      <c r="C113" s="322"/>
      <c r="D113" s="320"/>
      <c r="E113" s="320"/>
      <c r="F113" s="320"/>
      <c r="G113" s="323"/>
      <c r="H113" s="324"/>
      <c r="I113" s="324"/>
    </row>
    <row r="114" spans="1:9" s="332" customFormat="1" ht="12" thickBot="1" x14ac:dyDescent="0.25">
      <c r="A114" s="326"/>
      <c r="B114" s="327" t="s">
        <v>1655</v>
      </c>
      <c r="C114" s="328" t="s">
        <v>1468</v>
      </c>
      <c r="D114" s="329"/>
      <c r="E114" s="328">
        <v>1</v>
      </c>
      <c r="F114" s="328"/>
      <c r="G114" s="330"/>
      <c r="H114" s="331"/>
      <c r="I114" s="331">
        <f>H114*E114</f>
        <v>0</v>
      </c>
    </row>
    <row r="115" spans="1:9" s="325" customFormat="1" ht="15.95" customHeight="1" thickBot="1" x14ac:dyDescent="0.25">
      <c r="A115" s="320"/>
      <c r="B115" s="321" t="s">
        <v>1658</v>
      </c>
      <c r="C115" s="322"/>
      <c r="D115" s="320"/>
      <c r="E115" s="320"/>
      <c r="F115" s="320"/>
      <c r="G115" s="323"/>
      <c r="H115" s="324"/>
      <c r="I115" s="324"/>
    </row>
    <row r="116" spans="1:9" s="332" customFormat="1" ht="11.25" x14ac:dyDescent="0.2">
      <c r="A116" s="326"/>
      <c r="B116" s="327" t="s">
        <v>1591</v>
      </c>
      <c r="C116" s="328" t="s">
        <v>1468</v>
      </c>
      <c r="D116" s="329"/>
      <c r="E116" s="328">
        <v>1</v>
      </c>
      <c r="F116" s="328"/>
      <c r="G116" s="330"/>
      <c r="H116" s="331"/>
      <c r="I116" s="331">
        <f>H116*E116</f>
        <v>0</v>
      </c>
    </row>
    <row r="117" spans="1:9" s="332" customFormat="1" ht="11.25" x14ac:dyDescent="0.2">
      <c r="A117" s="326"/>
      <c r="B117" s="327" t="s">
        <v>1470</v>
      </c>
      <c r="C117" s="328" t="s">
        <v>1468</v>
      </c>
      <c r="D117" s="329"/>
      <c r="E117" s="328">
        <v>1</v>
      </c>
      <c r="F117" s="328"/>
      <c r="G117" s="330"/>
      <c r="H117" s="331"/>
      <c r="I117" s="331">
        <f>H117*E117</f>
        <v>0</v>
      </c>
    </row>
    <row r="118" spans="1:9" s="332" customFormat="1" ht="11.25" x14ac:dyDescent="0.2">
      <c r="A118" s="326"/>
      <c r="B118" s="327" t="s">
        <v>1497</v>
      </c>
      <c r="C118" s="328" t="s">
        <v>1468</v>
      </c>
      <c r="D118" s="329"/>
      <c r="E118" s="328">
        <v>1</v>
      </c>
      <c r="F118" s="328"/>
      <c r="G118" s="330"/>
      <c r="H118" s="331"/>
      <c r="I118" s="331">
        <f>H118*E118</f>
        <v>0</v>
      </c>
    </row>
    <row r="119" spans="1:9" s="332" customFormat="1" ht="11.25" x14ac:dyDescent="0.2">
      <c r="A119" s="326"/>
      <c r="B119" s="327" t="s">
        <v>1659</v>
      </c>
      <c r="C119" s="328" t="s">
        <v>1468</v>
      </c>
      <c r="D119" s="329"/>
      <c r="E119" s="328">
        <v>1</v>
      </c>
      <c r="F119" s="328"/>
      <c r="G119" s="330"/>
      <c r="H119" s="331"/>
      <c r="I119" s="331">
        <f>H119*E119</f>
        <v>0</v>
      </c>
    </row>
    <row r="120" spans="1:9" s="332" customFormat="1" ht="12" thickBot="1" x14ac:dyDescent="0.25">
      <c r="A120" s="326"/>
      <c r="B120" s="327" t="s">
        <v>1479</v>
      </c>
      <c r="C120" s="328" t="s">
        <v>1468</v>
      </c>
      <c r="D120" s="329"/>
      <c r="E120" s="328">
        <v>1</v>
      </c>
      <c r="F120" s="328"/>
      <c r="G120" s="330"/>
      <c r="H120" s="331"/>
      <c r="I120" s="331">
        <f>H120*E120</f>
        <v>0</v>
      </c>
    </row>
    <row r="121" spans="1:9" s="325" customFormat="1" ht="15.95" customHeight="1" thickBot="1" x14ac:dyDescent="0.25">
      <c r="A121" s="320"/>
      <c r="B121" s="321" t="s">
        <v>1660</v>
      </c>
      <c r="C121" s="322"/>
      <c r="D121" s="320"/>
      <c r="E121" s="320"/>
      <c r="F121" s="320"/>
      <c r="G121" s="323"/>
      <c r="H121" s="324"/>
      <c r="I121" s="324"/>
    </row>
    <row r="122" spans="1:9" s="332" customFormat="1" ht="11.25" x14ac:dyDescent="0.2">
      <c r="A122" s="326"/>
      <c r="B122" s="327" t="s">
        <v>1661</v>
      </c>
      <c r="C122" s="328" t="s">
        <v>1468</v>
      </c>
      <c r="D122" s="329"/>
      <c r="E122" s="328">
        <v>1</v>
      </c>
      <c r="F122" s="328"/>
      <c r="G122" s="330"/>
      <c r="H122" s="331"/>
      <c r="I122" s="331">
        <f>H122*E122</f>
        <v>0</v>
      </c>
    </row>
    <row r="123" spans="1:9" s="332" customFormat="1" ht="11.25" x14ac:dyDescent="0.2">
      <c r="A123" s="326"/>
      <c r="B123" s="327" t="s">
        <v>1470</v>
      </c>
      <c r="C123" s="328" t="s">
        <v>1468</v>
      </c>
      <c r="D123" s="329"/>
      <c r="E123" s="328">
        <v>1</v>
      </c>
      <c r="F123" s="328"/>
      <c r="G123" s="330"/>
      <c r="H123" s="331"/>
      <c r="I123" s="331">
        <f>H123*E123</f>
        <v>0</v>
      </c>
    </row>
    <row r="124" spans="1:9" s="332" customFormat="1" ht="11.25" x14ac:dyDescent="0.2">
      <c r="A124" s="326"/>
      <c r="B124" s="327" t="s">
        <v>1662</v>
      </c>
      <c r="C124" s="328" t="s">
        <v>1468</v>
      </c>
      <c r="D124" s="329"/>
      <c r="E124" s="328">
        <v>1</v>
      </c>
      <c r="F124" s="328"/>
      <c r="G124" s="330"/>
      <c r="H124" s="331"/>
      <c r="I124" s="331">
        <f>H124*E124</f>
        <v>0</v>
      </c>
    </row>
    <row r="125" spans="1:9" s="332" customFormat="1" ht="11.25" x14ac:dyDescent="0.2">
      <c r="A125" s="326"/>
      <c r="B125" s="327" t="s">
        <v>1644</v>
      </c>
      <c r="C125" s="328" t="s">
        <v>1468</v>
      </c>
      <c r="D125" s="329"/>
      <c r="E125" s="328">
        <v>1</v>
      </c>
      <c r="F125" s="328"/>
      <c r="G125" s="330"/>
      <c r="H125" s="331"/>
      <c r="I125" s="331">
        <f>H125*E125</f>
        <v>0</v>
      </c>
    </row>
    <row r="126" spans="1:9" s="332" customFormat="1" ht="11.25" x14ac:dyDescent="0.2">
      <c r="A126" s="326"/>
      <c r="B126" s="327" t="s">
        <v>1591</v>
      </c>
      <c r="C126" s="328" t="s">
        <v>1468</v>
      </c>
      <c r="D126" s="329"/>
      <c r="E126" s="328">
        <v>1</v>
      </c>
      <c r="F126" s="328"/>
      <c r="G126" s="330"/>
      <c r="H126" s="331"/>
      <c r="I126" s="331">
        <f>H126*E126</f>
        <v>0</v>
      </c>
    </row>
    <row r="127" spans="1:9" s="332" customFormat="1" ht="12" thickBot="1" x14ac:dyDescent="0.25">
      <c r="A127" s="326"/>
      <c r="B127" s="327"/>
      <c r="C127" s="328"/>
      <c r="D127" s="329"/>
      <c r="E127" s="328"/>
      <c r="F127" s="328"/>
      <c r="G127" s="330"/>
      <c r="H127" s="331"/>
      <c r="I127" s="331"/>
    </row>
    <row r="128" spans="1:9" s="332" customFormat="1" ht="16.5" customHeight="1" thickBot="1" x14ac:dyDescent="0.25">
      <c r="A128" s="345"/>
      <c r="B128" s="346" t="s">
        <v>1663</v>
      </c>
      <c r="C128" s="347"/>
      <c r="D128" s="348"/>
      <c r="E128" s="348"/>
      <c r="F128" s="348"/>
      <c r="G128" s="349"/>
      <c r="H128" s="350"/>
      <c r="I128" s="351">
        <f>SUM(I8:I127)</f>
        <v>0</v>
      </c>
    </row>
    <row r="129" spans="1:9" s="332" customFormat="1" ht="12" thickBot="1" x14ac:dyDescent="0.25">
      <c r="A129" s="326"/>
      <c r="B129" s="327"/>
      <c r="C129" s="328"/>
      <c r="D129" s="329"/>
      <c r="E129" s="328"/>
      <c r="F129" s="328"/>
      <c r="G129" s="330"/>
      <c r="H129" s="331"/>
      <c r="I129" s="331"/>
    </row>
    <row r="130" spans="1:9" s="325" customFormat="1" ht="15.95" customHeight="1" thickBot="1" x14ac:dyDescent="0.25">
      <c r="A130" s="352"/>
      <c r="B130" s="321" t="s">
        <v>1664</v>
      </c>
      <c r="C130" s="322"/>
      <c r="D130" s="353"/>
      <c r="E130" s="353"/>
      <c r="F130" s="353"/>
      <c r="G130" s="354"/>
      <c r="H130" s="355"/>
      <c r="I130" s="356"/>
    </row>
    <row r="131" spans="1:9" s="336" customFormat="1" ht="45" x14ac:dyDescent="0.2">
      <c r="A131" s="357"/>
      <c r="B131" s="330" t="s">
        <v>1665</v>
      </c>
      <c r="C131" s="328"/>
      <c r="D131" s="329"/>
      <c r="E131" s="328">
        <v>1</v>
      </c>
      <c r="F131" s="328"/>
      <c r="G131" s="358" t="s">
        <v>1666</v>
      </c>
      <c r="H131" s="331"/>
      <c r="I131" s="359">
        <f>H131*E131</f>
        <v>0</v>
      </c>
    </row>
    <row r="132" spans="1:9" s="336" customFormat="1" ht="22.5" x14ac:dyDescent="0.2">
      <c r="A132" s="357"/>
      <c r="B132" s="330" t="s">
        <v>1667</v>
      </c>
      <c r="C132" s="328"/>
      <c r="D132" s="329"/>
      <c r="E132" s="328">
        <v>1</v>
      </c>
      <c r="F132" s="328"/>
      <c r="G132" s="358" t="s">
        <v>1668</v>
      </c>
      <c r="H132" s="331"/>
      <c r="I132" s="359">
        <f>H132*E132</f>
        <v>0</v>
      </c>
    </row>
    <row r="133" spans="1:9" s="336" customFormat="1" ht="45" x14ac:dyDescent="0.2">
      <c r="A133" s="357"/>
      <c r="B133" s="330" t="s">
        <v>1669</v>
      </c>
      <c r="C133" s="328"/>
      <c r="D133" s="329"/>
      <c r="E133" s="328">
        <v>1</v>
      </c>
      <c r="F133" s="328"/>
      <c r="G133" s="358" t="s">
        <v>1670</v>
      </c>
      <c r="H133" s="331"/>
      <c r="I133" s="359">
        <f>H133*E133</f>
        <v>0</v>
      </c>
    </row>
    <row r="134" spans="1:9" s="336" customFormat="1" ht="33.75" x14ac:dyDescent="0.2">
      <c r="A134" s="357"/>
      <c r="B134" s="330" t="s">
        <v>1671</v>
      </c>
      <c r="C134" s="328"/>
      <c r="D134" s="329"/>
      <c r="E134" s="328">
        <v>1</v>
      </c>
      <c r="F134" s="328"/>
      <c r="G134" s="358" t="s">
        <v>1672</v>
      </c>
      <c r="H134" s="331"/>
      <c r="I134" s="359">
        <f>H134*E134</f>
        <v>0</v>
      </c>
    </row>
    <row r="135" spans="1:9" s="336" customFormat="1" ht="78.75" x14ac:dyDescent="0.2">
      <c r="A135" s="357"/>
      <c r="B135" s="330" t="s">
        <v>1673</v>
      </c>
      <c r="C135" s="328"/>
      <c r="D135" s="329"/>
      <c r="E135" s="328">
        <v>1</v>
      </c>
      <c r="F135" s="328"/>
      <c r="G135" s="358" t="s">
        <v>1674</v>
      </c>
      <c r="H135" s="331"/>
      <c r="I135" s="359">
        <f>H135*E135</f>
        <v>0</v>
      </c>
    </row>
    <row r="136" spans="1:9" s="332" customFormat="1" ht="12" thickBot="1" x14ac:dyDescent="0.25">
      <c r="A136" s="360"/>
      <c r="B136" s="361"/>
      <c r="D136" s="362"/>
      <c r="F136" s="362"/>
      <c r="G136" s="361"/>
      <c r="I136" s="363"/>
    </row>
    <row r="137" spans="1:9" s="332" customFormat="1" ht="16.5" customHeight="1" thickBot="1" x14ac:dyDescent="0.25">
      <c r="A137" s="345"/>
      <c r="B137" s="346" t="s">
        <v>1675</v>
      </c>
      <c r="C137" s="347"/>
      <c r="D137" s="348"/>
      <c r="E137" s="348"/>
      <c r="F137" s="348"/>
      <c r="G137" s="349"/>
      <c r="H137" s="350"/>
      <c r="I137" s="351">
        <f>SUM(I131:I136)</f>
        <v>0</v>
      </c>
    </row>
    <row r="138" spans="1:9" s="332" customFormat="1" ht="12" thickBot="1" x14ac:dyDescent="0.25">
      <c r="A138" s="326"/>
      <c r="B138" s="327"/>
      <c r="C138" s="328"/>
      <c r="D138" s="329"/>
      <c r="E138" s="328"/>
      <c r="F138" s="328"/>
      <c r="G138" s="330"/>
      <c r="H138" s="331"/>
      <c r="I138" s="331"/>
    </row>
    <row r="139" spans="1:9" s="325" customFormat="1" ht="15.95" customHeight="1" thickBot="1" x14ac:dyDescent="0.25">
      <c r="A139" s="352"/>
      <c r="B139" s="321" t="s">
        <v>1676</v>
      </c>
      <c r="C139" s="322"/>
      <c r="D139" s="353"/>
      <c r="E139" s="353"/>
      <c r="F139" s="353"/>
      <c r="G139" s="354"/>
      <c r="H139" s="355"/>
      <c r="I139" s="356"/>
    </row>
    <row r="140" spans="1:9" s="332" customFormat="1" ht="11.25" x14ac:dyDescent="0.2">
      <c r="A140" s="364"/>
      <c r="B140" s="327" t="s">
        <v>1677</v>
      </c>
      <c r="C140" s="328"/>
      <c r="D140" s="329"/>
      <c r="E140" s="328">
        <v>1</v>
      </c>
      <c r="F140" s="328"/>
      <c r="G140" s="330" t="s">
        <v>1487</v>
      </c>
      <c r="H140" s="331"/>
      <c r="I140" s="359">
        <f>H140*E140</f>
        <v>0</v>
      </c>
    </row>
    <row r="141" spans="1:9" s="332" customFormat="1" ht="12" thickBot="1" x14ac:dyDescent="0.25">
      <c r="A141" s="364"/>
      <c r="B141" s="327"/>
      <c r="C141" s="328"/>
      <c r="D141" s="329"/>
      <c r="E141" s="328"/>
      <c r="F141" s="328"/>
      <c r="G141" s="330"/>
      <c r="H141" s="331"/>
      <c r="I141" s="359"/>
    </row>
    <row r="142" spans="1:9" s="332" customFormat="1" ht="16.5" customHeight="1" thickBot="1" x14ac:dyDescent="0.25">
      <c r="A142" s="345"/>
      <c r="B142" s="346" t="s">
        <v>1678</v>
      </c>
      <c r="C142" s="347"/>
      <c r="D142" s="348"/>
      <c r="E142" s="348"/>
      <c r="F142" s="348"/>
      <c r="G142" s="349"/>
      <c r="H142" s="350"/>
      <c r="I142" s="351">
        <f>SUM(I140:I141)</f>
        <v>0</v>
      </c>
    </row>
    <row r="143" spans="1:9" s="332" customFormat="1" ht="12" thickBot="1" x14ac:dyDescent="0.25">
      <c r="A143" s="326"/>
      <c r="B143" s="327"/>
      <c r="C143" s="328"/>
      <c r="D143" s="329"/>
      <c r="E143" s="328"/>
      <c r="F143" s="328"/>
      <c r="G143" s="330"/>
      <c r="H143" s="331"/>
      <c r="I143" s="331"/>
    </row>
    <row r="144" spans="1:9" s="332" customFormat="1" ht="16.5" customHeight="1" thickBot="1" x14ac:dyDescent="0.25">
      <c r="A144" s="365"/>
      <c r="B144" s="366" t="s">
        <v>1679</v>
      </c>
      <c r="C144" s="367"/>
      <c r="D144" s="368"/>
      <c r="E144" s="368"/>
      <c r="F144" s="368"/>
      <c r="G144" s="369"/>
      <c r="H144" s="370"/>
      <c r="I144" s="371">
        <f>I128+I137+I142</f>
        <v>0</v>
      </c>
    </row>
    <row r="145" spans="1:7" s="332" customFormat="1" ht="11.25" x14ac:dyDescent="0.2">
      <c r="A145" s="362"/>
      <c r="B145" s="361"/>
      <c r="D145" s="362"/>
      <c r="F145" s="362"/>
      <c r="G145" s="361"/>
    </row>
    <row r="146" spans="1:7" s="332" customFormat="1" ht="11.25" x14ac:dyDescent="0.2">
      <c r="A146" s="362"/>
      <c r="B146" s="361"/>
      <c r="D146" s="362"/>
      <c r="F146" s="362"/>
      <c r="G146" s="361"/>
    </row>
    <row r="147" spans="1:7" s="332" customFormat="1" ht="11.25" x14ac:dyDescent="0.2">
      <c r="A147" s="362"/>
      <c r="B147" s="361"/>
      <c r="D147" s="362"/>
      <c r="F147" s="362"/>
      <c r="G147" s="361"/>
    </row>
    <row r="148" spans="1:7" s="332" customFormat="1" ht="11.25" x14ac:dyDescent="0.2">
      <c r="A148" s="362"/>
      <c r="B148" s="361"/>
      <c r="D148" s="362"/>
      <c r="F148" s="362"/>
      <c r="G148" s="361"/>
    </row>
    <row r="149" spans="1:7" s="332" customFormat="1" ht="11.25" x14ac:dyDescent="0.2">
      <c r="A149" s="362"/>
      <c r="B149" s="361"/>
      <c r="D149" s="362"/>
      <c r="F149" s="362"/>
      <c r="G149" s="361"/>
    </row>
    <row r="150" spans="1:7" s="332" customFormat="1" ht="11.25" x14ac:dyDescent="0.2">
      <c r="A150" s="362"/>
      <c r="B150" s="361"/>
      <c r="D150" s="362"/>
      <c r="F150" s="362"/>
      <c r="G150" s="361"/>
    </row>
    <row r="151" spans="1:7" s="332" customFormat="1" ht="11.25" x14ac:dyDescent="0.2">
      <c r="A151" s="362"/>
      <c r="B151" s="361"/>
      <c r="D151" s="362"/>
      <c r="F151" s="362"/>
      <c r="G151" s="361"/>
    </row>
    <row r="152" spans="1:7" s="332" customFormat="1" ht="11.25" x14ac:dyDescent="0.2">
      <c r="A152" s="362"/>
      <c r="B152" s="361"/>
      <c r="D152" s="362"/>
      <c r="F152" s="362"/>
      <c r="G152" s="361"/>
    </row>
    <row r="153" spans="1:7" s="332" customFormat="1" ht="11.25" x14ac:dyDescent="0.2">
      <c r="A153" s="362"/>
      <c r="B153" s="361"/>
      <c r="D153" s="362"/>
      <c r="F153" s="362"/>
      <c r="G153" s="361"/>
    </row>
    <row r="154" spans="1:7" s="332" customFormat="1" ht="11.25" x14ac:dyDescent="0.2">
      <c r="A154" s="362"/>
      <c r="B154" s="361"/>
      <c r="D154" s="362"/>
      <c r="F154" s="362"/>
      <c r="G154" s="361"/>
    </row>
    <row r="155" spans="1:7" s="332" customFormat="1" ht="11.25" x14ac:dyDescent="0.2">
      <c r="A155" s="362"/>
      <c r="B155" s="361"/>
      <c r="D155" s="362"/>
      <c r="F155" s="362"/>
      <c r="G155" s="361"/>
    </row>
    <row r="156" spans="1:7" s="332" customFormat="1" ht="11.25" x14ac:dyDescent="0.2">
      <c r="A156" s="362"/>
      <c r="B156" s="361"/>
      <c r="D156" s="362"/>
      <c r="F156" s="362"/>
      <c r="G156" s="361"/>
    </row>
    <row r="157" spans="1:7" s="332" customFormat="1" ht="11.25" x14ac:dyDescent="0.2">
      <c r="A157" s="362"/>
      <c r="B157" s="361"/>
      <c r="D157" s="362"/>
      <c r="F157" s="362"/>
      <c r="G157" s="361"/>
    </row>
    <row r="158" spans="1:7" s="332" customFormat="1" ht="11.25" x14ac:dyDescent="0.2">
      <c r="A158" s="362"/>
      <c r="B158" s="361"/>
      <c r="D158" s="362"/>
      <c r="F158" s="362"/>
      <c r="G158" s="361"/>
    </row>
    <row r="159" spans="1:7" s="332" customFormat="1" ht="11.25" x14ac:dyDescent="0.2">
      <c r="A159" s="362"/>
      <c r="B159" s="361"/>
      <c r="D159" s="362"/>
      <c r="F159" s="362"/>
      <c r="G159" s="361"/>
    </row>
    <row r="160" spans="1:7" s="332" customFormat="1" ht="11.25" x14ac:dyDescent="0.2">
      <c r="A160" s="362"/>
      <c r="B160" s="361"/>
      <c r="D160" s="362"/>
      <c r="F160" s="362"/>
      <c r="G160" s="361"/>
    </row>
    <row r="161" spans="1:7" s="332" customFormat="1" ht="11.25" x14ac:dyDescent="0.2">
      <c r="A161" s="362"/>
      <c r="B161" s="361"/>
      <c r="D161" s="362"/>
      <c r="F161" s="362"/>
      <c r="G161" s="361"/>
    </row>
    <row r="162" spans="1:7" s="332" customFormat="1" ht="11.25" x14ac:dyDescent="0.2">
      <c r="A162" s="362"/>
      <c r="B162" s="361"/>
      <c r="D162" s="362"/>
      <c r="F162" s="362"/>
      <c r="G162" s="361"/>
    </row>
    <row r="163" spans="1:7" s="332" customFormat="1" ht="11.25" x14ac:dyDescent="0.2">
      <c r="A163" s="362"/>
      <c r="B163" s="361"/>
      <c r="D163" s="362"/>
      <c r="F163" s="362"/>
      <c r="G163" s="361"/>
    </row>
    <row r="164" spans="1:7" s="332" customFormat="1" ht="11.25" x14ac:dyDescent="0.2">
      <c r="A164" s="362"/>
      <c r="B164" s="361"/>
      <c r="D164" s="362"/>
      <c r="F164" s="362"/>
      <c r="G164" s="361"/>
    </row>
    <row r="165" spans="1:7" s="332" customFormat="1" ht="11.25" x14ac:dyDescent="0.2">
      <c r="A165" s="362"/>
      <c r="B165" s="361"/>
      <c r="D165" s="362"/>
      <c r="F165" s="362"/>
      <c r="G165" s="361"/>
    </row>
    <row r="166" spans="1:7" s="332" customFormat="1" ht="11.25" x14ac:dyDescent="0.2">
      <c r="A166" s="362"/>
      <c r="B166" s="361"/>
      <c r="D166" s="362"/>
      <c r="F166" s="362"/>
      <c r="G166" s="361"/>
    </row>
    <row r="167" spans="1:7" s="332" customFormat="1" ht="11.25" x14ac:dyDescent="0.2">
      <c r="A167" s="362"/>
      <c r="B167" s="361"/>
      <c r="D167" s="362"/>
      <c r="F167" s="362"/>
      <c r="G167" s="361"/>
    </row>
    <row r="168" spans="1:7" s="332" customFormat="1" ht="11.25" x14ac:dyDescent="0.2">
      <c r="A168" s="362"/>
      <c r="B168" s="361"/>
      <c r="D168" s="362"/>
      <c r="F168" s="362"/>
      <c r="G168" s="361"/>
    </row>
    <row r="169" spans="1:7" s="332" customFormat="1" ht="11.25" x14ac:dyDescent="0.2">
      <c r="A169" s="362"/>
      <c r="B169" s="361"/>
      <c r="D169" s="362"/>
      <c r="F169" s="362"/>
      <c r="G169" s="361"/>
    </row>
    <row r="170" spans="1:7" s="332" customFormat="1" ht="11.25" x14ac:dyDescent="0.2">
      <c r="A170" s="362"/>
      <c r="B170" s="361"/>
      <c r="D170" s="362"/>
      <c r="F170" s="362"/>
      <c r="G170" s="361"/>
    </row>
    <row r="171" spans="1:7" s="332" customFormat="1" ht="11.25" x14ac:dyDescent="0.2">
      <c r="A171" s="362"/>
      <c r="B171" s="361"/>
      <c r="D171" s="362"/>
      <c r="F171" s="362"/>
      <c r="G171" s="361"/>
    </row>
    <row r="172" spans="1:7" s="332" customFormat="1" ht="11.25" x14ac:dyDescent="0.2">
      <c r="A172" s="362"/>
      <c r="B172" s="361"/>
      <c r="D172" s="362"/>
      <c r="F172" s="362"/>
      <c r="G172" s="361"/>
    </row>
    <row r="173" spans="1:7" s="332" customFormat="1" ht="11.25" x14ac:dyDescent="0.2">
      <c r="A173" s="362"/>
      <c r="B173" s="361"/>
      <c r="D173" s="362"/>
      <c r="F173" s="362"/>
      <c r="G173" s="361"/>
    </row>
    <row r="174" spans="1:7" s="332" customFormat="1" ht="11.25" x14ac:dyDescent="0.2">
      <c r="A174" s="362"/>
      <c r="B174" s="361"/>
      <c r="D174" s="362"/>
      <c r="F174" s="362"/>
      <c r="G174" s="361"/>
    </row>
    <row r="175" spans="1:7" s="332" customFormat="1" ht="11.25" x14ac:dyDescent="0.2">
      <c r="A175" s="362"/>
      <c r="B175" s="361"/>
      <c r="D175" s="362"/>
      <c r="F175" s="362"/>
      <c r="G175" s="361"/>
    </row>
    <row r="176" spans="1:7" s="332" customFormat="1" ht="11.25" x14ac:dyDescent="0.2">
      <c r="A176" s="362"/>
      <c r="B176" s="361"/>
      <c r="D176" s="362"/>
      <c r="F176" s="362"/>
      <c r="G176" s="361"/>
    </row>
    <row r="177" spans="1:7" s="332" customFormat="1" ht="11.25" x14ac:dyDescent="0.2">
      <c r="A177" s="362"/>
      <c r="B177" s="361"/>
      <c r="D177" s="362"/>
      <c r="F177" s="362"/>
      <c r="G177" s="361"/>
    </row>
    <row r="178" spans="1:7" s="332" customFormat="1" ht="11.25" x14ac:dyDescent="0.2">
      <c r="A178" s="362"/>
      <c r="B178" s="361"/>
      <c r="D178" s="362"/>
      <c r="F178" s="362"/>
      <c r="G178" s="361"/>
    </row>
    <row r="179" spans="1:7" s="332" customFormat="1" ht="11.25" x14ac:dyDescent="0.2">
      <c r="A179" s="362"/>
      <c r="B179" s="361"/>
      <c r="D179" s="362"/>
      <c r="F179" s="362"/>
      <c r="G179" s="361"/>
    </row>
    <row r="180" spans="1:7" s="332" customFormat="1" ht="11.25" x14ac:dyDescent="0.2">
      <c r="A180" s="362"/>
      <c r="B180" s="361"/>
      <c r="D180" s="362"/>
      <c r="F180" s="362"/>
      <c r="G180" s="361"/>
    </row>
    <row r="181" spans="1:7" s="332" customFormat="1" ht="11.25" x14ac:dyDescent="0.2">
      <c r="A181" s="362"/>
      <c r="B181" s="361"/>
      <c r="D181" s="362"/>
      <c r="F181" s="362"/>
      <c r="G181" s="361"/>
    </row>
    <row r="182" spans="1:7" s="332" customFormat="1" ht="11.25" x14ac:dyDescent="0.2">
      <c r="A182" s="362"/>
      <c r="B182" s="361"/>
      <c r="D182" s="362"/>
      <c r="F182" s="362"/>
      <c r="G182" s="361"/>
    </row>
    <row r="183" spans="1:7" s="332" customFormat="1" ht="11.25" x14ac:dyDescent="0.2">
      <c r="A183" s="362"/>
      <c r="B183" s="361"/>
      <c r="D183" s="362"/>
      <c r="F183" s="362"/>
      <c r="G183" s="361"/>
    </row>
    <row r="184" spans="1:7" s="332" customFormat="1" ht="11.25" x14ac:dyDescent="0.2">
      <c r="A184" s="362"/>
      <c r="B184" s="361"/>
      <c r="D184" s="362"/>
      <c r="F184" s="362"/>
      <c r="G184" s="361"/>
    </row>
    <row r="185" spans="1:7" s="332" customFormat="1" ht="11.25" x14ac:dyDescent="0.2">
      <c r="A185" s="362"/>
      <c r="B185" s="361"/>
      <c r="D185" s="362"/>
      <c r="F185" s="362"/>
      <c r="G185" s="361"/>
    </row>
    <row r="186" spans="1:7" s="332" customFormat="1" ht="11.25" x14ac:dyDescent="0.2">
      <c r="A186" s="362"/>
      <c r="B186" s="361"/>
      <c r="D186" s="362"/>
      <c r="F186" s="362"/>
      <c r="G186" s="361"/>
    </row>
    <row r="187" spans="1:7" s="332" customFormat="1" ht="11.25" x14ac:dyDescent="0.2">
      <c r="A187" s="362"/>
      <c r="B187" s="361"/>
      <c r="D187" s="362"/>
      <c r="F187" s="362"/>
      <c r="G187" s="361"/>
    </row>
    <row r="188" spans="1:7" s="332" customFormat="1" ht="11.25" x14ac:dyDescent="0.2">
      <c r="A188" s="362"/>
      <c r="B188" s="361"/>
      <c r="D188" s="362"/>
      <c r="F188" s="362"/>
      <c r="G188" s="361"/>
    </row>
    <row r="189" spans="1:7" s="332" customFormat="1" ht="11.25" x14ac:dyDescent="0.2">
      <c r="A189" s="362"/>
      <c r="B189" s="361"/>
      <c r="D189" s="362"/>
      <c r="F189" s="362"/>
      <c r="G189" s="361"/>
    </row>
    <row r="190" spans="1:7" s="332" customFormat="1" ht="11.25" x14ac:dyDescent="0.2">
      <c r="A190" s="362"/>
      <c r="B190" s="361"/>
      <c r="D190" s="362"/>
      <c r="F190" s="362"/>
      <c r="G190" s="361"/>
    </row>
    <row r="191" spans="1:7" s="332" customFormat="1" ht="11.25" x14ac:dyDescent="0.2">
      <c r="A191" s="362"/>
      <c r="B191" s="361"/>
      <c r="D191" s="362"/>
      <c r="F191" s="362"/>
      <c r="G191" s="361"/>
    </row>
    <row r="192" spans="1:7" s="332" customFormat="1" ht="11.25" x14ac:dyDescent="0.2">
      <c r="A192" s="362"/>
      <c r="B192" s="361"/>
      <c r="D192" s="362"/>
      <c r="F192" s="362"/>
      <c r="G192" s="361"/>
    </row>
    <row r="193" spans="1:7" s="332" customFormat="1" ht="11.25" x14ac:dyDescent="0.2">
      <c r="A193" s="362"/>
      <c r="B193" s="361"/>
      <c r="D193" s="362"/>
      <c r="F193" s="362"/>
      <c r="G193" s="361"/>
    </row>
    <row r="194" spans="1:7" s="332" customFormat="1" ht="11.25" x14ac:dyDescent="0.2">
      <c r="A194" s="362"/>
      <c r="B194" s="361"/>
      <c r="D194" s="362"/>
      <c r="F194" s="362"/>
      <c r="G194" s="361"/>
    </row>
    <row r="195" spans="1:7" s="332" customFormat="1" ht="11.25" x14ac:dyDescent="0.2">
      <c r="A195" s="362"/>
      <c r="B195" s="361"/>
      <c r="D195" s="362"/>
      <c r="F195" s="362"/>
      <c r="G195" s="361"/>
    </row>
    <row r="196" spans="1:7" s="332" customFormat="1" ht="11.25" x14ac:dyDescent="0.2">
      <c r="A196" s="362"/>
      <c r="B196" s="361"/>
      <c r="D196" s="362"/>
      <c r="F196" s="362"/>
      <c r="G196" s="361"/>
    </row>
    <row r="197" spans="1:7" s="332" customFormat="1" ht="11.25" x14ac:dyDescent="0.2">
      <c r="A197" s="362"/>
      <c r="B197" s="361"/>
      <c r="D197" s="362"/>
      <c r="F197" s="362"/>
      <c r="G197" s="361"/>
    </row>
    <row r="198" spans="1:7" s="332" customFormat="1" ht="11.25" x14ac:dyDescent="0.2">
      <c r="A198" s="362"/>
      <c r="B198" s="361"/>
      <c r="D198" s="362"/>
      <c r="F198" s="362"/>
      <c r="G198" s="361"/>
    </row>
    <row r="199" spans="1:7" s="332" customFormat="1" ht="11.25" x14ac:dyDescent="0.2">
      <c r="A199" s="362"/>
      <c r="B199" s="361"/>
      <c r="D199" s="362"/>
      <c r="F199" s="362"/>
      <c r="G199" s="361"/>
    </row>
    <row r="200" spans="1:7" s="332" customFormat="1" ht="11.25" x14ac:dyDescent="0.2">
      <c r="A200" s="362"/>
      <c r="B200" s="361"/>
      <c r="D200" s="362"/>
      <c r="F200" s="362"/>
      <c r="G200" s="361"/>
    </row>
    <row r="201" spans="1:7" s="332" customFormat="1" ht="11.25" x14ac:dyDescent="0.2">
      <c r="A201" s="362"/>
      <c r="B201" s="361"/>
      <c r="D201" s="362"/>
      <c r="F201" s="362"/>
      <c r="G201" s="361"/>
    </row>
    <row r="202" spans="1:7" s="332" customFormat="1" ht="11.25" x14ac:dyDescent="0.2">
      <c r="A202" s="362"/>
      <c r="B202" s="361"/>
      <c r="D202" s="362"/>
      <c r="F202" s="362"/>
      <c r="G202" s="361"/>
    </row>
    <row r="203" spans="1:7" s="332" customFormat="1" ht="11.25" x14ac:dyDescent="0.2">
      <c r="A203" s="362"/>
      <c r="B203" s="361"/>
      <c r="D203" s="362"/>
      <c r="F203" s="362"/>
      <c r="G203" s="361"/>
    </row>
    <row r="204" spans="1:7" s="332" customFormat="1" ht="11.25" x14ac:dyDescent="0.2">
      <c r="A204" s="362"/>
      <c r="B204" s="361"/>
      <c r="D204" s="362"/>
      <c r="F204" s="362"/>
      <c r="G204" s="361"/>
    </row>
    <row r="205" spans="1:7" s="332" customFormat="1" ht="11.25" x14ac:dyDescent="0.2">
      <c r="A205" s="362"/>
      <c r="B205" s="361"/>
      <c r="D205" s="362"/>
      <c r="F205" s="362"/>
      <c r="G205" s="361"/>
    </row>
    <row r="206" spans="1:7" s="332" customFormat="1" ht="11.25" x14ac:dyDescent="0.2">
      <c r="A206" s="362"/>
      <c r="B206" s="361"/>
      <c r="D206" s="362"/>
      <c r="F206" s="362"/>
      <c r="G206" s="361"/>
    </row>
    <row r="207" spans="1:7" s="332" customFormat="1" ht="11.25" x14ac:dyDescent="0.2">
      <c r="A207" s="362"/>
      <c r="B207" s="361"/>
      <c r="D207" s="362"/>
      <c r="F207" s="362"/>
      <c r="G207" s="361"/>
    </row>
    <row r="208" spans="1:7" s="332" customFormat="1" ht="11.25" x14ac:dyDescent="0.2">
      <c r="A208" s="362"/>
      <c r="B208" s="361"/>
      <c r="D208" s="362"/>
      <c r="F208" s="362"/>
      <c r="G208" s="361"/>
    </row>
    <row r="209" spans="1:7" s="332" customFormat="1" ht="11.25" x14ac:dyDescent="0.2">
      <c r="A209" s="362"/>
      <c r="B209" s="361"/>
      <c r="D209" s="362"/>
      <c r="F209" s="362"/>
      <c r="G209" s="361"/>
    </row>
    <row r="210" spans="1:7" s="332" customFormat="1" ht="11.25" x14ac:dyDescent="0.2">
      <c r="A210" s="362"/>
      <c r="D210" s="362"/>
      <c r="F210" s="362"/>
      <c r="G210" s="361"/>
    </row>
    <row r="211" spans="1:7" s="332" customFormat="1" ht="11.25" x14ac:dyDescent="0.2">
      <c r="A211" s="362"/>
      <c r="D211" s="362"/>
      <c r="F211" s="362"/>
      <c r="G211" s="361"/>
    </row>
    <row r="212" spans="1:7" s="332" customFormat="1" ht="11.25" x14ac:dyDescent="0.2">
      <c r="A212" s="362"/>
      <c r="D212" s="362"/>
      <c r="F212" s="362"/>
      <c r="G212" s="361"/>
    </row>
  </sheetData>
  <sheetProtection password="C411" sheet="1" objects="1" scenarios="1"/>
  <protectedRanges>
    <protectedRange sqref="H140" name="Oblast3"/>
    <protectedRange sqref="H131:H135" name="Oblast2"/>
    <protectedRange sqref="H5:H126" name="Oblast1"/>
  </protectedRange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40"/>
  <sheetViews>
    <sheetView topLeftCell="A17" workbookViewId="0">
      <selection activeCell="E35" sqref="E35"/>
    </sheetView>
  </sheetViews>
  <sheetFormatPr defaultRowHeight="12.75" x14ac:dyDescent="0.2"/>
  <cols>
    <col min="1" max="1" width="16.33203125" style="375" customWidth="1"/>
    <col min="2" max="2" width="82.33203125" style="375" customWidth="1"/>
    <col min="3" max="3" width="14.6640625" style="375" customWidth="1"/>
    <col min="4" max="4" width="18.6640625" style="375" customWidth="1"/>
    <col min="5" max="6" width="12.83203125" style="375" customWidth="1"/>
    <col min="7" max="256" width="9.33203125" style="375"/>
    <col min="257" max="257" width="16.33203125" style="375" customWidth="1"/>
    <col min="258" max="258" width="82.33203125" style="375" customWidth="1"/>
    <col min="259" max="259" width="14.6640625" style="375" customWidth="1"/>
    <col min="260" max="260" width="18.6640625" style="375" customWidth="1"/>
    <col min="261" max="262" width="12.83203125" style="375" customWidth="1"/>
    <col min="263" max="512" width="9.33203125" style="375"/>
    <col min="513" max="513" width="16.33203125" style="375" customWidth="1"/>
    <col min="514" max="514" width="82.33203125" style="375" customWidth="1"/>
    <col min="515" max="515" width="14.6640625" style="375" customWidth="1"/>
    <col min="516" max="516" width="18.6640625" style="375" customWidth="1"/>
    <col min="517" max="518" width="12.83203125" style="375" customWidth="1"/>
    <col min="519" max="768" width="9.33203125" style="375"/>
    <col min="769" max="769" width="16.33203125" style="375" customWidth="1"/>
    <col min="770" max="770" width="82.33203125" style="375" customWidth="1"/>
    <col min="771" max="771" width="14.6640625" style="375" customWidth="1"/>
    <col min="772" max="772" width="18.6640625" style="375" customWidth="1"/>
    <col min="773" max="774" width="12.83203125" style="375" customWidth="1"/>
    <col min="775" max="1024" width="9.33203125" style="375"/>
    <col min="1025" max="1025" width="16.33203125" style="375" customWidth="1"/>
    <col min="1026" max="1026" width="82.33203125" style="375" customWidth="1"/>
    <col min="1027" max="1027" width="14.6640625" style="375" customWidth="1"/>
    <col min="1028" max="1028" width="18.6640625" style="375" customWidth="1"/>
    <col min="1029" max="1030" width="12.83203125" style="375" customWidth="1"/>
    <col min="1031" max="1280" width="9.33203125" style="375"/>
    <col min="1281" max="1281" width="16.33203125" style="375" customWidth="1"/>
    <col min="1282" max="1282" width="82.33203125" style="375" customWidth="1"/>
    <col min="1283" max="1283" width="14.6640625" style="375" customWidth="1"/>
    <col min="1284" max="1284" width="18.6640625" style="375" customWidth="1"/>
    <col min="1285" max="1286" width="12.83203125" style="375" customWidth="1"/>
    <col min="1287" max="1536" width="9.33203125" style="375"/>
    <col min="1537" max="1537" width="16.33203125" style="375" customWidth="1"/>
    <col min="1538" max="1538" width="82.33203125" style="375" customWidth="1"/>
    <col min="1539" max="1539" width="14.6640625" style="375" customWidth="1"/>
    <col min="1540" max="1540" width="18.6640625" style="375" customWidth="1"/>
    <col min="1541" max="1542" width="12.83203125" style="375" customWidth="1"/>
    <col min="1543" max="1792" width="9.33203125" style="375"/>
    <col min="1793" max="1793" width="16.33203125" style="375" customWidth="1"/>
    <col min="1794" max="1794" width="82.33203125" style="375" customWidth="1"/>
    <col min="1795" max="1795" width="14.6640625" style="375" customWidth="1"/>
    <col min="1796" max="1796" width="18.6640625" style="375" customWidth="1"/>
    <col min="1797" max="1798" width="12.83203125" style="375" customWidth="1"/>
    <col min="1799" max="2048" width="9.33203125" style="375"/>
    <col min="2049" max="2049" width="16.33203125" style="375" customWidth="1"/>
    <col min="2050" max="2050" width="82.33203125" style="375" customWidth="1"/>
    <col min="2051" max="2051" width="14.6640625" style="375" customWidth="1"/>
    <col min="2052" max="2052" width="18.6640625" style="375" customWidth="1"/>
    <col min="2053" max="2054" width="12.83203125" style="375" customWidth="1"/>
    <col min="2055" max="2304" width="9.33203125" style="375"/>
    <col min="2305" max="2305" width="16.33203125" style="375" customWidth="1"/>
    <col min="2306" max="2306" width="82.33203125" style="375" customWidth="1"/>
    <col min="2307" max="2307" width="14.6640625" style="375" customWidth="1"/>
    <col min="2308" max="2308" width="18.6640625" style="375" customWidth="1"/>
    <col min="2309" max="2310" width="12.83203125" style="375" customWidth="1"/>
    <col min="2311" max="2560" width="9.33203125" style="375"/>
    <col min="2561" max="2561" width="16.33203125" style="375" customWidth="1"/>
    <col min="2562" max="2562" width="82.33203125" style="375" customWidth="1"/>
    <col min="2563" max="2563" width="14.6640625" style="375" customWidth="1"/>
    <col min="2564" max="2564" width="18.6640625" style="375" customWidth="1"/>
    <col min="2565" max="2566" width="12.83203125" style="375" customWidth="1"/>
    <col min="2567" max="2816" width="9.33203125" style="375"/>
    <col min="2817" max="2817" width="16.33203125" style="375" customWidth="1"/>
    <col min="2818" max="2818" width="82.33203125" style="375" customWidth="1"/>
    <col min="2819" max="2819" width="14.6640625" style="375" customWidth="1"/>
    <col min="2820" max="2820" width="18.6640625" style="375" customWidth="1"/>
    <col min="2821" max="2822" width="12.83203125" style="375" customWidth="1"/>
    <col min="2823" max="3072" width="9.33203125" style="375"/>
    <col min="3073" max="3073" width="16.33203125" style="375" customWidth="1"/>
    <col min="3074" max="3074" width="82.33203125" style="375" customWidth="1"/>
    <col min="3075" max="3075" width="14.6640625" style="375" customWidth="1"/>
    <col min="3076" max="3076" width="18.6640625" style="375" customWidth="1"/>
    <col min="3077" max="3078" width="12.83203125" style="375" customWidth="1"/>
    <col min="3079" max="3328" width="9.33203125" style="375"/>
    <col min="3329" max="3329" width="16.33203125" style="375" customWidth="1"/>
    <col min="3330" max="3330" width="82.33203125" style="375" customWidth="1"/>
    <col min="3331" max="3331" width="14.6640625" style="375" customWidth="1"/>
    <col min="3332" max="3332" width="18.6640625" style="375" customWidth="1"/>
    <col min="3333" max="3334" width="12.83203125" style="375" customWidth="1"/>
    <col min="3335" max="3584" width="9.33203125" style="375"/>
    <col min="3585" max="3585" width="16.33203125" style="375" customWidth="1"/>
    <col min="3586" max="3586" width="82.33203125" style="375" customWidth="1"/>
    <col min="3587" max="3587" width="14.6640625" style="375" customWidth="1"/>
    <col min="3588" max="3588" width="18.6640625" style="375" customWidth="1"/>
    <col min="3589" max="3590" width="12.83203125" style="375" customWidth="1"/>
    <col min="3591" max="3840" width="9.33203125" style="375"/>
    <col min="3841" max="3841" width="16.33203125" style="375" customWidth="1"/>
    <col min="3842" max="3842" width="82.33203125" style="375" customWidth="1"/>
    <col min="3843" max="3843" width="14.6640625" style="375" customWidth="1"/>
    <col min="3844" max="3844" width="18.6640625" style="375" customWidth="1"/>
    <col min="3845" max="3846" width="12.83203125" style="375" customWidth="1"/>
    <col min="3847" max="4096" width="9.33203125" style="375"/>
    <col min="4097" max="4097" width="16.33203125" style="375" customWidth="1"/>
    <col min="4098" max="4098" width="82.33203125" style="375" customWidth="1"/>
    <col min="4099" max="4099" width="14.6640625" style="375" customWidth="1"/>
    <col min="4100" max="4100" width="18.6640625" style="375" customWidth="1"/>
    <col min="4101" max="4102" width="12.83203125" style="375" customWidth="1"/>
    <col min="4103" max="4352" width="9.33203125" style="375"/>
    <col min="4353" max="4353" width="16.33203125" style="375" customWidth="1"/>
    <col min="4354" max="4354" width="82.33203125" style="375" customWidth="1"/>
    <col min="4355" max="4355" width="14.6640625" style="375" customWidth="1"/>
    <col min="4356" max="4356" width="18.6640625" style="375" customWidth="1"/>
    <col min="4357" max="4358" width="12.83203125" style="375" customWidth="1"/>
    <col min="4359" max="4608" width="9.33203125" style="375"/>
    <col min="4609" max="4609" width="16.33203125" style="375" customWidth="1"/>
    <col min="4610" max="4610" width="82.33203125" style="375" customWidth="1"/>
    <col min="4611" max="4611" width="14.6640625" style="375" customWidth="1"/>
    <col min="4612" max="4612" width="18.6640625" style="375" customWidth="1"/>
    <col min="4613" max="4614" width="12.83203125" style="375" customWidth="1"/>
    <col min="4615" max="4864" width="9.33203125" style="375"/>
    <col min="4865" max="4865" width="16.33203125" style="375" customWidth="1"/>
    <col min="4866" max="4866" width="82.33203125" style="375" customWidth="1"/>
    <col min="4867" max="4867" width="14.6640625" style="375" customWidth="1"/>
    <col min="4868" max="4868" width="18.6640625" style="375" customWidth="1"/>
    <col min="4869" max="4870" width="12.83203125" style="375" customWidth="1"/>
    <col min="4871" max="5120" width="9.33203125" style="375"/>
    <col min="5121" max="5121" width="16.33203125" style="375" customWidth="1"/>
    <col min="5122" max="5122" width="82.33203125" style="375" customWidth="1"/>
    <col min="5123" max="5123" width="14.6640625" style="375" customWidth="1"/>
    <col min="5124" max="5124" width="18.6640625" style="375" customWidth="1"/>
    <col min="5125" max="5126" width="12.83203125" style="375" customWidth="1"/>
    <col min="5127" max="5376" width="9.33203125" style="375"/>
    <col min="5377" max="5377" width="16.33203125" style="375" customWidth="1"/>
    <col min="5378" max="5378" width="82.33203125" style="375" customWidth="1"/>
    <col min="5379" max="5379" width="14.6640625" style="375" customWidth="1"/>
    <col min="5380" max="5380" width="18.6640625" style="375" customWidth="1"/>
    <col min="5381" max="5382" width="12.83203125" style="375" customWidth="1"/>
    <col min="5383" max="5632" width="9.33203125" style="375"/>
    <col min="5633" max="5633" width="16.33203125" style="375" customWidth="1"/>
    <col min="5634" max="5634" width="82.33203125" style="375" customWidth="1"/>
    <col min="5635" max="5635" width="14.6640625" style="375" customWidth="1"/>
    <col min="5636" max="5636" width="18.6640625" style="375" customWidth="1"/>
    <col min="5637" max="5638" width="12.83203125" style="375" customWidth="1"/>
    <col min="5639" max="5888" width="9.33203125" style="375"/>
    <col min="5889" max="5889" width="16.33203125" style="375" customWidth="1"/>
    <col min="5890" max="5890" width="82.33203125" style="375" customWidth="1"/>
    <col min="5891" max="5891" width="14.6640625" style="375" customWidth="1"/>
    <col min="5892" max="5892" width="18.6640625" style="375" customWidth="1"/>
    <col min="5893" max="5894" width="12.83203125" style="375" customWidth="1"/>
    <col min="5895" max="6144" width="9.33203125" style="375"/>
    <col min="6145" max="6145" width="16.33203125" style="375" customWidth="1"/>
    <col min="6146" max="6146" width="82.33203125" style="375" customWidth="1"/>
    <col min="6147" max="6147" width="14.6640625" style="375" customWidth="1"/>
    <col min="6148" max="6148" width="18.6640625" style="375" customWidth="1"/>
    <col min="6149" max="6150" width="12.83203125" style="375" customWidth="1"/>
    <col min="6151" max="6400" width="9.33203125" style="375"/>
    <col min="6401" max="6401" width="16.33203125" style="375" customWidth="1"/>
    <col min="6402" max="6402" width="82.33203125" style="375" customWidth="1"/>
    <col min="6403" max="6403" width="14.6640625" style="375" customWidth="1"/>
    <col min="6404" max="6404" width="18.6640625" style="375" customWidth="1"/>
    <col min="6405" max="6406" width="12.83203125" style="375" customWidth="1"/>
    <col min="6407" max="6656" width="9.33203125" style="375"/>
    <col min="6657" max="6657" width="16.33203125" style="375" customWidth="1"/>
    <col min="6658" max="6658" width="82.33203125" style="375" customWidth="1"/>
    <col min="6659" max="6659" width="14.6640625" style="375" customWidth="1"/>
    <col min="6660" max="6660" width="18.6640625" style="375" customWidth="1"/>
    <col min="6661" max="6662" width="12.83203125" style="375" customWidth="1"/>
    <col min="6663" max="6912" width="9.33203125" style="375"/>
    <col min="6913" max="6913" width="16.33203125" style="375" customWidth="1"/>
    <col min="6914" max="6914" width="82.33203125" style="375" customWidth="1"/>
    <col min="6915" max="6915" width="14.6640625" style="375" customWidth="1"/>
    <col min="6916" max="6916" width="18.6640625" style="375" customWidth="1"/>
    <col min="6917" max="6918" width="12.83203125" style="375" customWidth="1"/>
    <col min="6919" max="7168" width="9.33203125" style="375"/>
    <col min="7169" max="7169" width="16.33203125" style="375" customWidth="1"/>
    <col min="7170" max="7170" width="82.33203125" style="375" customWidth="1"/>
    <col min="7171" max="7171" width="14.6640625" style="375" customWidth="1"/>
    <col min="7172" max="7172" width="18.6640625" style="375" customWidth="1"/>
    <col min="7173" max="7174" width="12.83203125" style="375" customWidth="1"/>
    <col min="7175" max="7424" width="9.33203125" style="375"/>
    <col min="7425" max="7425" width="16.33203125" style="375" customWidth="1"/>
    <col min="7426" max="7426" width="82.33203125" style="375" customWidth="1"/>
    <col min="7427" max="7427" width="14.6640625" style="375" customWidth="1"/>
    <col min="7428" max="7428" width="18.6640625" style="375" customWidth="1"/>
    <col min="7429" max="7430" width="12.83203125" style="375" customWidth="1"/>
    <col min="7431" max="7680" width="9.33203125" style="375"/>
    <col min="7681" max="7681" width="16.33203125" style="375" customWidth="1"/>
    <col min="7682" max="7682" width="82.33203125" style="375" customWidth="1"/>
    <col min="7683" max="7683" width="14.6640625" style="375" customWidth="1"/>
    <col min="7684" max="7684" width="18.6640625" style="375" customWidth="1"/>
    <col min="7685" max="7686" width="12.83203125" style="375" customWidth="1"/>
    <col min="7687" max="7936" width="9.33203125" style="375"/>
    <col min="7937" max="7937" width="16.33203125" style="375" customWidth="1"/>
    <col min="7938" max="7938" width="82.33203125" style="375" customWidth="1"/>
    <col min="7939" max="7939" width="14.6640625" style="375" customWidth="1"/>
    <col min="7940" max="7940" width="18.6640625" style="375" customWidth="1"/>
    <col min="7941" max="7942" width="12.83203125" style="375" customWidth="1"/>
    <col min="7943" max="8192" width="9.33203125" style="375"/>
    <col min="8193" max="8193" width="16.33203125" style="375" customWidth="1"/>
    <col min="8194" max="8194" width="82.33203125" style="375" customWidth="1"/>
    <col min="8195" max="8195" width="14.6640625" style="375" customWidth="1"/>
    <col min="8196" max="8196" width="18.6640625" style="375" customWidth="1"/>
    <col min="8197" max="8198" width="12.83203125" style="375" customWidth="1"/>
    <col min="8199" max="8448" width="9.33203125" style="375"/>
    <col min="8449" max="8449" width="16.33203125" style="375" customWidth="1"/>
    <col min="8450" max="8450" width="82.33203125" style="375" customWidth="1"/>
    <col min="8451" max="8451" width="14.6640625" style="375" customWidth="1"/>
    <col min="8452" max="8452" width="18.6640625" style="375" customWidth="1"/>
    <col min="8453" max="8454" width="12.83203125" style="375" customWidth="1"/>
    <col min="8455" max="8704" width="9.33203125" style="375"/>
    <col min="8705" max="8705" width="16.33203125" style="375" customWidth="1"/>
    <col min="8706" max="8706" width="82.33203125" style="375" customWidth="1"/>
    <col min="8707" max="8707" width="14.6640625" style="375" customWidth="1"/>
    <col min="8708" max="8708" width="18.6640625" style="375" customWidth="1"/>
    <col min="8709" max="8710" width="12.83203125" style="375" customWidth="1"/>
    <col min="8711" max="8960" width="9.33203125" style="375"/>
    <col min="8961" max="8961" width="16.33203125" style="375" customWidth="1"/>
    <col min="8962" max="8962" width="82.33203125" style="375" customWidth="1"/>
    <col min="8963" max="8963" width="14.6640625" style="375" customWidth="1"/>
    <col min="8964" max="8964" width="18.6640625" style="375" customWidth="1"/>
    <col min="8965" max="8966" width="12.83203125" style="375" customWidth="1"/>
    <col min="8967" max="9216" width="9.33203125" style="375"/>
    <col min="9217" max="9217" width="16.33203125" style="375" customWidth="1"/>
    <col min="9218" max="9218" width="82.33203125" style="375" customWidth="1"/>
    <col min="9219" max="9219" width="14.6640625" style="375" customWidth="1"/>
    <col min="9220" max="9220" width="18.6640625" style="375" customWidth="1"/>
    <col min="9221" max="9222" width="12.83203125" style="375" customWidth="1"/>
    <col min="9223" max="9472" width="9.33203125" style="375"/>
    <col min="9473" max="9473" width="16.33203125" style="375" customWidth="1"/>
    <col min="9474" max="9474" width="82.33203125" style="375" customWidth="1"/>
    <col min="9475" max="9475" width="14.6640625" style="375" customWidth="1"/>
    <col min="9476" max="9476" width="18.6640625" style="375" customWidth="1"/>
    <col min="9477" max="9478" width="12.83203125" style="375" customWidth="1"/>
    <col min="9479" max="9728" width="9.33203125" style="375"/>
    <col min="9729" max="9729" width="16.33203125" style="375" customWidth="1"/>
    <col min="9730" max="9730" width="82.33203125" style="375" customWidth="1"/>
    <col min="9731" max="9731" width="14.6640625" style="375" customWidth="1"/>
    <col min="9732" max="9732" width="18.6640625" style="375" customWidth="1"/>
    <col min="9733" max="9734" width="12.83203125" style="375" customWidth="1"/>
    <col min="9735" max="9984" width="9.33203125" style="375"/>
    <col min="9985" max="9985" width="16.33203125" style="375" customWidth="1"/>
    <col min="9986" max="9986" width="82.33203125" style="375" customWidth="1"/>
    <col min="9987" max="9987" width="14.6640625" style="375" customWidth="1"/>
    <col min="9988" max="9988" width="18.6640625" style="375" customWidth="1"/>
    <col min="9989" max="9990" width="12.83203125" style="375" customWidth="1"/>
    <col min="9991" max="10240" width="9.33203125" style="375"/>
    <col min="10241" max="10241" width="16.33203125" style="375" customWidth="1"/>
    <col min="10242" max="10242" width="82.33203125" style="375" customWidth="1"/>
    <col min="10243" max="10243" width="14.6640625" style="375" customWidth="1"/>
    <col min="10244" max="10244" width="18.6640625" style="375" customWidth="1"/>
    <col min="10245" max="10246" width="12.83203125" style="375" customWidth="1"/>
    <col min="10247" max="10496" width="9.33203125" style="375"/>
    <col min="10497" max="10497" width="16.33203125" style="375" customWidth="1"/>
    <col min="10498" max="10498" width="82.33203125" style="375" customWidth="1"/>
    <col min="10499" max="10499" width="14.6640625" style="375" customWidth="1"/>
    <col min="10500" max="10500" width="18.6640625" style="375" customWidth="1"/>
    <col min="10501" max="10502" width="12.83203125" style="375" customWidth="1"/>
    <col min="10503" max="10752" width="9.33203125" style="375"/>
    <col min="10753" max="10753" width="16.33203125" style="375" customWidth="1"/>
    <col min="10754" max="10754" width="82.33203125" style="375" customWidth="1"/>
    <col min="10755" max="10755" width="14.6640625" style="375" customWidth="1"/>
    <col min="10756" max="10756" width="18.6640625" style="375" customWidth="1"/>
    <col min="10757" max="10758" width="12.83203125" style="375" customWidth="1"/>
    <col min="10759" max="11008" width="9.33203125" style="375"/>
    <col min="11009" max="11009" width="16.33203125" style="375" customWidth="1"/>
    <col min="11010" max="11010" width="82.33203125" style="375" customWidth="1"/>
    <col min="11011" max="11011" width="14.6640625" style="375" customWidth="1"/>
    <col min="11012" max="11012" width="18.6640625" style="375" customWidth="1"/>
    <col min="11013" max="11014" width="12.83203125" style="375" customWidth="1"/>
    <col min="11015" max="11264" width="9.33203125" style="375"/>
    <col min="11265" max="11265" width="16.33203125" style="375" customWidth="1"/>
    <col min="11266" max="11266" width="82.33203125" style="375" customWidth="1"/>
    <col min="11267" max="11267" width="14.6640625" style="375" customWidth="1"/>
    <col min="11268" max="11268" width="18.6640625" style="375" customWidth="1"/>
    <col min="11269" max="11270" width="12.83203125" style="375" customWidth="1"/>
    <col min="11271" max="11520" width="9.33203125" style="375"/>
    <col min="11521" max="11521" width="16.33203125" style="375" customWidth="1"/>
    <col min="11522" max="11522" width="82.33203125" style="375" customWidth="1"/>
    <col min="11523" max="11523" width="14.6640625" style="375" customWidth="1"/>
    <col min="11524" max="11524" width="18.6640625" style="375" customWidth="1"/>
    <col min="11525" max="11526" width="12.83203125" style="375" customWidth="1"/>
    <col min="11527" max="11776" width="9.33203125" style="375"/>
    <col min="11777" max="11777" width="16.33203125" style="375" customWidth="1"/>
    <col min="11778" max="11778" width="82.33203125" style="375" customWidth="1"/>
    <col min="11779" max="11779" width="14.6640625" style="375" customWidth="1"/>
    <col min="11780" max="11780" width="18.6640625" style="375" customWidth="1"/>
    <col min="11781" max="11782" width="12.83203125" style="375" customWidth="1"/>
    <col min="11783" max="12032" width="9.33203125" style="375"/>
    <col min="12033" max="12033" width="16.33203125" style="375" customWidth="1"/>
    <col min="12034" max="12034" width="82.33203125" style="375" customWidth="1"/>
    <col min="12035" max="12035" width="14.6640625" style="375" customWidth="1"/>
    <col min="12036" max="12036" width="18.6640625" style="375" customWidth="1"/>
    <col min="12037" max="12038" width="12.83203125" style="375" customWidth="1"/>
    <col min="12039" max="12288" width="9.33203125" style="375"/>
    <col min="12289" max="12289" width="16.33203125" style="375" customWidth="1"/>
    <col min="12290" max="12290" width="82.33203125" style="375" customWidth="1"/>
    <col min="12291" max="12291" width="14.6640625" style="375" customWidth="1"/>
    <col min="12292" max="12292" width="18.6640625" style="375" customWidth="1"/>
    <col min="12293" max="12294" width="12.83203125" style="375" customWidth="1"/>
    <col min="12295" max="12544" width="9.33203125" style="375"/>
    <col min="12545" max="12545" width="16.33203125" style="375" customWidth="1"/>
    <col min="12546" max="12546" width="82.33203125" style="375" customWidth="1"/>
    <col min="12547" max="12547" width="14.6640625" style="375" customWidth="1"/>
    <col min="12548" max="12548" width="18.6640625" style="375" customWidth="1"/>
    <col min="12549" max="12550" width="12.83203125" style="375" customWidth="1"/>
    <col min="12551" max="12800" width="9.33203125" style="375"/>
    <col min="12801" max="12801" width="16.33203125" style="375" customWidth="1"/>
    <col min="12802" max="12802" width="82.33203125" style="375" customWidth="1"/>
    <col min="12803" max="12803" width="14.6640625" style="375" customWidth="1"/>
    <col min="12804" max="12804" width="18.6640625" style="375" customWidth="1"/>
    <col min="12805" max="12806" width="12.83203125" style="375" customWidth="1"/>
    <col min="12807" max="13056" width="9.33203125" style="375"/>
    <col min="13057" max="13057" width="16.33203125" style="375" customWidth="1"/>
    <col min="13058" max="13058" width="82.33203125" style="375" customWidth="1"/>
    <col min="13059" max="13059" width="14.6640625" style="375" customWidth="1"/>
    <col min="13060" max="13060" width="18.6640625" style="375" customWidth="1"/>
    <col min="13061" max="13062" width="12.83203125" style="375" customWidth="1"/>
    <col min="13063" max="13312" width="9.33203125" style="375"/>
    <col min="13313" max="13313" width="16.33203125" style="375" customWidth="1"/>
    <col min="13314" max="13314" width="82.33203125" style="375" customWidth="1"/>
    <col min="13315" max="13315" width="14.6640625" style="375" customWidth="1"/>
    <col min="13316" max="13316" width="18.6640625" style="375" customWidth="1"/>
    <col min="13317" max="13318" width="12.83203125" style="375" customWidth="1"/>
    <col min="13319" max="13568" width="9.33203125" style="375"/>
    <col min="13569" max="13569" width="16.33203125" style="375" customWidth="1"/>
    <col min="13570" max="13570" width="82.33203125" style="375" customWidth="1"/>
    <col min="13571" max="13571" width="14.6640625" style="375" customWidth="1"/>
    <col min="13572" max="13572" width="18.6640625" style="375" customWidth="1"/>
    <col min="13573" max="13574" width="12.83203125" style="375" customWidth="1"/>
    <col min="13575" max="13824" width="9.33203125" style="375"/>
    <col min="13825" max="13825" width="16.33203125" style="375" customWidth="1"/>
    <col min="13826" max="13826" width="82.33203125" style="375" customWidth="1"/>
    <col min="13827" max="13827" width="14.6640625" style="375" customWidth="1"/>
    <col min="13828" max="13828" width="18.6640625" style="375" customWidth="1"/>
    <col min="13829" max="13830" width="12.83203125" style="375" customWidth="1"/>
    <col min="13831" max="14080" width="9.33203125" style="375"/>
    <col min="14081" max="14081" width="16.33203125" style="375" customWidth="1"/>
    <col min="14082" max="14082" width="82.33203125" style="375" customWidth="1"/>
    <col min="14083" max="14083" width="14.6640625" style="375" customWidth="1"/>
    <col min="14084" max="14084" width="18.6640625" style="375" customWidth="1"/>
    <col min="14085" max="14086" width="12.83203125" style="375" customWidth="1"/>
    <col min="14087" max="14336" width="9.33203125" style="375"/>
    <col min="14337" max="14337" width="16.33203125" style="375" customWidth="1"/>
    <col min="14338" max="14338" width="82.33203125" style="375" customWidth="1"/>
    <col min="14339" max="14339" width="14.6640625" style="375" customWidth="1"/>
    <col min="14340" max="14340" width="18.6640625" style="375" customWidth="1"/>
    <col min="14341" max="14342" width="12.83203125" style="375" customWidth="1"/>
    <col min="14343" max="14592" width="9.33203125" style="375"/>
    <col min="14593" max="14593" width="16.33203125" style="375" customWidth="1"/>
    <col min="14594" max="14594" width="82.33203125" style="375" customWidth="1"/>
    <col min="14595" max="14595" width="14.6640625" style="375" customWidth="1"/>
    <col min="14596" max="14596" width="18.6640625" style="375" customWidth="1"/>
    <col min="14597" max="14598" width="12.83203125" style="375" customWidth="1"/>
    <col min="14599" max="14848" width="9.33203125" style="375"/>
    <col min="14849" max="14849" width="16.33203125" style="375" customWidth="1"/>
    <col min="14850" max="14850" width="82.33203125" style="375" customWidth="1"/>
    <col min="14851" max="14851" width="14.6640625" style="375" customWidth="1"/>
    <col min="14852" max="14852" width="18.6640625" style="375" customWidth="1"/>
    <col min="14853" max="14854" width="12.83203125" style="375" customWidth="1"/>
    <col min="14855" max="15104" width="9.33203125" style="375"/>
    <col min="15105" max="15105" width="16.33203125" style="375" customWidth="1"/>
    <col min="15106" max="15106" width="82.33203125" style="375" customWidth="1"/>
    <col min="15107" max="15107" width="14.6640625" style="375" customWidth="1"/>
    <col min="15108" max="15108" width="18.6640625" style="375" customWidth="1"/>
    <col min="15109" max="15110" width="12.83203125" style="375" customWidth="1"/>
    <col min="15111" max="15360" width="9.33203125" style="375"/>
    <col min="15361" max="15361" width="16.33203125" style="375" customWidth="1"/>
    <col min="15362" max="15362" width="82.33203125" style="375" customWidth="1"/>
    <col min="15363" max="15363" width="14.6640625" style="375" customWidth="1"/>
    <col min="15364" max="15364" width="18.6640625" style="375" customWidth="1"/>
    <col min="15365" max="15366" width="12.83203125" style="375" customWidth="1"/>
    <col min="15367" max="15616" width="9.33203125" style="375"/>
    <col min="15617" max="15617" width="16.33203125" style="375" customWidth="1"/>
    <col min="15618" max="15618" width="82.33203125" style="375" customWidth="1"/>
    <col min="15619" max="15619" width="14.6640625" style="375" customWidth="1"/>
    <col min="15620" max="15620" width="18.6640625" style="375" customWidth="1"/>
    <col min="15621" max="15622" width="12.83203125" style="375" customWidth="1"/>
    <col min="15623" max="15872" width="9.33203125" style="375"/>
    <col min="15873" max="15873" width="16.33203125" style="375" customWidth="1"/>
    <col min="15874" max="15874" width="82.33203125" style="375" customWidth="1"/>
    <col min="15875" max="15875" width="14.6640625" style="375" customWidth="1"/>
    <col min="15876" max="15876" width="18.6640625" style="375" customWidth="1"/>
    <col min="15877" max="15878" width="12.83203125" style="375" customWidth="1"/>
    <col min="15879" max="16128" width="9.33203125" style="375"/>
    <col min="16129" max="16129" width="16.33203125" style="375" customWidth="1"/>
    <col min="16130" max="16130" width="82.33203125" style="375" customWidth="1"/>
    <col min="16131" max="16131" width="14.6640625" style="375" customWidth="1"/>
    <col min="16132" max="16132" width="18.6640625" style="375" customWidth="1"/>
    <col min="16133" max="16134" width="12.83203125" style="375" customWidth="1"/>
    <col min="16135" max="16384" width="9.33203125" style="375"/>
  </cols>
  <sheetData>
    <row r="2" spans="1:4" ht="20.25" x14ac:dyDescent="0.3">
      <c r="A2" s="625" t="s">
        <v>1680</v>
      </c>
      <c r="B2" s="625"/>
      <c r="C2" s="625"/>
      <c r="D2" s="625"/>
    </row>
    <row r="5" spans="1:4" ht="16.899999999999999" customHeight="1" x14ac:dyDescent="0.25">
      <c r="A5" s="626" t="s">
        <v>1681</v>
      </c>
      <c r="B5" s="626"/>
      <c r="C5" s="626"/>
      <c r="D5" s="626"/>
    </row>
    <row r="7" spans="1:4" ht="18" x14ac:dyDescent="0.25">
      <c r="A7" s="626" t="s">
        <v>1682</v>
      </c>
      <c r="B7" s="626"/>
      <c r="C7" s="626"/>
      <c r="D7" s="626"/>
    </row>
    <row r="8" spans="1:4" ht="15.75" x14ac:dyDescent="0.25">
      <c r="A8" s="376"/>
    </row>
    <row r="10" spans="1:4" ht="16.5" thickBot="1" x14ac:dyDescent="0.3">
      <c r="A10" s="377" t="s">
        <v>1683</v>
      </c>
      <c r="B10" s="377" t="s">
        <v>1684</v>
      </c>
      <c r="C10" s="377" t="s">
        <v>1685</v>
      </c>
      <c r="D10" s="377" t="s">
        <v>1686</v>
      </c>
    </row>
    <row r="11" spans="1:4" x14ac:dyDescent="0.2">
      <c r="A11" s="378">
        <v>230</v>
      </c>
      <c r="B11" s="378" t="s">
        <v>1687</v>
      </c>
      <c r="C11" s="379"/>
      <c r="D11" s="379">
        <f t="shared" ref="D11:D31" si="0">A11*C11</f>
        <v>0</v>
      </c>
    </row>
    <row r="12" spans="1:4" x14ac:dyDescent="0.2">
      <c r="A12" s="380">
        <v>16</v>
      </c>
      <c r="B12" s="380" t="s">
        <v>1688</v>
      </c>
      <c r="C12" s="381"/>
      <c r="D12" s="381">
        <f t="shared" si="0"/>
        <v>0</v>
      </c>
    </row>
    <row r="13" spans="1:4" x14ac:dyDescent="0.2">
      <c r="A13" s="380">
        <v>16</v>
      </c>
      <c r="B13" s="380" t="s">
        <v>1689</v>
      </c>
      <c r="C13" s="381"/>
      <c r="D13" s="381">
        <f t="shared" si="0"/>
        <v>0</v>
      </c>
    </row>
    <row r="14" spans="1:4" x14ac:dyDescent="0.2">
      <c r="A14" s="380">
        <v>8</v>
      </c>
      <c r="B14" s="380" t="s">
        <v>1690</v>
      </c>
      <c r="C14" s="381"/>
      <c r="D14" s="381">
        <f t="shared" si="0"/>
        <v>0</v>
      </c>
    </row>
    <row r="15" spans="1:4" x14ac:dyDescent="0.2">
      <c r="A15" s="380">
        <v>8</v>
      </c>
      <c r="B15" s="380" t="s">
        <v>1691</v>
      </c>
      <c r="C15" s="381"/>
      <c r="D15" s="381">
        <f t="shared" si="0"/>
        <v>0</v>
      </c>
    </row>
    <row r="16" spans="1:4" x14ac:dyDescent="0.2">
      <c r="A16" s="380">
        <v>25</v>
      </c>
      <c r="B16" s="380" t="s">
        <v>1692</v>
      </c>
      <c r="C16" s="381"/>
      <c r="D16" s="381">
        <f t="shared" si="0"/>
        <v>0</v>
      </c>
    </row>
    <row r="17" spans="1:6" x14ac:dyDescent="0.2">
      <c r="A17" s="380">
        <v>70</v>
      </c>
      <c r="B17" s="380" t="s">
        <v>1693</v>
      </c>
      <c r="C17" s="381"/>
      <c r="D17" s="381">
        <f t="shared" si="0"/>
        <v>0</v>
      </c>
    </row>
    <row r="18" spans="1:6" x14ac:dyDescent="0.2">
      <c r="A18" s="380">
        <v>15</v>
      </c>
      <c r="B18" s="380" t="s">
        <v>1694</v>
      </c>
      <c r="C18" s="381"/>
      <c r="D18" s="381">
        <f>A18*C18</f>
        <v>0</v>
      </c>
    </row>
    <row r="19" spans="1:6" x14ac:dyDescent="0.2">
      <c r="A19" s="380">
        <v>70</v>
      </c>
      <c r="B19" s="380" t="s">
        <v>1695</v>
      </c>
      <c r="C19" s="381"/>
      <c r="D19" s="381">
        <f t="shared" si="0"/>
        <v>0</v>
      </c>
    </row>
    <row r="20" spans="1:6" x14ac:dyDescent="0.2">
      <c r="A20" s="380">
        <v>28</v>
      </c>
      <c r="B20" s="380" t="s">
        <v>1696</v>
      </c>
      <c r="C20" s="381"/>
      <c r="D20" s="381">
        <f t="shared" si="0"/>
        <v>0</v>
      </c>
    </row>
    <row r="21" spans="1:6" x14ac:dyDescent="0.2">
      <c r="A21" s="380">
        <v>250</v>
      </c>
      <c r="B21" s="380" t="s">
        <v>1697</v>
      </c>
      <c r="C21" s="381"/>
      <c r="D21" s="381">
        <f t="shared" si="0"/>
        <v>0</v>
      </c>
    </row>
    <row r="22" spans="1:6" x14ac:dyDescent="0.2">
      <c r="A22" s="380">
        <v>250</v>
      </c>
      <c r="B22" s="380" t="s">
        <v>1698</v>
      </c>
      <c r="C22" s="381"/>
      <c r="D22" s="381">
        <f t="shared" si="0"/>
        <v>0</v>
      </c>
    </row>
    <row r="23" spans="1:6" x14ac:dyDescent="0.2">
      <c r="A23" s="380">
        <v>6</v>
      </c>
      <c r="B23" s="380" t="s">
        <v>1699</v>
      </c>
      <c r="C23" s="381"/>
      <c r="D23" s="381">
        <f t="shared" si="0"/>
        <v>0</v>
      </c>
    </row>
    <row r="24" spans="1:6" x14ac:dyDescent="0.2">
      <c r="A24" s="380">
        <v>4</v>
      </c>
      <c r="B24" s="380" t="s">
        <v>1700</v>
      </c>
      <c r="C24" s="381"/>
      <c r="D24" s="381">
        <f>A24*C24</f>
        <v>0</v>
      </c>
    </row>
    <row r="25" spans="1:6" x14ac:dyDescent="0.2">
      <c r="A25" s="380">
        <v>10</v>
      </c>
      <c r="B25" s="380" t="s">
        <v>1701</v>
      </c>
      <c r="C25" s="381"/>
      <c r="D25" s="381">
        <f t="shared" si="0"/>
        <v>0</v>
      </c>
    </row>
    <row r="26" spans="1:6" x14ac:dyDescent="0.2">
      <c r="A26" s="380">
        <v>6</v>
      </c>
      <c r="B26" s="380" t="s">
        <v>1702</v>
      </c>
      <c r="C26" s="381"/>
      <c r="D26" s="381">
        <f t="shared" si="0"/>
        <v>0</v>
      </c>
    </row>
    <row r="27" spans="1:6" x14ac:dyDescent="0.2">
      <c r="A27" s="380">
        <v>18</v>
      </c>
      <c r="B27" s="380" t="s">
        <v>1703</v>
      </c>
      <c r="C27" s="381"/>
      <c r="D27" s="381">
        <f t="shared" si="0"/>
        <v>0</v>
      </c>
    </row>
    <row r="28" spans="1:6" x14ac:dyDescent="0.2">
      <c r="A28" s="380">
        <v>25</v>
      </c>
      <c r="B28" s="380" t="s">
        <v>1704</v>
      </c>
      <c r="C28" s="381"/>
      <c r="D28" s="381">
        <f t="shared" si="0"/>
        <v>0</v>
      </c>
    </row>
    <row r="29" spans="1:6" x14ac:dyDescent="0.2">
      <c r="A29" s="380">
        <v>57</v>
      </c>
      <c r="B29" s="380" t="s">
        <v>1705</v>
      </c>
      <c r="C29" s="381"/>
      <c r="D29" s="381">
        <f t="shared" si="0"/>
        <v>0</v>
      </c>
    </row>
    <row r="30" spans="1:6" x14ac:dyDescent="0.2">
      <c r="A30" s="380">
        <v>14</v>
      </c>
      <c r="B30" s="380" t="s">
        <v>1706</v>
      </c>
      <c r="C30" s="381"/>
      <c r="D30" s="381">
        <f t="shared" si="0"/>
        <v>0</v>
      </c>
      <c r="F30" s="382"/>
    </row>
    <row r="31" spans="1:6" x14ac:dyDescent="0.2">
      <c r="A31" s="380">
        <v>12</v>
      </c>
      <c r="B31" s="380" t="s">
        <v>1707</v>
      </c>
      <c r="C31" s="381"/>
      <c r="D31" s="381">
        <f t="shared" si="0"/>
        <v>0</v>
      </c>
      <c r="F31" s="383"/>
    </row>
    <row r="32" spans="1:6" ht="14.25" x14ac:dyDescent="0.2">
      <c r="A32" s="384">
        <v>73.81</v>
      </c>
      <c r="B32" s="380" t="s">
        <v>1708</v>
      </c>
      <c r="C32" s="385"/>
      <c r="D32" s="381">
        <f>C32</f>
        <v>0</v>
      </c>
    </row>
    <row r="33" spans="1:9" x14ac:dyDescent="0.2">
      <c r="A33" s="380"/>
      <c r="B33" s="380" t="s">
        <v>1709</v>
      </c>
      <c r="C33" s="381"/>
      <c r="D33" s="381">
        <f>C33</f>
        <v>0</v>
      </c>
      <c r="E33" s="382"/>
    </row>
    <row r="34" spans="1:9" ht="13.5" thickBot="1" x14ac:dyDescent="0.25">
      <c r="A34" s="380"/>
      <c r="B34" s="380" t="s">
        <v>1710</v>
      </c>
      <c r="C34" s="381"/>
      <c r="D34" s="381">
        <f>C34</f>
        <v>0</v>
      </c>
      <c r="E34" s="382"/>
    </row>
    <row r="35" spans="1:9" ht="13.5" thickTop="1" x14ac:dyDescent="0.2">
      <c r="A35" s="386"/>
      <c r="B35" s="386" t="s">
        <v>1711</v>
      </c>
      <c r="C35" s="387"/>
      <c r="D35" s="388">
        <f>SUM(D11:D34)</f>
        <v>0</v>
      </c>
      <c r="E35" s="382"/>
      <c r="F35" s="382"/>
    </row>
    <row r="36" spans="1:9" x14ac:dyDescent="0.2">
      <c r="A36" s="380"/>
      <c r="B36" s="380" t="s">
        <v>1712</v>
      </c>
      <c r="C36" s="380"/>
      <c r="D36" s="389">
        <f>D35/100*21</f>
        <v>0</v>
      </c>
      <c r="E36" s="383"/>
    </row>
    <row r="37" spans="1:9" ht="13.5" thickBot="1" x14ac:dyDescent="0.25">
      <c r="A37" s="390"/>
      <c r="B37" s="390" t="s">
        <v>1713</v>
      </c>
      <c r="C37" s="390"/>
      <c r="D37" s="391">
        <f>D35+D36</f>
        <v>0</v>
      </c>
      <c r="F37" s="382"/>
    </row>
    <row r="39" spans="1:9" x14ac:dyDescent="0.2">
      <c r="I39" s="392"/>
    </row>
    <row r="40" spans="1:9" x14ac:dyDescent="0.2">
      <c r="C40" s="375" t="s">
        <v>1714</v>
      </c>
      <c r="D40" s="382"/>
    </row>
  </sheetData>
  <sheetProtection algorithmName="SHA-512" hashValue="eDhHM4lvCGRmUyI1/lnSywhE46levoSVBVANSr4nktJMc+2dVnTkTCHhY/am5B55Ii23xLMoozn+NY05rv3a2Q==" saltValue="6fPSAkHuf86jaq5cXJtQwg==" spinCount="100000" sheet="1" objects="1" scenarios="1"/>
  <protectedRanges>
    <protectedRange sqref="C11:C34" name="Oblast1"/>
  </protectedRanges>
  <mergeCells count="3">
    <mergeCell ref="A2:D2"/>
    <mergeCell ref="A5:D5"/>
    <mergeCell ref="A7:D7"/>
  </mergeCells>
  <printOptions horizontalCentered="1"/>
  <pageMargins left="0.78749999999999998" right="0.78749999999999998" top="1.575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7"/>
  <sheetViews>
    <sheetView view="pageBreakPreview" zoomScale="120" zoomScaleNormal="140" zoomScaleSheetLayoutView="120" zoomScalePageLayoutView="110" workbookViewId="0">
      <pane ySplit="4" topLeftCell="A5" activePane="bottomLeft" state="frozen"/>
      <selection pane="bottomLeft" activeCell="G162" sqref="G162"/>
    </sheetView>
  </sheetViews>
  <sheetFormatPr defaultRowHeight="14.1" customHeight="1" x14ac:dyDescent="0.2"/>
  <cols>
    <col min="1" max="1" width="8.5" style="416" customWidth="1"/>
    <col min="2" max="2" width="13" style="417" customWidth="1"/>
    <col min="3" max="3" width="85.5" style="393" customWidth="1"/>
    <col min="4" max="4" width="6.6640625" style="417" customWidth="1"/>
    <col min="5" max="5" width="13.6640625" style="393" customWidth="1"/>
    <col min="6" max="6" width="15.5" style="418" bestFit="1" customWidth="1"/>
    <col min="7" max="7" width="18.5" style="419" bestFit="1" customWidth="1"/>
    <col min="8" max="8" width="20.5" style="418" customWidth="1"/>
    <col min="9" max="10" width="10.6640625" style="393" hidden="1" customWidth="1"/>
    <col min="11" max="11" width="9.33203125" style="393"/>
    <col min="12" max="12" width="23.83203125" style="393" customWidth="1"/>
    <col min="13" max="256" width="9.33203125" style="393"/>
    <col min="257" max="257" width="8.5" style="393" customWidth="1"/>
    <col min="258" max="258" width="13" style="393" customWidth="1"/>
    <col min="259" max="259" width="85.5" style="393" customWidth="1"/>
    <col min="260" max="260" width="6.6640625" style="393" customWidth="1"/>
    <col min="261" max="261" width="13.6640625" style="393" customWidth="1"/>
    <col min="262" max="262" width="15.5" style="393" bestFit="1" customWidth="1"/>
    <col min="263" max="263" width="18.5" style="393" bestFit="1" customWidth="1"/>
    <col min="264" max="264" width="20.5" style="393" customWidth="1"/>
    <col min="265" max="266" width="0" style="393" hidden="1" customWidth="1"/>
    <col min="267" max="267" width="9.33203125" style="393"/>
    <col min="268" max="268" width="23.83203125" style="393" customWidth="1"/>
    <col min="269" max="512" width="9.33203125" style="393"/>
    <col min="513" max="513" width="8.5" style="393" customWidth="1"/>
    <col min="514" max="514" width="13" style="393" customWidth="1"/>
    <col min="515" max="515" width="85.5" style="393" customWidth="1"/>
    <col min="516" max="516" width="6.6640625" style="393" customWidth="1"/>
    <col min="517" max="517" width="13.6640625" style="393" customWidth="1"/>
    <col min="518" max="518" width="15.5" style="393" bestFit="1" customWidth="1"/>
    <col min="519" max="519" width="18.5" style="393" bestFit="1" customWidth="1"/>
    <col min="520" max="520" width="20.5" style="393" customWidth="1"/>
    <col min="521" max="522" width="0" style="393" hidden="1" customWidth="1"/>
    <col min="523" max="523" width="9.33203125" style="393"/>
    <col min="524" max="524" width="23.83203125" style="393" customWidth="1"/>
    <col min="525" max="768" width="9.33203125" style="393"/>
    <col min="769" max="769" width="8.5" style="393" customWidth="1"/>
    <col min="770" max="770" width="13" style="393" customWidth="1"/>
    <col min="771" max="771" width="85.5" style="393" customWidth="1"/>
    <col min="772" max="772" width="6.6640625" style="393" customWidth="1"/>
    <col min="773" max="773" width="13.6640625" style="393" customWidth="1"/>
    <col min="774" max="774" width="15.5" style="393" bestFit="1" customWidth="1"/>
    <col min="775" max="775" width="18.5" style="393" bestFit="1" customWidth="1"/>
    <col min="776" max="776" width="20.5" style="393" customWidth="1"/>
    <col min="777" max="778" width="0" style="393" hidden="1" customWidth="1"/>
    <col min="779" max="779" width="9.33203125" style="393"/>
    <col min="780" max="780" width="23.83203125" style="393" customWidth="1"/>
    <col min="781" max="1024" width="9.33203125" style="393"/>
    <col min="1025" max="1025" width="8.5" style="393" customWidth="1"/>
    <col min="1026" max="1026" width="13" style="393" customWidth="1"/>
    <col min="1027" max="1027" width="85.5" style="393" customWidth="1"/>
    <col min="1028" max="1028" width="6.6640625" style="393" customWidth="1"/>
    <col min="1029" max="1029" width="13.6640625" style="393" customWidth="1"/>
    <col min="1030" max="1030" width="15.5" style="393" bestFit="1" customWidth="1"/>
    <col min="1031" max="1031" width="18.5" style="393" bestFit="1" customWidth="1"/>
    <col min="1032" max="1032" width="20.5" style="393" customWidth="1"/>
    <col min="1033" max="1034" width="0" style="393" hidden="1" customWidth="1"/>
    <col min="1035" max="1035" width="9.33203125" style="393"/>
    <col min="1036" max="1036" width="23.83203125" style="393" customWidth="1"/>
    <col min="1037" max="1280" width="9.33203125" style="393"/>
    <col min="1281" max="1281" width="8.5" style="393" customWidth="1"/>
    <col min="1282" max="1282" width="13" style="393" customWidth="1"/>
    <col min="1283" max="1283" width="85.5" style="393" customWidth="1"/>
    <col min="1284" max="1284" width="6.6640625" style="393" customWidth="1"/>
    <col min="1285" max="1285" width="13.6640625" style="393" customWidth="1"/>
    <col min="1286" max="1286" width="15.5" style="393" bestFit="1" customWidth="1"/>
    <col min="1287" max="1287" width="18.5" style="393" bestFit="1" customWidth="1"/>
    <col min="1288" max="1288" width="20.5" style="393" customWidth="1"/>
    <col min="1289" max="1290" width="0" style="393" hidden="1" customWidth="1"/>
    <col min="1291" max="1291" width="9.33203125" style="393"/>
    <col min="1292" max="1292" width="23.83203125" style="393" customWidth="1"/>
    <col min="1293" max="1536" width="9.33203125" style="393"/>
    <col min="1537" max="1537" width="8.5" style="393" customWidth="1"/>
    <col min="1538" max="1538" width="13" style="393" customWidth="1"/>
    <col min="1539" max="1539" width="85.5" style="393" customWidth="1"/>
    <col min="1540" max="1540" width="6.6640625" style="393" customWidth="1"/>
    <col min="1541" max="1541" width="13.6640625" style="393" customWidth="1"/>
    <col min="1542" max="1542" width="15.5" style="393" bestFit="1" customWidth="1"/>
    <col min="1543" max="1543" width="18.5" style="393" bestFit="1" customWidth="1"/>
    <col min="1544" max="1544" width="20.5" style="393" customWidth="1"/>
    <col min="1545" max="1546" width="0" style="393" hidden="1" customWidth="1"/>
    <col min="1547" max="1547" width="9.33203125" style="393"/>
    <col min="1548" max="1548" width="23.83203125" style="393" customWidth="1"/>
    <col min="1549" max="1792" width="9.33203125" style="393"/>
    <col min="1793" max="1793" width="8.5" style="393" customWidth="1"/>
    <col min="1794" max="1794" width="13" style="393" customWidth="1"/>
    <col min="1795" max="1795" width="85.5" style="393" customWidth="1"/>
    <col min="1796" max="1796" width="6.6640625" style="393" customWidth="1"/>
    <col min="1797" max="1797" width="13.6640625" style="393" customWidth="1"/>
    <col min="1798" max="1798" width="15.5" style="393" bestFit="1" customWidth="1"/>
    <col min="1799" max="1799" width="18.5" style="393" bestFit="1" customWidth="1"/>
    <col min="1800" max="1800" width="20.5" style="393" customWidth="1"/>
    <col min="1801" max="1802" width="0" style="393" hidden="1" customWidth="1"/>
    <col min="1803" max="1803" width="9.33203125" style="393"/>
    <col min="1804" max="1804" width="23.83203125" style="393" customWidth="1"/>
    <col min="1805" max="2048" width="9.33203125" style="393"/>
    <col min="2049" max="2049" width="8.5" style="393" customWidth="1"/>
    <col min="2050" max="2050" width="13" style="393" customWidth="1"/>
    <col min="2051" max="2051" width="85.5" style="393" customWidth="1"/>
    <col min="2052" max="2052" width="6.6640625" style="393" customWidth="1"/>
    <col min="2053" max="2053" width="13.6640625" style="393" customWidth="1"/>
    <col min="2054" max="2054" width="15.5" style="393" bestFit="1" customWidth="1"/>
    <col min="2055" max="2055" width="18.5" style="393" bestFit="1" customWidth="1"/>
    <col min="2056" max="2056" width="20.5" style="393" customWidth="1"/>
    <col min="2057" max="2058" width="0" style="393" hidden="1" customWidth="1"/>
    <col min="2059" max="2059" width="9.33203125" style="393"/>
    <col min="2060" max="2060" width="23.83203125" style="393" customWidth="1"/>
    <col min="2061" max="2304" width="9.33203125" style="393"/>
    <col min="2305" max="2305" width="8.5" style="393" customWidth="1"/>
    <col min="2306" max="2306" width="13" style="393" customWidth="1"/>
    <col min="2307" max="2307" width="85.5" style="393" customWidth="1"/>
    <col min="2308" max="2308" width="6.6640625" style="393" customWidth="1"/>
    <col min="2309" max="2309" width="13.6640625" style="393" customWidth="1"/>
    <col min="2310" max="2310" width="15.5" style="393" bestFit="1" customWidth="1"/>
    <col min="2311" max="2311" width="18.5" style="393" bestFit="1" customWidth="1"/>
    <col min="2312" max="2312" width="20.5" style="393" customWidth="1"/>
    <col min="2313" max="2314" width="0" style="393" hidden="1" customWidth="1"/>
    <col min="2315" max="2315" width="9.33203125" style="393"/>
    <col min="2316" max="2316" width="23.83203125" style="393" customWidth="1"/>
    <col min="2317" max="2560" width="9.33203125" style="393"/>
    <col min="2561" max="2561" width="8.5" style="393" customWidth="1"/>
    <col min="2562" max="2562" width="13" style="393" customWidth="1"/>
    <col min="2563" max="2563" width="85.5" style="393" customWidth="1"/>
    <col min="2564" max="2564" width="6.6640625" style="393" customWidth="1"/>
    <col min="2565" max="2565" width="13.6640625" style="393" customWidth="1"/>
    <col min="2566" max="2566" width="15.5" style="393" bestFit="1" customWidth="1"/>
    <col min="2567" max="2567" width="18.5" style="393" bestFit="1" customWidth="1"/>
    <col min="2568" max="2568" width="20.5" style="393" customWidth="1"/>
    <col min="2569" max="2570" width="0" style="393" hidden="1" customWidth="1"/>
    <col min="2571" max="2571" width="9.33203125" style="393"/>
    <col min="2572" max="2572" width="23.83203125" style="393" customWidth="1"/>
    <col min="2573" max="2816" width="9.33203125" style="393"/>
    <col min="2817" max="2817" width="8.5" style="393" customWidth="1"/>
    <col min="2818" max="2818" width="13" style="393" customWidth="1"/>
    <col min="2819" max="2819" width="85.5" style="393" customWidth="1"/>
    <col min="2820" max="2820" width="6.6640625" style="393" customWidth="1"/>
    <col min="2821" max="2821" width="13.6640625" style="393" customWidth="1"/>
    <col min="2822" max="2822" width="15.5" style="393" bestFit="1" customWidth="1"/>
    <col min="2823" max="2823" width="18.5" style="393" bestFit="1" customWidth="1"/>
    <col min="2824" max="2824" width="20.5" style="393" customWidth="1"/>
    <col min="2825" max="2826" width="0" style="393" hidden="1" customWidth="1"/>
    <col min="2827" max="2827" width="9.33203125" style="393"/>
    <col min="2828" max="2828" width="23.83203125" style="393" customWidth="1"/>
    <col min="2829" max="3072" width="9.33203125" style="393"/>
    <col min="3073" max="3073" width="8.5" style="393" customWidth="1"/>
    <col min="3074" max="3074" width="13" style="393" customWidth="1"/>
    <col min="3075" max="3075" width="85.5" style="393" customWidth="1"/>
    <col min="3076" max="3076" width="6.6640625" style="393" customWidth="1"/>
    <col min="3077" max="3077" width="13.6640625" style="393" customWidth="1"/>
    <col min="3078" max="3078" width="15.5" style="393" bestFit="1" customWidth="1"/>
    <col min="3079" max="3079" width="18.5" style="393" bestFit="1" customWidth="1"/>
    <col min="3080" max="3080" width="20.5" style="393" customWidth="1"/>
    <col min="3081" max="3082" width="0" style="393" hidden="1" customWidth="1"/>
    <col min="3083" max="3083" width="9.33203125" style="393"/>
    <col min="3084" max="3084" width="23.83203125" style="393" customWidth="1"/>
    <col min="3085" max="3328" width="9.33203125" style="393"/>
    <col min="3329" max="3329" width="8.5" style="393" customWidth="1"/>
    <col min="3330" max="3330" width="13" style="393" customWidth="1"/>
    <col min="3331" max="3331" width="85.5" style="393" customWidth="1"/>
    <col min="3332" max="3332" width="6.6640625" style="393" customWidth="1"/>
    <col min="3333" max="3333" width="13.6640625" style="393" customWidth="1"/>
    <col min="3334" max="3334" width="15.5" style="393" bestFit="1" customWidth="1"/>
    <col min="3335" max="3335" width="18.5" style="393" bestFit="1" customWidth="1"/>
    <col min="3336" max="3336" width="20.5" style="393" customWidth="1"/>
    <col min="3337" max="3338" width="0" style="393" hidden="1" customWidth="1"/>
    <col min="3339" max="3339" width="9.33203125" style="393"/>
    <col min="3340" max="3340" width="23.83203125" style="393" customWidth="1"/>
    <col min="3341" max="3584" width="9.33203125" style="393"/>
    <col min="3585" max="3585" width="8.5" style="393" customWidth="1"/>
    <col min="3586" max="3586" width="13" style="393" customWidth="1"/>
    <col min="3587" max="3587" width="85.5" style="393" customWidth="1"/>
    <col min="3588" max="3588" width="6.6640625" style="393" customWidth="1"/>
    <col min="3589" max="3589" width="13.6640625" style="393" customWidth="1"/>
    <col min="3590" max="3590" width="15.5" style="393" bestFit="1" customWidth="1"/>
    <col min="3591" max="3591" width="18.5" style="393" bestFit="1" customWidth="1"/>
    <col min="3592" max="3592" width="20.5" style="393" customWidth="1"/>
    <col min="3593" max="3594" width="0" style="393" hidden="1" customWidth="1"/>
    <col min="3595" max="3595" width="9.33203125" style="393"/>
    <col min="3596" max="3596" width="23.83203125" style="393" customWidth="1"/>
    <col min="3597" max="3840" width="9.33203125" style="393"/>
    <col min="3841" max="3841" width="8.5" style="393" customWidth="1"/>
    <col min="3842" max="3842" width="13" style="393" customWidth="1"/>
    <col min="3843" max="3843" width="85.5" style="393" customWidth="1"/>
    <col min="3844" max="3844" width="6.6640625" style="393" customWidth="1"/>
    <col min="3845" max="3845" width="13.6640625" style="393" customWidth="1"/>
    <col min="3846" max="3846" width="15.5" style="393" bestFit="1" customWidth="1"/>
    <col min="3847" max="3847" width="18.5" style="393" bestFit="1" customWidth="1"/>
    <col min="3848" max="3848" width="20.5" style="393" customWidth="1"/>
    <col min="3849" max="3850" width="0" style="393" hidden="1" customWidth="1"/>
    <col min="3851" max="3851" width="9.33203125" style="393"/>
    <col min="3852" max="3852" width="23.83203125" style="393" customWidth="1"/>
    <col min="3853" max="4096" width="9.33203125" style="393"/>
    <col min="4097" max="4097" width="8.5" style="393" customWidth="1"/>
    <col min="4098" max="4098" width="13" style="393" customWidth="1"/>
    <col min="4099" max="4099" width="85.5" style="393" customWidth="1"/>
    <col min="4100" max="4100" width="6.6640625" style="393" customWidth="1"/>
    <col min="4101" max="4101" width="13.6640625" style="393" customWidth="1"/>
    <col min="4102" max="4102" width="15.5" style="393" bestFit="1" customWidth="1"/>
    <col min="4103" max="4103" width="18.5" style="393" bestFit="1" customWidth="1"/>
    <col min="4104" max="4104" width="20.5" style="393" customWidth="1"/>
    <col min="4105" max="4106" width="0" style="393" hidden="1" customWidth="1"/>
    <col min="4107" max="4107" width="9.33203125" style="393"/>
    <col min="4108" max="4108" width="23.83203125" style="393" customWidth="1"/>
    <col min="4109" max="4352" width="9.33203125" style="393"/>
    <col min="4353" max="4353" width="8.5" style="393" customWidth="1"/>
    <col min="4354" max="4354" width="13" style="393" customWidth="1"/>
    <col min="4355" max="4355" width="85.5" style="393" customWidth="1"/>
    <col min="4356" max="4356" width="6.6640625" style="393" customWidth="1"/>
    <col min="4357" max="4357" width="13.6640625" style="393" customWidth="1"/>
    <col min="4358" max="4358" width="15.5" style="393" bestFit="1" customWidth="1"/>
    <col min="4359" max="4359" width="18.5" style="393" bestFit="1" customWidth="1"/>
    <col min="4360" max="4360" width="20.5" style="393" customWidth="1"/>
    <col min="4361" max="4362" width="0" style="393" hidden="1" customWidth="1"/>
    <col min="4363" max="4363" width="9.33203125" style="393"/>
    <col min="4364" max="4364" width="23.83203125" style="393" customWidth="1"/>
    <col min="4365" max="4608" width="9.33203125" style="393"/>
    <col min="4609" max="4609" width="8.5" style="393" customWidth="1"/>
    <col min="4610" max="4610" width="13" style="393" customWidth="1"/>
    <col min="4611" max="4611" width="85.5" style="393" customWidth="1"/>
    <col min="4612" max="4612" width="6.6640625" style="393" customWidth="1"/>
    <col min="4613" max="4613" width="13.6640625" style="393" customWidth="1"/>
    <col min="4614" max="4614" width="15.5" style="393" bestFit="1" customWidth="1"/>
    <col min="4615" max="4615" width="18.5" style="393" bestFit="1" customWidth="1"/>
    <col min="4616" max="4616" width="20.5" style="393" customWidth="1"/>
    <col min="4617" max="4618" width="0" style="393" hidden="1" customWidth="1"/>
    <col min="4619" max="4619" width="9.33203125" style="393"/>
    <col min="4620" max="4620" width="23.83203125" style="393" customWidth="1"/>
    <col min="4621" max="4864" width="9.33203125" style="393"/>
    <col min="4865" max="4865" width="8.5" style="393" customWidth="1"/>
    <col min="4866" max="4866" width="13" style="393" customWidth="1"/>
    <col min="4867" max="4867" width="85.5" style="393" customWidth="1"/>
    <col min="4868" max="4868" width="6.6640625" style="393" customWidth="1"/>
    <col min="4869" max="4869" width="13.6640625" style="393" customWidth="1"/>
    <col min="4870" max="4870" width="15.5" style="393" bestFit="1" customWidth="1"/>
    <col min="4871" max="4871" width="18.5" style="393" bestFit="1" customWidth="1"/>
    <col min="4872" max="4872" width="20.5" style="393" customWidth="1"/>
    <col min="4873" max="4874" width="0" style="393" hidden="1" customWidth="1"/>
    <col min="4875" max="4875" width="9.33203125" style="393"/>
    <col min="4876" max="4876" width="23.83203125" style="393" customWidth="1"/>
    <col min="4877" max="5120" width="9.33203125" style="393"/>
    <col min="5121" max="5121" width="8.5" style="393" customWidth="1"/>
    <col min="5122" max="5122" width="13" style="393" customWidth="1"/>
    <col min="5123" max="5123" width="85.5" style="393" customWidth="1"/>
    <col min="5124" max="5124" width="6.6640625" style="393" customWidth="1"/>
    <col min="5125" max="5125" width="13.6640625" style="393" customWidth="1"/>
    <col min="5126" max="5126" width="15.5" style="393" bestFit="1" customWidth="1"/>
    <col min="5127" max="5127" width="18.5" style="393" bestFit="1" customWidth="1"/>
    <col min="5128" max="5128" width="20.5" style="393" customWidth="1"/>
    <col min="5129" max="5130" width="0" style="393" hidden="1" customWidth="1"/>
    <col min="5131" max="5131" width="9.33203125" style="393"/>
    <col min="5132" max="5132" width="23.83203125" style="393" customWidth="1"/>
    <col min="5133" max="5376" width="9.33203125" style="393"/>
    <col min="5377" max="5377" width="8.5" style="393" customWidth="1"/>
    <col min="5378" max="5378" width="13" style="393" customWidth="1"/>
    <col min="5379" max="5379" width="85.5" style="393" customWidth="1"/>
    <col min="5380" max="5380" width="6.6640625" style="393" customWidth="1"/>
    <col min="5381" max="5381" width="13.6640625" style="393" customWidth="1"/>
    <col min="5382" max="5382" width="15.5" style="393" bestFit="1" customWidth="1"/>
    <col min="5383" max="5383" width="18.5" style="393" bestFit="1" customWidth="1"/>
    <col min="5384" max="5384" width="20.5" style="393" customWidth="1"/>
    <col min="5385" max="5386" width="0" style="393" hidden="1" customWidth="1"/>
    <col min="5387" max="5387" width="9.33203125" style="393"/>
    <col min="5388" max="5388" width="23.83203125" style="393" customWidth="1"/>
    <col min="5389" max="5632" width="9.33203125" style="393"/>
    <col min="5633" max="5633" width="8.5" style="393" customWidth="1"/>
    <col min="5634" max="5634" width="13" style="393" customWidth="1"/>
    <col min="5635" max="5635" width="85.5" style="393" customWidth="1"/>
    <col min="5636" max="5636" width="6.6640625" style="393" customWidth="1"/>
    <col min="5637" max="5637" width="13.6640625" style="393" customWidth="1"/>
    <col min="5638" max="5638" width="15.5" style="393" bestFit="1" customWidth="1"/>
    <col min="5639" max="5639" width="18.5" style="393" bestFit="1" customWidth="1"/>
    <col min="5640" max="5640" width="20.5" style="393" customWidth="1"/>
    <col min="5641" max="5642" width="0" style="393" hidden="1" customWidth="1"/>
    <col min="5643" max="5643" width="9.33203125" style="393"/>
    <col min="5644" max="5644" width="23.83203125" style="393" customWidth="1"/>
    <col min="5645" max="5888" width="9.33203125" style="393"/>
    <col min="5889" max="5889" width="8.5" style="393" customWidth="1"/>
    <col min="5890" max="5890" width="13" style="393" customWidth="1"/>
    <col min="5891" max="5891" width="85.5" style="393" customWidth="1"/>
    <col min="5892" max="5892" width="6.6640625" style="393" customWidth="1"/>
    <col min="5893" max="5893" width="13.6640625" style="393" customWidth="1"/>
    <col min="5894" max="5894" width="15.5" style="393" bestFit="1" customWidth="1"/>
    <col min="5895" max="5895" width="18.5" style="393" bestFit="1" customWidth="1"/>
    <col min="5896" max="5896" width="20.5" style="393" customWidth="1"/>
    <col min="5897" max="5898" width="0" style="393" hidden="1" customWidth="1"/>
    <col min="5899" max="5899" width="9.33203125" style="393"/>
    <col min="5900" max="5900" width="23.83203125" style="393" customWidth="1"/>
    <col min="5901" max="6144" width="9.33203125" style="393"/>
    <col min="6145" max="6145" width="8.5" style="393" customWidth="1"/>
    <col min="6146" max="6146" width="13" style="393" customWidth="1"/>
    <col min="6147" max="6147" width="85.5" style="393" customWidth="1"/>
    <col min="6148" max="6148" width="6.6640625" style="393" customWidth="1"/>
    <col min="6149" max="6149" width="13.6640625" style="393" customWidth="1"/>
    <col min="6150" max="6150" width="15.5" style="393" bestFit="1" customWidth="1"/>
    <col min="6151" max="6151" width="18.5" style="393" bestFit="1" customWidth="1"/>
    <col min="6152" max="6152" width="20.5" style="393" customWidth="1"/>
    <col min="6153" max="6154" width="0" style="393" hidden="1" customWidth="1"/>
    <col min="6155" max="6155" width="9.33203125" style="393"/>
    <col min="6156" max="6156" width="23.83203125" style="393" customWidth="1"/>
    <col min="6157" max="6400" width="9.33203125" style="393"/>
    <col min="6401" max="6401" width="8.5" style="393" customWidth="1"/>
    <col min="6402" max="6402" width="13" style="393" customWidth="1"/>
    <col min="6403" max="6403" width="85.5" style="393" customWidth="1"/>
    <col min="6404" max="6404" width="6.6640625" style="393" customWidth="1"/>
    <col min="6405" max="6405" width="13.6640625" style="393" customWidth="1"/>
    <col min="6406" max="6406" width="15.5" style="393" bestFit="1" customWidth="1"/>
    <col min="6407" max="6407" width="18.5" style="393" bestFit="1" customWidth="1"/>
    <col min="6408" max="6408" width="20.5" style="393" customWidth="1"/>
    <col min="6409" max="6410" width="0" style="393" hidden="1" customWidth="1"/>
    <col min="6411" max="6411" width="9.33203125" style="393"/>
    <col min="6412" max="6412" width="23.83203125" style="393" customWidth="1"/>
    <col min="6413" max="6656" width="9.33203125" style="393"/>
    <col min="6657" max="6657" width="8.5" style="393" customWidth="1"/>
    <col min="6658" max="6658" width="13" style="393" customWidth="1"/>
    <col min="6659" max="6659" width="85.5" style="393" customWidth="1"/>
    <col min="6660" max="6660" width="6.6640625" style="393" customWidth="1"/>
    <col min="6661" max="6661" width="13.6640625" style="393" customWidth="1"/>
    <col min="6662" max="6662" width="15.5" style="393" bestFit="1" customWidth="1"/>
    <col min="6663" max="6663" width="18.5" style="393" bestFit="1" customWidth="1"/>
    <col min="6664" max="6664" width="20.5" style="393" customWidth="1"/>
    <col min="6665" max="6666" width="0" style="393" hidden="1" customWidth="1"/>
    <col min="6667" max="6667" width="9.33203125" style="393"/>
    <col min="6668" max="6668" width="23.83203125" style="393" customWidth="1"/>
    <col min="6669" max="6912" width="9.33203125" style="393"/>
    <col min="6913" max="6913" width="8.5" style="393" customWidth="1"/>
    <col min="6914" max="6914" width="13" style="393" customWidth="1"/>
    <col min="6915" max="6915" width="85.5" style="393" customWidth="1"/>
    <col min="6916" max="6916" width="6.6640625" style="393" customWidth="1"/>
    <col min="6917" max="6917" width="13.6640625" style="393" customWidth="1"/>
    <col min="6918" max="6918" width="15.5" style="393" bestFit="1" customWidth="1"/>
    <col min="6919" max="6919" width="18.5" style="393" bestFit="1" customWidth="1"/>
    <col min="6920" max="6920" width="20.5" style="393" customWidth="1"/>
    <col min="6921" max="6922" width="0" style="393" hidden="1" customWidth="1"/>
    <col min="6923" max="6923" width="9.33203125" style="393"/>
    <col min="6924" max="6924" width="23.83203125" style="393" customWidth="1"/>
    <col min="6925" max="7168" width="9.33203125" style="393"/>
    <col min="7169" max="7169" width="8.5" style="393" customWidth="1"/>
    <col min="7170" max="7170" width="13" style="393" customWidth="1"/>
    <col min="7171" max="7171" width="85.5" style="393" customWidth="1"/>
    <col min="7172" max="7172" width="6.6640625" style="393" customWidth="1"/>
    <col min="7173" max="7173" width="13.6640625" style="393" customWidth="1"/>
    <col min="7174" max="7174" width="15.5" style="393" bestFit="1" customWidth="1"/>
    <col min="7175" max="7175" width="18.5" style="393" bestFit="1" customWidth="1"/>
    <col min="7176" max="7176" width="20.5" style="393" customWidth="1"/>
    <col min="7177" max="7178" width="0" style="393" hidden="1" customWidth="1"/>
    <col min="7179" max="7179" width="9.33203125" style="393"/>
    <col min="7180" max="7180" width="23.83203125" style="393" customWidth="1"/>
    <col min="7181" max="7424" width="9.33203125" style="393"/>
    <col min="7425" max="7425" width="8.5" style="393" customWidth="1"/>
    <col min="7426" max="7426" width="13" style="393" customWidth="1"/>
    <col min="7427" max="7427" width="85.5" style="393" customWidth="1"/>
    <col min="7428" max="7428" width="6.6640625" style="393" customWidth="1"/>
    <col min="7429" max="7429" width="13.6640625" style="393" customWidth="1"/>
    <col min="7430" max="7430" width="15.5" style="393" bestFit="1" customWidth="1"/>
    <col min="7431" max="7431" width="18.5" style="393" bestFit="1" customWidth="1"/>
    <col min="7432" max="7432" width="20.5" style="393" customWidth="1"/>
    <col min="7433" max="7434" width="0" style="393" hidden="1" customWidth="1"/>
    <col min="7435" max="7435" width="9.33203125" style="393"/>
    <col min="7436" max="7436" width="23.83203125" style="393" customWidth="1"/>
    <col min="7437" max="7680" width="9.33203125" style="393"/>
    <col min="7681" max="7681" width="8.5" style="393" customWidth="1"/>
    <col min="7682" max="7682" width="13" style="393" customWidth="1"/>
    <col min="7683" max="7683" width="85.5" style="393" customWidth="1"/>
    <col min="7684" max="7684" width="6.6640625" style="393" customWidth="1"/>
    <col min="7685" max="7685" width="13.6640625" style="393" customWidth="1"/>
    <col min="7686" max="7686" width="15.5" style="393" bestFit="1" customWidth="1"/>
    <col min="7687" max="7687" width="18.5" style="393" bestFit="1" customWidth="1"/>
    <col min="7688" max="7688" width="20.5" style="393" customWidth="1"/>
    <col min="7689" max="7690" width="0" style="393" hidden="1" customWidth="1"/>
    <col min="7691" max="7691" width="9.33203125" style="393"/>
    <col min="7692" max="7692" width="23.83203125" style="393" customWidth="1"/>
    <col min="7693" max="7936" width="9.33203125" style="393"/>
    <col min="7937" max="7937" width="8.5" style="393" customWidth="1"/>
    <col min="7938" max="7938" width="13" style="393" customWidth="1"/>
    <col min="7939" max="7939" width="85.5" style="393" customWidth="1"/>
    <col min="7940" max="7940" width="6.6640625" style="393" customWidth="1"/>
    <col min="7941" max="7941" width="13.6640625" style="393" customWidth="1"/>
    <col min="7942" max="7942" width="15.5" style="393" bestFit="1" customWidth="1"/>
    <col min="7943" max="7943" width="18.5" style="393" bestFit="1" customWidth="1"/>
    <col min="7944" max="7944" width="20.5" style="393" customWidth="1"/>
    <col min="7945" max="7946" width="0" style="393" hidden="1" customWidth="1"/>
    <col min="7947" max="7947" width="9.33203125" style="393"/>
    <col min="7948" max="7948" width="23.83203125" style="393" customWidth="1"/>
    <col min="7949" max="8192" width="9.33203125" style="393"/>
    <col min="8193" max="8193" width="8.5" style="393" customWidth="1"/>
    <col min="8194" max="8194" width="13" style="393" customWidth="1"/>
    <col min="8195" max="8195" width="85.5" style="393" customWidth="1"/>
    <col min="8196" max="8196" width="6.6640625" style="393" customWidth="1"/>
    <col min="8197" max="8197" width="13.6640625" style="393" customWidth="1"/>
    <col min="8198" max="8198" width="15.5" style="393" bestFit="1" customWidth="1"/>
    <col min="8199" max="8199" width="18.5" style="393" bestFit="1" customWidth="1"/>
    <col min="8200" max="8200" width="20.5" style="393" customWidth="1"/>
    <col min="8201" max="8202" width="0" style="393" hidden="1" customWidth="1"/>
    <col min="8203" max="8203" width="9.33203125" style="393"/>
    <col min="8204" max="8204" width="23.83203125" style="393" customWidth="1"/>
    <col min="8205" max="8448" width="9.33203125" style="393"/>
    <col min="8449" max="8449" width="8.5" style="393" customWidth="1"/>
    <col min="8450" max="8450" width="13" style="393" customWidth="1"/>
    <col min="8451" max="8451" width="85.5" style="393" customWidth="1"/>
    <col min="8452" max="8452" width="6.6640625" style="393" customWidth="1"/>
    <col min="8453" max="8453" width="13.6640625" style="393" customWidth="1"/>
    <col min="8454" max="8454" width="15.5" style="393" bestFit="1" customWidth="1"/>
    <col min="8455" max="8455" width="18.5" style="393" bestFit="1" customWidth="1"/>
    <col min="8456" max="8456" width="20.5" style="393" customWidth="1"/>
    <col min="8457" max="8458" width="0" style="393" hidden="1" customWidth="1"/>
    <col min="8459" max="8459" width="9.33203125" style="393"/>
    <col min="8460" max="8460" width="23.83203125" style="393" customWidth="1"/>
    <col min="8461" max="8704" width="9.33203125" style="393"/>
    <col min="8705" max="8705" width="8.5" style="393" customWidth="1"/>
    <col min="8706" max="8706" width="13" style="393" customWidth="1"/>
    <col min="8707" max="8707" width="85.5" style="393" customWidth="1"/>
    <col min="8708" max="8708" width="6.6640625" style="393" customWidth="1"/>
    <col min="8709" max="8709" width="13.6640625" style="393" customWidth="1"/>
    <col min="8710" max="8710" width="15.5" style="393" bestFit="1" customWidth="1"/>
    <col min="8711" max="8711" width="18.5" style="393" bestFit="1" customWidth="1"/>
    <col min="8712" max="8712" width="20.5" style="393" customWidth="1"/>
    <col min="8713" max="8714" width="0" style="393" hidden="1" customWidth="1"/>
    <col min="8715" max="8715" width="9.33203125" style="393"/>
    <col min="8716" max="8716" width="23.83203125" style="393" customWidth="1"/>
    <col min="8717" max="8960" width="9.33203125" style="393"/>
    <col min="8961" max="8961" width="8.5" style="393" customWidth="1"/>
    <col min="8962" max="8962" width="13" style="393" customWidth="1"/>
    <col min="8963" max="8963" width="85.5" style="393" customWidth="1"/>
    <col min="8964" max="8964" width="6.6640625" style="393" customWidth="1"/>
    <col min="8965" max="8965" width="13.6640625" style="393" customWidth="1"/>
    <col min="8966" max="8966" width="15.5" style="393" bestFit="1" customWidth="1"/>
    <col min="8967" max="8967" width="18.5" style="393" bestFit="1" customWidth="1"/>
    <col min="8968" max="8968" width="20.5" style="393" customWidth="1"/>
    <col min="8969" max="8970" width="0" style="393" hidden="1" customWidth="1"/>
    <col min="8971" max="8971" width="9.33203125" style="393"/>
    <col min="8972" max="8972" width="23.83203125" style="393" customWidth="1"/>
    <col min="8973" max="9216" width="9.33203125" style="393"/>
    <col min="9217" max="9217" width="8.5" style="393" customWidth="1"/>
    <col min="9218" max="9218" width="13" style="393" customWidth="1"/>
    <col min="9219" max="9219" width="85.5" style="393" customWidth="1"/>
    <col min="9220" max="9220" width="6.6640625" style="393" customWidth="1"/>
    <col min="9221" max="9221" width="13.6640625" style="393" customWidth="1"/>
    <col min="9222" max="9222" width="15.5" style="393" bestFit="1" customWidth="1"/>
    <col min="9223" max="9223" width="18.5" style="393" bestFit="1" customWidth="1"/>
    <col min="9224" max="9224" width="20.5" style="393" customWidth="1"/>
    <col min="9225" max="9226" width="0" style="393" hidden="1" customWidth="1"/>
    <col min="9227" max="9227" width="9.33203125" style="393"/>
    <col min="9228" max="9228" width="23.83203125" style="393" customWidth="1"/>
    <col min="9229" max="9472" width="9.33203125" style="393"/>
    <col min="9473" max="9473" width="8.5" style="393" customWidth="1"/>
    <col min="9474" max="9474" width="13" style="393" customWidth="1"/>
    <col min="9475" max="9475" width="85.5" style="393" customWidth="1"/>
    <col min="9476" max="9476" width="6.6640625" style="393" customWidth="1"/>
    <col min="9477" max="9477" width="13.6640625" style="393" customWidth="1"/>
    <col min="9478" max="9478" width="15.5" style="393" bestFit="1" customWidth="1"/>
    <col min="9479" max="9479" width="18.5" style="393" bestFit="1" customWidth="1"/>
    <col min="9480" max="9480" width="20.5" style="393" customWidth="1"/>
    <col min="9481" max="9482" width="0" style="393" hidden="1" customWidth="1"/>
    <col min="9483" max="9483" width="9.33203125" style="393"/>
    <col min="9484" max="9484" width="23.83203125" style="393" customWidth="1"/>
    <col min="9485" max="9728" width="9.33203125" style="393"/>
    <col min="9729" max="9729" width="8.5" style="393" customWidth="1"/>
    <col min="9730" max="9730" width="13" style="393" customWidth="1"/>
    <col min="9731" max="9731" width="85.5" style="393" customWidth="1"/>
    <col min="9732" max="9732" width="6.6640625" style="393" customWidth="1"/>
    <col min="9733" max="9733" width="13.6640625" style="393" customWidth="1"/>
    <col min="9734" max="9734" width="15.5" style="393" bestFit="1" customWidth="1"/>
    <col min="9735" max="9735" width="18.5" style="393" bestFit="1" customWidth="1"/>
    <col min="9736" max="9736" width="20.5" style="393" customWidth="1"/>
    <col min="9737" max="9738" width="0" style="393" hidden="1" customWidth="1"/>
    <col min="9739" max="9739" width="9.33203125" style="393"/>
    <col min="9740" max="9740" width="23.83203125" style="393" customWidth="1"/>
    <col min="9741" max="9984" width="9.33203125" style="393"/>
    <col min="9985" max="9985" width="8.5" style="393" customWidth="1"/>
    <col min="9986" max="9986" width="13" style="393" customWidth="1"/>
    <col min="9987" max="9987" width="85.5" style="393" customWidth="1"/>
    <col min="9988" max="9988" width="6.6640625" style="393" customWidth="1"/>
    <col min="9989" max="9989" width="13.6640625" style="393" customWidth="1"/>
    <col min="9990" max="9990" width="15.5" style="393" bestFit="1" customWidth="1"/>
    <col min="9991" max="9991" width="18.5" style="393" bestFit="1" customWidth="1"/>
    <col min="9992" max="9992" width="20.5" style="393" customWidth="1"/>
    <col min="9993" max="9994" width="0" style="393" hidden="1" customWidth="1"/>
    <col min="9995" max="9995" width="9.33203125" style="393"/>
    <col min="9996" max="9996" width="23.83203125" style="393" customWidth="1"/>
    <col min="9997" max="10240" width="9.33203125" style="393"/>
    <col min="10241" max="10241" width="8.5" style="393" customWidth="1"/>
    <col min="10242" max="10242" width="13" style="393" customWidth="1"/>
    <col min="10243" max="10243" width="85.5" style="393" customWidth="1"/>
    <col min="10244" max="10244" width="6.6640625" style="393" customWidth="1"/>
    <col min="10245" max="10245" width="13.6640625" style="393" customWidth="1"/>
    <col min="10246" max="10246" width="15.5" style="393" bestFit="1" customWidth="1"/>
    <col min="10247" max="10247" width="18.5" style="393" bestFit="1" customWidth="1"/>
    <col min="10248" max="10248" width="20.5" style="393" customWidth="1"/>
    <col min="10249" max="10250" width="0" style="393" hidden="1" customWidth="1"/>
    <col min="10251" max="10251" width="9.33203125" style="393"/>
    <col min="10252" max="10252" width="23.83203125" style="393" customWidth="1"/>
    <col min="10253" max="10496" width="9.33203125" style="393"/>
    <col min="10497" max="10497" width="8.5" style="393" customWidth="1"/>
    <col min="10498" max="10498" width="13" style="393" customWidth="1"/>
    <col min="10499" max="10499" width="85.5" style="393" customWidth="1"/>
    <col min="10500" max="10500" width="6.6640625" style="393" customWidth="1"/>
    <col min="10501" max="10501" width="13.6640625" style="393" customWidth="1"/>
    <col min="10502" max="10502" width="15.5" style="393" bestFit="1" customWidth="1"/>
    <col min="10503" max="10503" width="18.5" style="393" bestFit="1" customWidth="1"/>
    <col min="10504" max="10504" width="20.5" style="393" customWidth="1"/>
    <col min="10505" max="10506" width="0" style="393" hidden="1" customWidth="1"/>
    <col min="10507" max="10507" width="9.33203125" style="393"/>
    <col min="10508" max="10508" width="23.83203125" style="393" customWidth="1"/>
    <col min="10509" max="10752" width="9.33203125" style="393"/>
    <col min="10753" max="10753" width="8.5" style="393" customWidth="1"/>
    <col min="10754" max="10754" width="13" style="393" customWidth="1"/>
    <col min="10755" max="10755" width="85.5" style="393" customWidth="1"/>
    <col min="10756" max="10756" width="6.6640625" style="393" customWidth="1"/>
    <col min="10757" max="10757" width="13.6640625" style="393" customWidth="1"/>
    <col min="10758" max="10758" width="15.5" style="393" bestFit="1" customWidth="1"/>
    <col min="10759" max="10759" width="18.5" style="393" bestFit="1" customWidth="1"/>
    <col min="10760" max="10760" width="20.5" style="393" customWidth="1"/>
    <col min="10761" max="10762" width="0" style="393" hidden="1" customWidth="1"/>
    <col min="10763" max="10763" width="9.33203125" style="393"/>
    <col min="10764" max="10764" width="23.83203125" style="393" customWidth="1"/>
    <col min="10765" max="11008" width="9.33203125" style="393"/>
    <col min="11009" max="11009" width="8.5" style="393" customWidth="1"/>
    <col min="11010" max="11010" width="13" style="393" customWidth="1"/>
    <col min="11011" max="11011" width="85.5" style="393" customWidth="1"/>
    <col min="11012" max="11012" width="6.6640625" style="393" customWidth="1"/>
    <col min="11013" max="11013" width="13.6640625" style="393" customWidth="1"/>
    <col min="11014" max="11014" width="15.5" style="393" bestFit="1" customWidth="1"/>
    <col min="11015" max="11015" width="18.5" style="393" bestFit="1" customWidth="1"/>
    <col min="11016" max="11016" width="20.5" style="393" customWidth="1"/>
    <col min="11017" max="11018" width="0" style="393" hidden="1" customWidth="1"/>
    <col min="11019" max="11019" width="9.33203125" style="393"/>
    <col min="11020" max="11020" width="23.83203125" style="393" customWidth="1"/>
    <col min="11021" max="11264" width="9.33203125" style="393"/>
    <col min="11265" max="11265" width="8.5" style="393" customWidth="1"/>
    <col min="11266" max="11266" width="13" style="393" customWidth="1"/>
    <col min="11267" max="11267" width="85.5" style="393" customWidth="1"/>
    <col min="11268" max="11268" width="6.6640625" style="393" customWidth="1"/>
    <col min="11269" max="11269" width="13.6640625" style="393" customWidth="1"/>
    <col min="11270" max="11270" width="15.5" style="393" bestFit="1" customWidth="1"/>
    <col min="11271" max="11271" width="18.5" style="393" bestFit="1" customWidth="1"/>
    <col min="11272" max="11272" width="20.5" style="393" customWidth="1"/>
    <col min="11273" max="11274" width="0" style="393" hidden="1" customWidth="1"/>
    <col min="11275" max="11275" width="9.33203125" style="393"/>
    <col min="11276" max="11276" width="23.83203125" style="393" customWidth="1"/>
    <col min="11277" max="11520" width="9.33203125" style="393"/>
    <col min="11521" max="11521" width="8.5" style="393" customWidth="1"/>
    <col min="11522" max="11522" width="13" style="393" customWidth="1"/>
    <col min="11523" max="11523" width="85.5" style="393" customWidth="1"/>
    <col min="11524" max="11524" width="6.6640625" style="393" customWidth="1"/>
    <col min="11525" max="11525" width="13.6640625" style="393" customWidth="1"/>
    <col min="11526" max="11526" width="15.5" style="393" bestFit="1" customWidth="1"/>
    <col min="11527" max="11527" width="18.5" style="393" bestFit="1" customWidth="1"/>
    <col min="11528" max="11528" width="20.5" style="393" customWidth="1"/>
    <col min="11529" max="11530" width="0" style="393" hidden="1" customWidth="1"/>
    <col min="11531" max="11531" width="9.33203125" style="393"/>
    <col min="11532" max="11532" width="23.83203125" style="393" customWidth="1"/>
    <col min="11533" max="11776" width="9.33203125" style="393"/>
    <col min="11777" max="11777" width="8.5" style="393" customWidth="1"/>
    <col min="11778" max="11778" width="13" style="393" customWidth="1"/>
    <col min="11779" max="11779" width="85.5" style="393" customWidth="1"/>
    <col min="11780" max="11780" width="6.6640625" style="393" customWidth="1"/>
    <col min="11781" max="11781" width="13.6640625" style="393" customWidth="1"/>
    <col min="11782" max="11782" width="15.5" style="393" bestFit="1" customWidth="1"/>
    <col min="11783" max="11783" width="18.5" style="393" bestFit="1" customWidth="1"/>
    <col min="11784" max="11784" width="20.5" style="393" customWidth="1"/>
    <col min="11785" max="11786" width="0" style="393" hidden="1" customWidth="1"/>
    <col min="11787" max="11787" width="9.33203125" style="393"/>
    <col min="11788" max="11788" width="23.83203125" style="393" customWidth="1"/>
    <col min="11789" max="12032" width="9.33203125" style="393"/>
    <col min="12033" max="12033" width="8.5" style="393" customWidth="1"/>
    <col min="12034" max="12034" width="13" style="393" customWidth="1"/>
    <col min="12035" max="12035" width="85.5" style="393" customWidth="1"/>
    <col min="12036" max="12036" width="6.6640625" style="393" customWidth="1"/>
    <col min="12037" max="12037" width="13.6640625" style="393" customWidth="1"/>
    <col min="12038" max="12038" width="15.5" style="393" bestFit="1" customWidth="1"/>
    <col min="12039" max="12039" width="18.5" style="393" bestFit="1" customWidth="1"/>
    <col min="12040" max="12040" width="20.5" style="393" customWidth="1"/>
    <col min="12041" max="12042" width="0" style="393" hidden="1" customWidth="1"/>
    <col min="12043" max="12043" width="9.33203125" style="393"/>
    <col min="12044" max="12044" width="23.83203125" style="393" customWidth="1"/>
    <col min="12045" max="12288" width="9.33203125" style="393"/>
    <col min="12289" max="12289" width="8.5" style="393" customWidth="1"/>
    <col min="12290" max="12290" width="13" style="393" customWidth="1"/>
    <col min="12291" max="12291" width="85.5" style="393" customWidth="1"/>
    <col min="12292" max="12292" width="6.6640625" style="393" customWidth="1"/>
    <col min="12293" max="12293" width="13.6640625" style="393" customWidth="1"/>
    <col min="12294" max="12294" width="15.5" style="393" bestFit="1" customWidth="1"/>
    <col min="12295" max="12295" width="18.5" style="393" bestFit="1" customWidth="1"/>
    <col min="12296" max="12296" width="20.5" style="393" customWidth="1"/>
    <col min="12297" max="12298" width="0" style="393" hidden="1" customWidth="1"/>
    <col min="12299" max="12299" width="9.33203125" style="393"/>
    <col min="12300" max="12300" width="23.83203125" style="393" customWidth="1"/>
    <col min="12301" max="12544" width="9.33203125" style="393"/>
    <col min="12545" max="12545" width="8.5" style="393" customWidth="1"/>
    <col min="12546" max="12546" width="13" style="393" customWidth="1"/>
    <col min="12547" max="12547" width="85.5" style="393" customWidth="1"/>
    <col min="12548" max="12548" width="6.6640625" style="393" customWidth="1"/>
    <col min="12549" max="12549" width="13.6640625" style="393" customWidth="1"/>
    <col min="12550" max="12550" width="15.5" style="393" bestFit="1" customWidth="1"/>
    <col min="12551" max="12551" width="18.5" style="393" bestFit="1" customWidth="1"/>
    <col min="12552" max="12552" width="20.5" style="393" customWidth="1"/>
    <col min="12553" max="12554" width="0" style="393" hidden="1" customWidth="1"/>
    <col min="12555" max="12555" width="9.33203125" style="393"/>
    <col min="12556" max="12556" width="23.83203125" style="393" customWidth="1"/>
    <col min="12557" max="12800" width="9.33203125" style="393"/>
    <col min="12801" max="12801" width="8.5" style="393" customWidth="1"/>
    <col min="12802" max="12802" width="13" style="393" customWidth="1"/>
    <col min="12803" max="12803" width="85.5" style="393" customWidth="1"/>
    <col min="12804" max="12804" width="6.6640625" style="393" customWidth="1"/>
    <col min="12805" max="12805" width="13.6640625" style="393" customWidth="1"/>
    <col min="12806" max="12806" width="15.5" style="393" bestFit="1" customWidth="1"/>
    <col min="12807" max="12807" width="18.5" style="393" bestFit="1" customWidth="1"/>
    <col min="12808" max="12808" width="20.5" style="393" customWidth="1"/>
    <col min="12809" max="12810" width="0" style="393" hidden="1" customWidth="1"/>
    <col min="12811" max="12811" width="9.33203125" style="393"/>
    <col min="12812" max="12812" width="23.83203125" style="393" customWidth="1"/>
    <col min="12813" max="13056" width="9.33203125" style="393"/>
    <col min="13057" max="13057" width="8.5" style="393" customWidth="1"/>
    <col min="13058" max="13058" width="13" style="393" customWidth="1"/>
    <col min="13059" max="13059" width="85.5" style="393" customWidth="1"/>
    <col min="13060" max="13060" width="6.6640625" style="393" customWidth="1"/>
    <col min="13061" max="13061" width="13.6640625" style="393" customWidth="1"/>
    <col min="13062" max="13062" width="15.5" style="393" bestFit="1" customWidth="1"/>
    <col min="13063" max="13063" width="18.5" style="393" bestFit="1" customWidth="1"/>
    <col min="13064" max="13064" width="20.5" style="393" customWidth="1"/>
    <col min="13065" max="13066" width="0" style="393" hidden="1" customWidth="1"/>
    <col min="13067" max="13067" width="9.33203125" style="393"/>
    <col min="13068" max="13068" width="23.83203125" style="393" customWidth="1"/>
    <col min="13069" max="13312" width="9.33203125" style="393"/>
    <col min="13313" max="13313" width="8.5" style="393" customWidth="1"/>
    <col min="13314" max="13314" width="13" style="393" customWidth="1"/>
    <col min="13315" max="13315" width="85.5" style="393" customWidth="1"/>
    <col min="13316" max="13316" width="6.6640625" style="393" customWidth="1"/>
    <col min="13317" max="13317" width="13.6640625" style="393" customWidth="1"/>
    <col min="13318" max="13318" width="15.5" style="393" bestFit="1" customWidth="1"/>
    <col min="13319" max="13319" width="18.5" style="393" bestFit="1" customWidth="1"/>
    <col min="13320" max="13320" width="20.5" style="393" customWidth="1"/>
    <col min="13321" max="13322" width="0" style="393" hidden="1" customWidth="1"/>
    <col min="13323" max="13323" width="9.33203125" style="393"/>
    <col min="13324" max="13324" width="23.83203125" style="393" customWidth="1"/>
    <col min="13325" max="13568" width="9.33203125" style="393"/>
    <col min="13569" max="13569" width="8.5" style="393" customWidth="1"/>
    <col min="13570" max="13570" width="13" style="393" customWidth="1"/>
    <col min="13571" max="13571" width="85.5" style="393" customWidth="1"/>
    <col min="13572" max="13572" width="6.6640625" style="393" customWidth="1"/>
    <col min="13573" max="13573" width="13.6640625" style="393" customWidth="1"/>
    <col min="13574" max="13574" width="15.5" style="393" bestFit="1" customWidth="1"/>
    <col min="13575" max="13575" width="18.5" style="393" bestFit="1" customWidth="1"/>
    <col min="13576" max="13576" width="20.5" style="393" customWidth="1"/>
    <col min="13577" max="13578" width="0" style="393" hidden="1" customWidth="1"/>
    <col min="13579" max="13579" width="9.33203125" style="393"/>
    <col min="13580" max="13580" width="23.83203125" style="393" customWidth="1"/>
    <col min="13581" max="13824" width="9.33203125" style="393"/>
    <col min="13825" max="13825" width="8.5" style="393" customWidth="1"/>
    <col min="13826" max="13826" width="13" style="393" customWidth="1"/>
    <col min="13827" max="13827" width="85.5" style="393" customWidth="1"/>
    <col min="13828" max="13828" width="6.6640625" style="393" customWidth="1"/>
    <col min="13829" max="13829" width="13.6640625" style="393" customWidth="1"/>
    <col min="13830" max="13830" width="15.5" style="393" bestFit="1" customWidth="1"/>
    <col min="13831" max="13831" width="18.5" style="393" bestFit="1" customWidth="1"/>
    <col min="13832" max="13832" width="20.5" style="393" customWidth="1"/>
    <col min="13833" max="13834" width="0" style="393" hidden="1" customWidth="1"/>
    <col min="13835" max="13835" width="9.33203125" style="393"/>
    <col min="13836" max="13836" width="23.83203125" style="393" customWidth="1"/>
    <col min="13837" max="14080" width="9.33203125" style="393"/>
    <col min="14081" max="14081" width="8.5" style="393" customWidth="1"/>
    <col min="14082" max="14082" width="13" style="393" customWidth="1"/>
    <col min="14083" max="14083" width="85.5" style="393" customWidth="1"/>
    <col min="14084" max="14084" width="6.6640625" style="393" customWidth="1"/>
    <col min="14085" max="14085" width="13.6640625" style="393" customWidth="1"/>
    <col min="14086" max="14086" width="15.5" style="393" bestFit="1" customWidth="1"/>
    <col min="14087" max="14087" width="18.5" style="393" bestFit="1" customWidth="1"/>
    <col min="14088" max="14088" width="20.5" style="393" customWidth="1"/>
    <col min="14089" max="14090" width="0" style="393" hidden="1" customWidth="1"/>
    <col min="14091" max="14091" width="9.33203125" style="393"/>
    <col min="14092" max="14092" width="23.83203125" style="393" customWidth="1"/>
    <col min="14093" max="14336" width="9.33203125" style="393"/>
    <col min="14337" max="14337" width="8.5" style="393" customWidth="1"/>
    <col min="14338" max="14338" width="13" style="393" customWidth="1"/>
    <col min="14339" max="14339" width="85.5" style="393" customWidth="1"/>
    <col min="14340" max="14340" width="6.6640625" style="393" customWidth="1"/>
    <col min="14341" max="14341" width="13.6640625" style="393" customWidth="1"/>
    <col min="14342" max="14342" width="15.5" style="393" bestFit="1" customWidth="1"/>
    <col min="14343" max="14343" width="18.5" style="393" bestFit="1" customWidth="1"/>
    <col min="14344" max="14344" width="20.5" style="393" customWidth="1"/>
    <col min="14345" max="14346" width="0" style="393" hidden="1" customWidth="1"/>
    <col min="14347" max="14347" width="9.33203125" style="393"/>
    <col min="14348" max="14348" width="23.83203125" style="393" customWidth="1"/>
    <col min="14349" max="14592" width="9.33203125" style="393"/>
    <col min="14593" max="14593" width="8.5" style="393" customWidth="1"/>
    <col min="14594" max="14594" width="13" style="393" customWidth="1"/>
    <col min="14595" max="14595" width="85.5" style="393" customWidth="1"/>
    <col min="14596" max="14596" width="6.6640625" style="393" customWidth="1"/>
    <col min="14597" max="14597" width="13.6640625" style="393" customWidth="1"/>
    <col min="14598" max="14598" width="15.5" style="393" bestFit="1" customWidth="1"/>
    <col min="14599" max="14599" width="18.5" style="393" bestFit="1" customWidth="1"/>
    <col min="14600" max="14600" width="20.5" style="393" customWidth="1"/>
    <col min="14601" max="14602" width="0" style="393" hidden="1" customWidth="1"/>
    <col min="14603" max="14603" width="9.33203125" style="393"/>
    <col min="14604" max="14604" width="23.83203125" style="393" customWidth="1"/>
    <col min="14605" max="14848" width="9.33203125" style="393"/>
    <col min="14849" max="14849" width="8.5" style="393" customWidth="1"/>
    <col min="14850" max="14850" width="13" style="393" customWidth="1"/>
    <col min="14851" max="14851" width="85.5" style="393" customWidth="1"/>
    <col min="14852" max="14852" width="6.6640625" style="393" customWidth="1"/>
    <col min="14853" max="14853" width="13.6640625" style="393" customWidth="1"/>
    <col min="14854" max="14854" width="15.5" style="393" bestFit="1" customWidth="1"/>
    <col min="14855" max="14855" width="18.5" style="393" bestFit="1" customWidth="1"/>
    <col min="14856" max="14856" width="20.5" style="393" customWidth="1"/>
    <col min="14857" max="14858" width="0" style="393" hidden="1" customWidth="1"/>
    <col min="14859" max="14859" width="9.33203125" style="393"/>
    <col min="14860" max="14860" width="23.83203125" style="393" customWidth="1"/>
    <col min="14861" max="15104" width="9.33203125" style="393"/>
    <col min="15105" max="15105" width="8.5" style="393" customWidth="1"/>
    <col min="15106" max="15106" width="13" style="393" customWidth="1"/>
    <col min="15107" max="15107" width="85.5" style="393" customWidth="1"/>
    <col min="15108" max="15108" width="6.6640625" style="393" customWidth="1"/>
    <col min="15109" max="15109" width="13.6640625" style="393" customWidth="1"/>
    <col min="15110" max="15110" width="15.5" style="393" bestFit="1" customWidth="1"/>
    <col min="15111" max="15111" width="18.5" style="393" bestFit="1" customWidth="1"/>
    <col min="15112" max="15112" width="20.5" style="393" customWidth="1"/>
    <col min="15113" max="15114" width="0" style="393" hidden="1" customWidth="1"/>
    <col min="15115" max="15115" width="9.33203125" style="393"/>
    <col min="15116" max="15116" width="23.83203125" style="393" customWidth="1"/>
    <col min="15117" max="15360" width="9.33203125" style="393"/>
    <col min="15361" max="15361" width="8.5" style="393" customWidth="1"/>
    <col min="15362" max="15362" width="13" style="393" customWidth="1"/>
    <col min="15363" max="15363" width="85.5" style="393" customWidth="1"/>
    <col min="15364" max="15364" width="6.6640625" style="393" customWidth="1"/>
    <col min="15365" max="15365" width="13.6640625" style="393" customWidth="1"/>
    <col min="15366" max="15366" width="15.5" style="393" bestFit="1" customWidth="1"/>
    <col min="15367" max="15367" width="18.5" style="393" bestFit="1" customWidth="1"/>
    <col min="15368" max="15368" width="20.5" style="393" customWidth="1"/>
    <col min="15369" max="15370" width="0" style="393" hidden="1" customWidth="1"/>
    <col min="15371" max="15371" width="9.33203125" style="393"/>
    <col min="15372" max="15372" width="23.83203125" style="393" customWidth="1"/>
    <col min="15373" max="15616" width="9.33203125" style="393"/>
    <col min="15617" max="15617" width="8.5" style="393" customWidth="1"/>
    <col min="15618" max="15618" width="13" style="393" customWidth="1"/>
    <col min="15619" max="15619" width="85.5" style="393" customWidth="1"/>
    <col min="15620" max="15620" width="6.6640625" style="393" customWidth="1"/>
    <col min="15621" max="15621" width="13.6640625" style="393" customWidth="1"/>
    <col min="15622" max="15622" width="15.5" style="393" bestFit="1" customWidth="1"/>
    <col min="15623" max="15623" width="18.5" style="393" bestFit="1" customWidth="1"/>
    <col min="15624" max="15624" width="20.5" style="393" customWidth="1"/>
    <col min="15625" max="15626" width="0" style="393" hidden="1" customWidth="1"/>
    <col min="15627" max="15627" width="9.33203125" style="393"/>
    <col min="15628" max="15628" width="23.83203125" style="393" customWidth="1"/>
    <col min="15629" max="15872" width="9.33203125" style="393"/>
    <col min="15873" max="15873" width="8.5" style="393" customWidth="1"/>
    <col min="15874" max="15874" width="13" style="393" customWidth="1"/>
    <col min="15875" max="15875" width="85.5" style="393" customWidth="1"/>
    <col min="15876" max="15876" width="6.6640625" style="393" customWidth="1"/>
    <col min="15877" max="15877" width="13.6640625" style="393" customWidth="1"/>
    <col min="15878" max="15878" width="15.5" style="393" bestFit="1" customWidth="1"/>
    <col min="15879" max="15879" width="18.5" style="393" bestFit="1" customWidth="1"/>
    <col min="15880" max="15880" width="20.5" style="393" customWidth="1"/>
    <col min="15881" max="15882" width="0" style="393" hidden="1" customWidth="1"/>
    <col min="15883" max="15883" width="9.33203125" style="393"/>
    <col min="15884" max="15884" width="23.83203125" style="393" customWidth="1"/>
    <col min="15885" max="16128" width="9.33203125" style="393"/>
    <col min="16129" max="16129" width="8.5" style="393" customWidth="1"/>
    <col min="16130" max="16130" width="13" style="393" customWidth="1"/>
    <col min="16131" max="16131" width="85.5" style="393" customWidth="1"/>
    <col min="16132" max="16132" width="6.6640625" style="393" customWidth="1"/>
    <col min="16133" max="16133" width="13.6640625" style="393" customWidth="1"/>
    <col min="16134" max="16134" width="15.5" style="393" bestFit="1" customWidth="1"/>
    <col min="16135" max="16135" width="18.5" style="393" bestFit="1" customWidth="1"/>
    <col min="16136" max="16136" width="20.5" style="393" customWidth="1"/>
    <col min="16137" max="16138" width="0" style="393" hidden="1" customWidth="1"/>
    <col min="16139" max="16139" width="9.33203125" style="393"/>
    <col min="16140" max="16140" width="23.83203125" style="393" customWidth="1"/>
    <col min="16141" max="16384" width="9.33203125" style="393"/>
  </cols>
  <sheetData>
    <row r="1" spans="1:10" ht="14.1" customHeight="1" thickBot="1" x14ac:dyDescent="0.25">
      <c r="A1" s="629" t="s">
        <v>1715</v>
      </c>
      <c r="B1" s="630"/>
      <c r="C1" s="630"/>
      <c r="D1" s="630"/>
      <c r="E1" s="630"/>
      <c r="F1" s="630"/>
      <c r="G1" s="630"/>
      <c r="H1" s="630"/>
    </row>
    <row r="2" spans="1:10" ht="14.1" customHeight="1" x14ac:dyDescent="0.2">
      <c r="A2" s="394" t="s">
        <v>1716</v>
      </c>
      <c r="B2" s="395" t="s">
        <v>1717</v>
      </c>
      <c r="C2" s="395" t="s">
        <v>1718</v>
      </c>
      <c r="D2" s="395" t="s">
        <v>1719</v>
      </c>
      <c r="E2" s="395" t="s">
        <v>1720</v>
      </c>
      <c r="F2" s="631" t="s">
        <v>1721</v>
      </c>
      <c r="G2" s="632"/>
      <c r="H2" s="633"/>
    </row>
    <row r="3" spans="1:10" ht="14.1" customHeight="1" thickBot="1" x14ac:dyDescent="0.25">
      <c r="A3" s="396" t="s">
        <v>1722</v>
      </c>
      <c r="B3" s="397" t="s">
        <v>1723</v>
      </c>
      <c r="C3" s="398"/>
      <c r="D3" s="397" t="s">
        <v>1724</v>
      </c>
      <c r="E3" s="397" t="s">
        <v>21</v>
      </c>
      <c r="F3" s="399" t="s">
        <v>1724</v>
      </c>
      <c r="G3" s="400" t="s">
        <v>1725</v>
      </c>
      <c r="H3" s="399" t="s">
        <v>1726</v>
      </c>
    </row>
    <row r="4" spans="1:10" ht="14.1" customHeight="1" x14ac:dyDescent="0.2">
      <c r="A4" s="401"/>
      <c r="B4" s="402"/>
      <c r="C4" s="403"/>
      <c r="D4" s="402"/>
      <c r="E4" s="403"/>
      <c r="F4" s="404"/>
      <c r="G4" s="405"/>
      <c r="H4" s="404"/>
    </row>
    <row r="5" spans="1:10" ht="14.1" customHeight="1" x14ac:dyDescent="0.2">
      <c r="A5" s="406"/>
      <c r="B5" s="407"/>
      <c r="C5" s="408"/>
      <c r="D5" s="407"/>
      <c r="E5" s="408"/>
      <c r="F5" s="409"/>
      <c r="G5" s="410"/>
      <c r="H5" s="409"/>
    </row>
    <row r="6" spans="1:10" ht="14.1" customHeight="1" x14ac:dyDescent="0.2">
      <c r="A6" s="634" t="s">
        <v>1727</v>
      </c>
      <c r="B6" s="635"/>
      <c r="C6" s="635"/>
      <c r="D6" s="635"/>
      <c r="E6" s="635"/>
      <c r="F6" s="635"/>
      <c r="G6" s="635"/>
      <c r="H6" s="635"/>
      <c r="I6" s="411"/>
      <c r="J6" s="412"/>
    </row>
    <row r="7" spans="1:10" ht="14.1" customHeight="1" x14ac:dyDescent="0.2">
      <c r="A7" s="636" t="s">
        <v>1728</v>
      </c>
      <c r="B7" s="637"/>
      <c r="C7" s="637"/>
      <c r="D7" s="637"/>
      <c r="E7" s="637"/>
      <c r="F7" s="637"/>
      <c r="G7" s="637"/>
      <c r="H7" s="637"/>
      <c r="I7" s="408"/>
      <c r="J7" s="413"/>
    </row>
    <row r="8" spans="1:10" ht="14.1" customHeight="1" x14ac:dyDescent="0.2">
      <c r="A8" s="636"/>
      <c r="B8" s="637"/>
      <c r="C8" s="637"/>
      <c r="D8" s="637"/>
      <c r="E8" s="637"/>
      <c r="F8" s="637"/>
      <c r="G8" s="637"/>
      <c r="H8" s="637"/>
      <c r="I8" s="408"/>
      <c r="J8" s="413"/>
    </row>
    <row r="9" spans="1:10" ht="14.1" customHeight="1" x14ac:dyDescent="0.2">
      <c r="A9" s="638" t="s">
        <v>1729</v>
      </c>
      <c r="B9" s="639"/>
      <c r="C9" s="639"/>
      <c r="D9" s="639"/>
      <c r="E9" s="639"/>
      <c r="F9" s="639"/>
      <c r="G9" s="639"/>
      <c r="H9" s="639"/>
      <c r="I9" s="408"/>
      <c r="J9" s="413"/>
    </row>
    <row r="10" spans="1:10" ht="14.1" customHeight="1" x14ac:dyDescent="0.2">
      <c r="A10" s="638"/>
      <c r="B10" s="639"/>
      <c r="C10" s="639"/>
      <c r="D10" s="639"/>
      <c r="E10" s="639"/>
      <c r="F10" s="639"/>
      <c r="G10" s="639"/>
      <c r="H10" s="639"/>
      <c r="I10" s="408"/>
      <c r="J10" s="413"/>
    </row>
    <row r="11" spans="1:10" ht="14.1" customHeight="1" x14ac:dyDescent="0.2">
      <c r="A11" s="640" t="s">
        <v>1730</v>
      </c>
      <c r="B11" s="641"/>
      <c r="C11" s="641"/>
      <c r="D11" s="641"/>
      <c r="E11" s="641"/>
      <c r="F11" s="641"/>
      <c r="G11" s="641"/>
      <c r="H11" s="641"/>
      <c r="I11" s="641"/>
      <c r="J11" s="642"/>
    </row>
    <row r="12" spans="1:10" ht="14.1" customHeight="1" x14ac:dyDescent="0.2">
      <c r="A12" s="640"/>
      <c r="B12" s="641"/>
      <c r="C12" s="641"/>
      <c r="D12" s="641"/>
      <c r="E12" s="641"/>
      <c r="F12" s="641"/>
      <c r="G12" s="641"/>
      <c r="H12" s="641"/>
      <c r="I12" s="641"/>
      <c r="J12" s="642"/>
    </row>
    <row r="13" spans="1:10" ht="14.1" customHeight="1" x14ac:dyDescent="0.2">
      <c r="A13" s="643" t="s">
        <v>1731</v>
      </c>
      <c r="B13" s="644"/>
      <c r="C13" s="644"/>
      <c r="D13" s="644"/>
      <c r="E13" s="644"/>
      <c r="F13" s="644"/>
      <c r="G13" s="644"/>
      <c r="H13" s="644"/>
      <c r="I13" s="644"/>
      <c r="J13" s="645"/>
    </row>
    <row r="14" spans="1:10" ht="14.1" customHeight="1" x14ac:dyDescent="0.2">
      <c r="A14" s="646" t="s">
        <v>1732</v>
      </c>
      <c r="B14" s="647"/>
      <c r="C14" s="647"/>
      <c r="D14" s="647"/>
      <c r="E14" s="647"/>
      <c r="F14" s="647"/>
      <c r="G14" s="647"/>
      <c r="H14" s="647"/>
      <c r="I14" s="647"/>
      <c r="J14" s="648"/>
    </row>
    <row r="15" spans="1:10" ht="14.1" customHeight="1" x14ac:dyDescent="0.2">
      <c r="A15" s="640" t="s">
        <v>1733</v>
      </c>
      <c r="B15" s="641"/>
      <c r="C15" s="641"/>
      <c r="D15" s="641"/>
      <c r="E15" s="641"/>
      <c r="F15" s="641"/>
      <c r="G15" s="641"/>
      <c r="H15" s="641"/>
      <c r="I15" s="641"/>
      <c r="J15" s="642"/>
    </row>
    <row r="16" spans="1:10" ht="14.1" customHeight="1" x14ac:dyDescent="0.2">
      <c r="A16" s="640"/>
      <c r="B16" s="641"/>
      <c r="C16" s="641"/>
      <c r="D16" s="641"/>
      <c r="E16" s="641"/>
      <c r="F16" s="641"/>
      <c r="G16" s="641"/>
      <c r="H16" s="641"/>
      <c r="I16" s="641"/>
      <c r="J16" s="642"/>
    </row>
    <row r="17" spans="1:10" ht="14.1" customHeight="1" x14ac:dyDescent="0.2">
      <c r="A17" s="640" t="s">
        <v>1734</v>
      </c>
      <c r="B17" s="641"/>
      <c r="C17" s="641"/>
      <c r="D17" s="641"/>
      <c r="E17" s="641"/>
      <c r="F17" s="641"/>
      <c r="G17" s="641"/>
      <c r="H17" s="641"/>
      <c r="I17" s="641"/>
      <c r="J17" s="642"/>
    </row>
    <row r="18" spans="1:10" ht="14.1" customHeight="1" x14ac:dyDescent="0.2">
      <c r="A18" s="640"/>
      <c r="B18" s="641"/>
      <c r="C18" s="641"/>
      <c r="D18" s="641"/>
      <c r="E18" s="641"/>
      <c r="F18" s="641"/>
      <c r="G18" s="641"/>
      <c r="H18" s="641"/>
      <c r="I18" s="641"/>
      <c r="J18" s="642"/>
    </row>
    <row r="19" spans="1:10" ht="14.1" customHeight="1" x14ac:dyDescent="0.2">
      <c r="A19" s="640"/>
      <c r="B19" s="641"/>
      <c r="C19" s="641"/>
      <c r="D19" s="641"/>
      <c r="E19" s="641"/>
      <c r="F19" s="641"/>
      <c r="G19" s="641"/>
      <c r="H19" s="641"/>
      <c r="I19" s="641"/>
      <c r="J19" s="642"/>
    </row>
    <row r="20" spans="1:10" ht="14.1" customHeight="1" x14ac:dyDescent="0.2">
      <c r="A20" s="643" t="s">
        <v>1735</v>
      </c>
      <c r="B20" s="644"/>
      <c r="C20" s="644"/>
      <c r="D20" s="644"/>
      <c r="E20" s="644"/>
      <c r="F20" s="644"/>
      <c r="G20" s="644"/>
      <c r="H20" s="644"/>
      <c r="I20" s="644"/>
      <c r="J20" s="645"/>
    </row>
    <row r="21" spans="1:10" ht="14.1" customHeight="1" x14ac:dyDescent="0.2">
      <c r="A21" s="627"/>
      <c r="B21" s="628"/>
      <c r="C21" s="628"/>
      <c r="D21" s="628"/>
      <c r="E21" s="628"/>
      <c r="F21" s="628"/>
      <c r="G21" s="628"/>
      <c r="H21" s="628"/>
      <c r="I21" s="414"/>
      <c r="J21" s="415"/>
    </row>
    <row r="22" spans="1:10" ht="12.75" x14ac:dyDescent="0.2"/>
    <row r="23" spans="1:10" ht="12.75" x14ac:dyDescent="0.2">
      <c r="A23" s="420"/>
      <c r="B23" s="421"/>
      <c r="C23" s="422" t="s">
        <v>1736</v>
      </c>
      <c r="D23" s="421"/>
      <c r="E23" s="423"/>
      <c r="F23" s="424"/>
      <c r="G23" s="425"/>
      <c r="H23" s="426"/>
    </row>
    <row r="24" spans="1:10" ht="12.75" x14ac:dyDescent="0.2">
      <c r="A24" s="420"/>
      <c r="B24" s="421"/>
      <c r="C24" s="422"/>
      <c r="D24" s="421"/>
      <c r="E24" s="423"/>
      <c r="F24" s="427"/>
      <c r="G24" s="426"/>
      <c r="H24" s="426"/>
    </row>
    <row r="25" spans="1:10" ht="13.5" customHeight="1" x14ac:dyDescent="0.2">
      <c r="A25" s="420" t="s">
        <v>1737</v>
      </c>
      <c r="B25" s="421"/>
      <c r="C25" s="428" t="s">
        <v>1738</v>
      </c>
      <c r="D25" s="421" t="s">
        <v>761</v>
      </c>
      <c r="E25" s="423">
        <v>1</v>
      </c>
      <c r="F25" s="429">
        <v>0</v>
      </c>
      <c r="G25" s="426">
        <f>E25*F25</f>
        <v>0</v>
      </c>
      <c r="H25" s="426"/>
    </row>
    <row r="26" spans="1:10" ht="12.75" x14ac:dyDescent="0.2">
      <c r="A26" s="420"/>
      <c r="B26" s="421"/>
      <c r="C26" s="430" t="s">
        <v>1739</v>
      </c>
      <c r="D26" s="421"/>
      <c r="E26" s="423"/>
      <c r="F26" s="429"/>
      <c r="G26" s="426"/>
      <c r="H26" s="426"/>
    </row>
    <row r="27" spans="1:10" ht="12.75" x14ac:dyDescent="0.2">
      <c r="A27" s="420"/>
      <c r="B27" s="421"/>
      <c r="C27" s="431" t="s">
        <v>1740</v>
      </c>
      <c r="D27" s="421"/>
      <c r="E27" s="423"/>
      <c r="F27" s="429"/>
      <c r="G27" s="426"/>
      <c r="H27" s="426"/>
    </row>
    <row r="28" spans="1:10" ht="12.75" x14ac:dyDescent="0.2">
      <c r="A28" s="420"/>
      <c r="B28" s="421"/>
      <c r="C28" s="428" t="s">
        <v>1741</v>
      </c>
      <c r="D28" s="421"/>
      <c r="E28" s="423"/>
      <c r="F28" s="429"/>
      <c r="G28" s="426"/>
      <c r="H28" s="426"/>
    </row>
    <row r="29" spans="1:10" ht="12.75" x14ac:dyDescent="0.2">
      <c r="A29" s="420"/>
      <c r="B29" s="421"/>
      <c r="C29" s="431" t="s">
        <v>1742</v>
      </c>
      <c r="D29" s="421"/>
      <c r="E29" s="423"/>
      <c r="F29" s="429"/>
      <c r="G29" s="426"/>
      <c r="H29" s="426"/>
    </row>
    <row r="30" spans="1:10" ht="12.75" x14ac:dyDescent="0.2">
      <c r="A30" s="420"/>
      <c r="B30" s="421"/>
      <c r="C30" s="428" t="s">
        <v>1743</v>
      </c>
      <c r="D30" s="421"/>
      <c r="E30" s="423"/>
      <c r="F30" s="429"/>
      <c r="G30" s="426"/>
      <c r="H30" s="426"/>
    </row>
    <row r="31" spans="1:10" ht="12.75" x14ac:dyDescent="0.2">
      <c r="A31" s="420"/>
      <c r="B31" s="421"/>
      <c r="C31" s="431" t="s">
        <v>1744</v>
      </c>
      <c r="D31" s="421"/>
      <c r="E31" s="423"/>
      <c r="F31" s="429"/>
      <c r="G31" s="426"/>
      <c r="H31" s="426"/>
    </row>
    <row r="32" spans="1:10" ht="12.75" x14ac:dyDescent="0.2">
      <c r="A32" s="420"/>
      <c r="B32" s="421"/>
      <c r="C32" s="431" t="s">
        <v>1745</v>
      </c>
      <c r="D32" s="421"/>
      <c r="E32" s="423"/>
      <c r="F32" s="429"/>
      <c r="G32" s="426"/>
      <c r="H32" s="426"/>
    </row>
    <row r="33" spans="1:8" ht="12.75" x14ac:dyDescent="0.2">
      <c r="A33" s="420"/>
      <c r="B33" s="421"/>
      <c r="C33" s="431" t="s">
        <v>1746</v>
      </c>
      <c r="D33" s="421"/>
      <c r="E33" s="423"/>
      <c r="F33" s="429"/>
      <c r="G33" s="426"/>
      <c r="H33" s="426"/>
    </row>
    <row r="34" spans="1:8" ht="12.75" x14ac:dyDescent="0.2">
      <c r="A34" s="420"/>
      <c r="B34" s="421"/>
      <c r="C34" s="431" t="s">
        <v>1747</v>
      </c>
      <c r="D34" s="421"/>
      <c r="E34" s="423"/>
      <c r="F34" s="429"/>
      <c r="G34" s="426"/>
      <c r="H34" s="426"/>
    </row>
    <row r="35" spans="1:8" ht="12.75" x14ac:dyDescent="0.2">
      <c r="A35" s="420"/>
      <c r="B35" s="421"/>
      <c r="C35" s="431" t="s">
        <v>1748</v>
      </c>
      <c r="D35" s="421"/>
      <c r="E35" s="423"/>
      <c r="F35" s="429"/>
      <c r="G35" s="426"/>
      <c r="H35" s="426"/>
    </row>
    <row r="36" spans="1:8" ht="12.75" x14ac:dyDescent="0.2">
      <c r="A36" s="420"/>
      <c r="B36" s="421"/>
      <c r="C36" s="431" t="s">
        <v>1749</v>
      </c>
      <c r="D36" s="421"/>
      <c r="E36" s="423"/>
      <c r="F36" s="429"/>
      <c r="G36" s="426"/>
      <c r="H36" s="426"/>
    </row>
    <row r="37" spans="1:8" ht="12.75" x14ac:dyDescent="0.2">
      <c r="A37" s="420"/>
      <c r="B37" s="421"/>
      <c r="C37" s="431" t="s">
        <v>1750</v>
      </c>
      <c r="D37" s="421"/>
      <c r="E37" s="423"/>
      <c r="F37" s="429"/>
      <c r="G37" s="426"/>
      <c r="H37" s="426"/>
    </row>
    <row r="38" spans="1:8" ht="12.75" x14ac:dyDescent="0.2">
      <c r="A38" s="420"/>
      <c r="B38" s="421"/>
      <c r="C38" s="431" t="s">
        <v>1751</v>
      </c>
      <c r="D38" s="421"/>
      <c r="E38" s="423"/>
      <c r="F38" s="429"/>
      <c r="G38" s="426"/>
      <c r="H38" s="426"/>
    </row>
    <row r="39" spans="1:8" ht="12.75" x14ac:dyDescent="0.2">
      <c r="A39" s="420"/>
      <c r="B39" s="421"/>
      <c r="C39" s="431"/>
      <c r="D39" s="421"/>
      <c r="E39" s="423"/>
      <c r="F39" s="429"/>
      <c r="G39" s="426"/>
      <c r="H39" s="426"/>
    </row>
    <row r="40" spans="1:8" ht="12.75" x14ac:dyDescent="0.2">
      <c r="A40" s="420"/>
      <c r="B40" s="421"/>
      <c r="C40" s="431" t="s">
        <v>1752</v>
      </c>
      <c r="D40" s="421"/>
      <c r="E40" s="423"/>
      <c r="F40" s="429"/>
      <c r="G40" s="426"/>
      <c r="H40" s="425"/>
    </row>
    <row r="41" spans="1:8" ht="12.75" x14ac:dyDescent="0.2">
      <c r="A41" s="420"/>
      <c r="B41" s="421"/>
      <c r="C41" s="431" t="s">
        <v>1753</v>
      </c>
      <c r="D41" s="421"/>
      <c r="E41" s="423"/>
      <c r="F41" s="429"/>
      <c r="G41" s="426"/>
      <c r="H41" s="425"/>
    </row>
    <row r="42" spans="1:8" ht="12.75" x14ac:dyDescent="0.2">
      <c r="A42" s="420"/>
      <c r="B42" s="421"/>
      <c r="C42" s="431" t="s">
        <v>1754</v>
      </c>
      <c r="D42" s="421"/>
      <c r="E42" s="423"/>
      <c r="F42" s="429"/>
      <c r="G42" s="426"/>
      <c r="H42" s="425"/>
    </row>
    <row r="43" spans="1:8" ht="12.75" x14ac:dyDescent="0.2">
      <c r="A43" s="420"/>
      <c r="B43" s="421"/>
      <c r="C43" s="431"/>
      <c r="D43" s="421"/>
      <c r="E43" s="423"/>
      <c r="F43" s="429"/>
      <c r="G43" s="426"/>
      <c r="H43" s="425"/>
    </row>
    <row r="44" spans="1:8" ht="12.75" x14ac:dyDescent="0.2">
      <c r="A44" s="420" t="s">
        <v>1755</v>
      </c>
      <c r="B44" s="421"/>
      <c r="C44" s="431" t="s">
        <v>1756</v>
      </c>
      <c r="D44" s="421" t="s">
        <v>761</v>
      </c>
      <c r="E44" s="423">
        <v>44</v>
      </c>
      <c r="F44" s="429">
        <v>0</v>
      </c>
      <c r="G44" s="426">
        <f t="shared" ref="G44:G54" si="0">E44*F44</f>
        <v>0</v>
      </c>
      <c r="H44" s="425"/>
    </row>
    <row r="45" spans="1:8" ht="12.75" x14ac:dyDescent="0.2">
      <c r="A45" s="420" t="s">
        <v>1757</v>
      </c>
      <c r="B45" s="421"/>
      <c r="C45" s="431" t="s">
        <v>1758</v>
      </c>
      <c r="D45" s="421" t="s">
        <v>761</v>
      </c>
      <c r="E45" s="423">
        <v>3</v>
      </c>
      <c r="F45" s="429">
        <v>0</v>
      </c>
      <c r="G45" s="426">
        <f t="shared" si="0"/>
        <v>0</v>
      </c>
      <c r="H45" s="425"/>
    </row>
    <row r="46" spans="1:8" ht="12.75" x14ac:dyDescent="0.2">
      <c r="A46" s="420" t="s">
        <v>1759</v>
      </c>
      <c r="B46" s="421"/>
      <c r="C46" s="431" t="s">
        <v>1760</v>
      </c>
      <c r="D46" s="421" t="s">
        <v>761</v>
      </c>
      <c r="E46" s="423">
        <v>4</v>
      </c>
      <c r="F46" s="429">
        <v>0</v>
      </c>
      <c r="G46" s="426">
        <f t="shared" si="0"/>
        <v>0</v>
      </c>
      <c r="H46" s="425"/>
    </row>
    <row r="47" spans="1:8" ht="12.75" x14ac:dyDescent="0.2">
      <c r="A47" s="420" t="s">
        <v>1761</v>
      </c>
      <c r="B47" s="421"/>
      <c r="C47" s="431" t="s">
        <v>1762</v>
      </c>
      <c r="D47" s="421" t="s">
        <v>761</v>
      </c>
      <c r="E47" s="423">
        <v>1</v>
      </c>
      <c r="F47" s="429">
        <v>0</v>
      </c>
      <c r="G47" s="426">
        <f t="shared" si="0"/>
        <v>0</v>
      </c>
      <c r="H47" s="425"/>
    </row>
    <row r="48" spans="1:8" ht="12.75" x14ac:dyDescent="0.2">
      <c r="A48" s="420" t="s">
        <v>1763</v>
      </c>
      <c r="B48" s="421"/>
      <c r="C48" s="431" t="s">
        <v>1764</v>
      </c>
      <c r="D48" s="421" t="s">
        <v>761</v>
      </c>
      <c r="E48" s="423">
        <v>2</v>
      </c>
      <c r="F48" s="429">
        <v>0</v>
      </c>
      <c r="G48" s="426">
        <f t="shared" si="0"/>
        <v>0</v>
      </c>
      <c r="H48" s="425"/>
    </row>
    <row r="49" spans="1:8" ht="12.75" x14ac:dyDescent="0.2">
      <c r="A49" s="420" t="s">
        <v>1765</v>
      </c>
      <c r="B49" s="421"/>
      <c r="C49" s="431" t="s">
        <v>1766</v>
      </c>
      <c r="D49" s="421" t="s">
        <v>761</v>
      </c>
      <c r="E49" s="423">
        <v>1</v>
      </c>
      <c r="F49" s="429">
        <v>0</v>
      </c>
      <c r="G49" s="426">
        <f t="shared" si="0"/>
        <v>0</v>
      </c>
      <c r="H49" s="425"/>
    </row>
    <row r="50" spans="1:8" ht="12.75" x14ac:dyDescent="0.2">
      <c r="A50" s="420" t="s">
        <v>1767</v>
      </c>
      <c r="B50" s="421"/>
      <c r="C50" s="431" t="s">
        <v>1768</v>
      </c>
      <c r="D50" s="421" t="s">
        <v>761</v>
      </c>
      <c r="E50" s="423">
        <v>1</v>
      </c>
      <c r="F50" s="429">
        <v>0</v>
      </c>
      <c r="G50" s="426">
        <f t="shared" si="0"/>
        <v>0</v>
      </c>
      <c r="H50" s="425"/>
    </row>
    <row r="51" spans="1:8" ht="12.75" x14ac:dyDescent="0.2">
      <c r="A51" s="420" t="s">
        <v>1769</v>
      </c>
      <c r="B51" s="421"/>
      <c r="C51" s="431" t="s">
        <v>1770</v>
      </c>
      <c r="D51" s="421" t="s">
        <v>761</v>
      </c>
      <c r="E51" s="423">
        <v>1</v>
      </c>
      <c r="F51" s="429">
        <v>0</v>
      </c>
      <c r="G51" s="426">
        <f t="shared" si="0"/>
        <v>0</v>
      </c>
      <c r="H51" s="426"/>
    </row>
    <row r="52" spans="1:8" ht="12.75" x14ac:dyDescent="0.2">
      <c r="A52" s="420" t="s">
        <v>1771</v>
      </c>
      <c r="B52" s="421"/>
      <c r="C52" s="431" t="s">
        <v>1772</v>
      </c>
      <c r="D52" s="421" t="s">
        <v>1773</v>
      </c>
      <c r="E52" s="423">
        <v>10</v>
      </c>
      <c r="F52" s="429">
        <v>0</v>
      </c>
      <c r="G52" s="426">
        <f t="shared" si="0"/>
        <v>0</v>
      </c>
      <c r="H52" s="426"/>
    </row>
    <row r="53" spans="1:8" ht="12.75" x14ac:dyDescent="0.2">
      <c r="A53" s="420" t="s">
        <v>1774</v>
      </c>
      <c r="B53" s="421"/>
      <c r="C53" s="431" t="s">
        <v>1775</v>
      </c>
      <c r="D53" s="421" t="s">
        <v>1773</v>
      </c>
      <c r="E53" s="423">
        <v>1</v>
      </c>
      <c r="F53" s="429">
        <v>0</v>
      </c>
      <c r="G53" s="426">
        <f t="shared" si="0"/>
        <v>0</v>
      </c>
      <c r="H53" s="426"/>
    </row>
    <row r="54" spans="1:8" ht="12.75" x14ac:dyDescent="0.2">
      <c r="A54" s="420" t="s">
        <v>1776</v>
      </c>
      <c r="B54" s="421"/>
      <c r="C54" s="431" t="s">
        <v>1777</v>
      </c>
      <c r="D54" s="421" t="s">
        <v>761</v>
      </c>
      <c r="E54" s="423">
        <v>1</v>
      </c>
      <c r="F54" s="429">
        <v>0</v>
      </c>
      <c r="G54" s="426">
        <f t="shared" si="0"/>
        <v>0</v>
      </c>
      <c r="H54" s="426"/>
    </row>
    <row r="55" spans="1:8" ht="12.75" x14ac:dyDescent="0.2">
      <c r="A55" s="420"/>
      <c r="B55" s="421"/>
      <c r="C55" s="428"/>
      <c r="D55" s="421"/>
      <c r="E55" s="423"/>
      <c r="F55" s="429"/>
      <c r="G55" s="426"/>
      <c r="H55" s="426"/>
    </row>
    <row r="56" spans="1:8" ht="12.75" x14ac:dyDescent="0.2">
      <c r="A56" s="420"/>
      <c r="B56" s="421"/>
      <c r="C56" s="432" t="s">
        <v>1778</v>
      </c>
      <c r="D56" s="421"/>
      <c r="E56" s="423"/>
      <c r="F56" s="429"/>
      <c r="G56" s="426"/>
      <c r="H56" s="426"/>
    </row>
    <row r="57" spans="1:8" ht="12.75" x14ac:dyDescent="0.2">
      <c r="A57" s="420"/>
      <c r="B57" s="421"/>
      <c r="C57" s="421" t="s">
        <v>1779</v>
      </c>
      <c r="D57" s="421" t="s">
        <v>1773</v>
      </c>
      <c r="E57" s="423">
        <v>5</v>
      </c>
      <c r="F57" s="429">
        <v>0</v>
      </c>
      <c r="G57" s="426">
        <f>E57*F57</f>
        <v>0</v>
      </c>
      <c r="H57" s="426"/>
    </row>
    <row r="58" spans="1:8" ht="12.75" x14ac:dyDescent="0.2">
      <c r="A58" s="420"/>
      <c r="B58" s="421"/>
      <c r="C58" s="421" t="s">
        <v>1780</v>
      </c>
      <c r="D58" s="421" t="s">
        <v>1773</v>
      </c>
      <c r="E58" s="423">
        <v>2</v>
      </c>
      <c r="F58" s="429">
        <v>0</v>
      </c>
      <c r="G58" s="426">
        <f>E58*F58</f>
        <v>0</v>
      </c>
      <c r="H58" s="426"/>
    </row>
    <row r="59" spans="1:8" ht="12.75" x14ac:dyDescent="0.2">
      <c r="A59" s="420"/>
      <c r="B59" s="421"/>
      <c r="C59" s="432" t="s">
        <v>1781</v>
      </c>
      <c r="D59" s="421"/>
      <c r="E59" s="423"/>
      <c r="F59" s="429"/>
      <c r="G59" s="426"/>
      <c r="H59" s="426"/>
    </row>
    <row r="60" spans="1:8" ht="12.75" x14ac:dyDescent="0.2">
      <c r="A60" s="420"/>
      <c r="B60" s="421"/>
      <c r="C60" s="421" t="s">
        <v>1779</v>
      </c>
      <c r="D60" s="421" t="s">
        <v>1773</v>
      </c>
      <c r="E60" s="423">
        <v>3</v>
      </c>
      <c r="F60" s="429">
        <v>0</v>
      </c>
      <c r="G60" s="426">
        <f>E60*F60</f>
        <v>0</v>
      </c>
      <c r="H60" s="426"/>
    </row>
    <row r="61" spans="1:8" ht="12.75" x14ac:dyDescent="0.2">
      <c r="A61" s="420"/>
      <c r="B61" s="421"/>
      <c r="C61" s="421" t="s">
        <v>1780</v>
      </c>
      <c r="D61" s="421" t="s">
        <v>1773</v>
      </c>
      <c r="E61" s="423">
        <v>1</v>
      </c>
      <c r="F61" s="429">
        <v>0</v>
      </c>
      <c r="G61" s="426">
        <f>E61*F61</f>
        <v>0</v>
      </c>
      <c r="H61" s="426"/>
    </row>
    <row r="62" spans="1:8" ht="12.75" x14ac:dyDescent="0.2">
      <c r="A62" s="420"/>
      <c r="B62" s="421"/>
      <c r="C62" s="433" t="s">
        <v>1782</v>
      </c>
      <c r="D62" s="421" t="s">
        <v>1783</v>
      </c>
      <c r="E62" s="423">
        <v>70</v>
      </c>
      <c r="F62" s="429">
        <v>0</v>
      </c>
      <c r="G62" s="426">
        <f>E62*F62</f>
        <v>0</v>
      </c>
      <c r="H62" s="426"/>
    </row>
    <row r="63" spans="1:8" ht="12.75" x14ac:dyDescent="0.2">
      <c r="A63" s="420"/>
      <c r="B63" s="421"/>
      <c r="C63" s="434" t="s">
        <v>1784</v>
      </c>
      <c r="D63" s="421" t="s">
        <v>1783</v>
      </c>
      <c r="E63" s="423">
        <v>42</v>
      </c>
      <c r="F63" s="429">
        <v>0</v>
      </c>
      <c r="G63" s="426">
        <f t="shared" ref="G63:G65" si="1">E63*F63</f>
        <v>0</v>
      </c>
      <c r="H63" s="426"/>
    </row>
    <row r="64" spans="1:8" ht="12.75" x14ac:dyDescent="0.2">
      <c r="A64" s="420"/>
      <c r="B64" s="421"/>
      <c r="C64" s="433" t="s">
        <v>1785</v>
      </c>
      <c r="D64" s="421" t="s">
        <v>1783</v>
      </c>
      <c r="E64" s="423">
        <v>143</v>
      </c>
      <c r="F64" s="429">
        <v>0</v>
      </c>
      <c r="G64" s="426">
        <f t="shared" si="1"/>
        <v>0</v>
      </c>
      <c r="H64" s="426"/>
    </row>
    <row r="65" spans="1:8" ht="12.75" x14ac:dyDescent="0.2">
      <c r="A65" s="420"/>
      <c r="B65" s="421"/>
      <c r="C65" s="434" t="s">
        <v>1786</v>
      </c>
      <c r="D65" s="421" t="s">
        <v>1783</v>
      </c>
      <c r="E65" s="423">
        <v>61</v>
      </c>
      <c r="F65" s="429">
        <v>0</v>
      </c>
      <c r="G65" s="426">
        <f t="shared" si="1"/>
        <v>0</v>
      </c>
      <c r="H65" s="426"/>
    </row>
    <row r="66" spans="1:8" ht="12.75" x14ac:dyDescent="0.2">
      <c r="A66" s="420"/>
      <c r="B66" s="421"/>
      <c r="C66" s="434"/>
      <c r="D66" s="421"/>
      <c r="E66" s="423"/>
      <c r="F66" s="429"/>
      <c r="G66" s="426"/>
      <c r="H66" s="426"/>
    </row>
    <row r="67" spans="1:8" ht="12.75" x14ac:dyDescent="0.2">
      <c r="A67" s="420"/>
      <c r="B67" s="421"/>
      <c r="C67" s="435" t="s">
        <v>1787</v>
      </c>
      <c r="D67" s="421" t="s">
        <v>1783</v>
      </c>
      <c r="E67" s="423">
        <v>102</v>
      </c>
      <c r="F67" s="429">
        <v>0</v>
      </c>
      <c r="G67" s="426">
        <f t="shared" ref="G67:G80" si="2">E67*F67</f>
        <v>0</v>
      </c>
      <c r="H67" s="426"/>
    </row>
    <row r="68" spans="1:8" ht="12.75" x14ac:dyDescent="0.2">
      <c r="A68" s="420"/>
      <c r="B68" s="421"/>
      <c r="C68" s="435" t="s">
        <v>1788</v>
      </c>
      <c r="D68" s="421" t="s">
        <v>1783</v>
      </c>
      <c r="E68" s="423">
        <v>32</v>
      </c>
      <c r="F68" s="429">
        <v>0</v>
      </c>
      <c r="G68" s="426">
        <f t="shared" si="2"/>
        <v>0</v>
      </c>
      <c r="H68" s="426"/>
    </row>
    <row r="69" spans="1:8" ht="12.75" x14ac:dyDescent="0.2">
      <c r="A69" s="420"/>
      <c r="B69" s="421"/>
      <c r="C69" s="428" t="s">
        <v>1789</v>
      </c>
      <c r="D69" s="421" t="s">
        <v>1783</v>
      </c>
      <c r="E69" s="423">
        <v>3</v>
      </c>
      <c r="F69" s="429">
        <v>0</v>
      </c>
      <c r="G69" s="426">
        <f t="shared" si="2"/>
        <v>0</v>
      </c>
      <c r="H69" s="426"/>
    </row>
    <row r="70" spans="1:8" ht="12.75" x14ac:dyDescent="0.2">
      <c r="A70" s="420"/>
      <c r="B70" s="421"/>
      <c r="C70" s="428" t="s">
        <v>1790</v>
      </c>
      <c r="D70" s="421"/>
      <c r="E70" s="423"/>
      <c r="F70" s="429"/>
      <c r="G70" s="426"/>
      <c r="H70" s="426"/>
    </row>
    <row r="71" spans="1:8" ht="12.75" x14ac:dyDescent="0.2">
      <c r="A71" s="420"/>
      <c r="B71" s="421"/>
      <c r="C71" s="428" t="s">
        <v>1791</v>
      </c>
      <c r="D71" s="421" t="s">
        <v>250</v>
      </c>
      <c r="E71" s="423">
        <v>64</v>
      </c>
      <c r="F71" s="429">
        <v>0</v>
      </c>
      <c r="G71" s="426">
        <f t="shared" si="2"/>
        <v>0</v>
      </c>
      <c r="H71" s="426"/>
    </row>
    <row r="72" spans="1:8" ht="12.75" x14ac:dyDescent="0.2">
      <c r="A72" s="420"/>
      <c r="B72" s="421"/>
      <c r="C72" s="428" t="s">
        <v>1792</v>
      </c>
      <c r="D72" s="421" t="s">
        <v>1793</v>
      </c>
      <c r="E72" s="423">
        <v>1</v>
      </c>
      <c r="F72" s="429">
        <v>0</v>
      </c>
      <c r="G72" s="426">
        <f t="shared" si="2"/>
        <v>0</v>
      </c>
      <c r="H72" s="426"/>
    </row>
    <row r="73" spans="1:8" ht="12.75" x14ac:dyDescent="0.2">
      <c r="A73" s="420"/>
      <c r="B73" s="421"/>
      <c r="C73" s="428" t="s">
        <v>1794</v>
      </c>
      <c r="D73" s="421" t="s">
        <v>250</v>
      </c>
      <c r="E73" s="423">
        <v>10</v>
      </c>
      <c r="F73" s="429">
        <v>0</v>
      </c>
      <c r="G73" s="426">
        <f t="shared" si="2"/>
        <v>0</v>
      </c>
      <c r="H73" s="426"/>
    </row>
    <row r="74" spans="1:8" ht="12.75" x14ac:dyDescent="0.2">
      <c r="A74" s="420"/>
      <c r="B74" s="421"/>
      <c r="C74" s="428" t="s">
        <v>1795</v>
      </c>
      <c r="D74" s="421" t="s">
        <v>1793</v>
      </c>
      <c r="E74" s="423">
        <v>1</v>
      </c>
      <c r="F74" s="429">
        <v>0</v>
      </c>
      <c r="G74" s="426">
        <f t="shared" si="2"/>
        <v>0</v>
      </c>
      <c r="H74" s="426"/>
    </row>
    <row r="75" spans="1:8" ht="12.75" x14ac:dyDescent="0.2">
      <c r="A75" s="420"/>
      <c r="B75" s="421"/>
      <c r="C75" s="428" t="s">
        <v>1796</v>
      </c>
      <c r="D75" s="421" t="s">
        <v>1793</v>
      </c>
      <c r="E75" s="423">
        <v>1</v>
      </c>
      <c r="F75" s="429">
        <v>0</v>
      </c>
      <c r="G75" s="426">
        <f t="shared" si="2"/>
        <v>0</v>
      </c>
      <c r="H75" s="426"/>
    </row>
    <row r="76" spans="1:8" ht="12.75" x14ac:dyDescent="0.2">
      <c r="A76" s="420"/>
      <c r="B76" s="421"/>
      <c r="C76" s="428" t="s">
        <v>1797</v>
      </c>
      <c r="D76" s="421" t="s">
        <v>1793</v>
      </c>
      <c r="E76" s="423">
        <v>1</v>
      </c>
      <c r="F76" s="429">
        <v>0</v>
      </c>
      <c r="G76" s="426">
        <f t="shared" si="2"/>
        <v>0</v>
      </c>
      <c r="H76" s="426"/>
    </row>
    <row r="77" spans="1:8" ht="12.75" x14ac:dyDescent="0.2">
      <c r="A77" s="420"/>
      <c r="B77" s="421"/>
      <c r="C77" s="428" t="s">
        <v>1798</v>
      </c>
      <c r="D77" s="421" t="s">
        <v>1793</v>
      </c>
      <c r="E77" s="423">
        <v>1</v>
      </c>
      <c r="F77" s="429">
        <v>0</v>
      </c>
      <c r="G77" s="426">
        <f t="shared" si="2"/>
        <v>0</v>
      </c>
      <c r="H77" s="426"/>
    </row>
    <row r="78" spans="1:8" ht="12.75" x14ac:dyDescent="0.2">
      <c r="A78" s="420"/>
      <c r="B78" s="421"/>
      <c r="C78" s="428" t="s">
        <v>1799</v>
      </c>
      <c r="D78" s="421" t="s">
        <v>1793</v>
      </c>
      <c r="E78" s="423">
        <v>1</v>
      </c>
      <c r="F78" s="429">
        <v>0</v>
      </c>
      <c r="G78" s="426">
        <f t="shared" si="2"/>
        <v>0</v>
      </c>
      <c r="H78" s="426"/>
    </row>
    <row r="79" spans="1:8" ht="12.75" x14ac:dyDescent="0.2">
      <c r="A79" s="420"/>
      <c r="B79" s="421"/>
      <c r="C79" s="428" t="s">
        <v>1800</v>
      </c>
      <c r="D79" s="421" t="s">
        <v>1773</v>
      </c>
      <c r="E79" s="423">
        <v>15</v>
      </c>
      <c r="F79" s="429">
        <v>0</v>
      </c>
      <c r="G79" s="426">
        <f t="shared" si="2"/>
        <v>0</v>
      </c>
      <c r="H79" s="426"/>
    </row>
    <row r="80" spans="1:8" ht="12.75" x14ac:dyDescent="0.2">
      <c r="A80" s="420"/>
      <c r="B80" s="421"/>
      <c r="C80" s="428" t="s">
        <v>1801</v>
      </c>
      <c r="D80" s="421" t="s">
        <v>761</v>
      </c>
      <c r="E80" s="423">
        <v>4</v>
      </c>
      <c r="F80" s="429">
        <v>0</v>
      </c>
      <c r="G80" s="426">
        <f t="shared" si="2"/>
        <v>0</v>
      </c>
      <c r="H80" s="426"/>
    </row>
    <row r="81" spans="1:8" ht="12.75" x14ac:dyDescent="0.2">
      <c r="A81" s="420"/>
      <c r="B81" s="421"/>
      <c r="C81" s="428"/>
      <c r="D81" s="421"/>
      <c r="E81" s="423"/>
      <c r="F81" s="429"/>
      <c r="G81" s="426"/>
      <c r="H81" s="426"/>
    </row>
    <row r="82" spans="1:8" ht="12.75" x14ac:dyDescent="0.2">
      <c r="A82" s="420"/>
      <c r="B82" s="421"/>
      <c r="C82" s="428"/>
      <c r="D82" s="421"/>
      <c r="E82" s="423"/>
      <c r="F82" s="429"/>
      <c r="G82" s="426"/>
      <c r="H82" s="426"/>
    </row>
    <row r="83" spans="1:8" ht="12.75" x14ac:dyDescent="0.2">
      <c r="A83" s="420"/>
      <c r="B83" s="421"/>
      <c r="C83" s="428"/>
      <c r="D83" s="421"/>
      <c r="E83" s="423"/>
      <c r="F83" s="429"/>
      <c r="G83" s="426"/>
      <c r="H83" s="426"/>
    </row>
    <row r="84" spans="1:8" ht="12.75" x14ac:dyDescent="0.2">
      <c r="A84" s="420"/>
      <c r="B84" s="421"/>
      <c r="C84" s="422" t="s">
        <v>1802</v>
      </c>
      <c r="D84" s="421"/>
      <c r="E84" s="423"/>
      <c r="F84" s="429"/>
      <c r="G84" s="426"/>
      <c r="H84" s="426"/>
    </row>
    <row r="85" spans="1:8" ht="12.75" x14ac:dyDescent="0.2">
      <c r="A85" s="420"/>
      <c r="B85" s="421"/>
      <c r="C85" s="422"/>
      <c r="D85" s="421"/>
      <c r="E85" s="423"/>
      <c r="F85" s="429"/>
      <c r="G85" s="426"/>
      <c r="H85" s="426"/>
    </row>
    <row r="86" spans="1:8" ht="12.75" x14ac:dyDescent="0.2">
      <c r="A86" s="420" t="s">
        <v>1803</v>
      </c>
      <c r="B86" s="421"/>
      <c r="C86" s="428" t="s">
        <v>1738</v>
      </c>
      <c r="D86" s="421" t="s">
        <v>761</v>
      </c>
      <c r="E86" s="423">
        <v>1</v>
      </c>
      <c r="F86" s="429">
        <v>0</v>
      </c>
      <c r="G86" s="426">
        <f>E86*F86</f>
        <v>0</v>
      </c>
      <c r="H86" s="426"/>
    </row>
    <row r="87" spans="1:8" ht="12.75" x14ac:dyDescent="0.2">
      <c r="A87" s="420"/>
      <c r="B87" s="421"/>
      <c r="C87" s="430" t="s">
        <v>1739</v>
      </c>
      <c r="D87" s="421"/>
      <c r="E87" s="423"/>
      <c r="F87" s="429"/>
      <c r="G87" s="426"/>
      <c r="H87" s="426"/>
    </row>
    <row r="88" spans="1:8" ht="12.75" x14ac:dyDescent="0.2">
      <c r="A88" s="420"/>
      <c r="B88" s="421"/>
      <c r="C88" s="431" t="s">
        <v>1804</v>
      </c>
      <c r="D88" s="421"/>
      <c r="E88" s="423"/>
      <c r="F88" s="429"/>
      <c r="G88" s="426"/>
      <c r="H88" s="426"/>
    </row>
    <row r="89" spans="1:8" ht="12.75" x14ac:dyDescent="0.2">
      <c r="A89" s="420"/>
      <c r="B89" s="421"/>
      <c r="C89" s="428" t="s">
        <v>1805</v>
      </c>
      <c r="D89" s="421"/>
      <c r="E89" s="423"/>
      <c r="F89" s="429"/>
      <c r="G89" s="426"/>
      <c r="H89" s="426"/>
    </row>
    <row r="90" spans="1:8" ht="12.75" x14ac:dyDescent="0.2">
      <c r="A90" s="420"/>
      <c r="B90" s="421"/>
      <c r="C90" s="431" t="s">
        <v>1806</v>
      </c>
      <c r="D90" s="421"/>
      <c r="E90" s="423"/>
      <c r="F90" s="429"/>
      <c r="G90" s="426"/>
      <c r="H90" s="426"/>
    </row>
    <row r="91" spans="1:8" ht="12.75" x14ac:dyDescent="0.2">
      <c r="A91" s="420"/>
      <c r="B91" s="421"/>
      <c r="C91" s="428" t="s">
        <v>1805</v>
      </c>
      <c r="D91" s="421"/>
      <c r="E91" s="423"/>
      <c r="F91" s="429"/>
      <c r="G91" s="426"/>
      <c r="H91" s="426"/>
    </row>
    <row r="92" spans="1:8" ht="12.75" x14ac:dyDescent="0.2">
      <c r="A92" s="420"/>
      <c r="B92" s="421"/>
      <c r="C92" s="431" t="s">
        <v>1807</v>
      </c>
      <c r="D92" s="421"/>
      <c r="E92" s="423"/>
      <c r="F92" s="429"/>
      <c r="G92" s="426"/>
      <c r="H92" s="426"/>
    </row>
    <row r="93" spans="1:8" ht="12.75" x14ac:dyDescent="0.2">
      <c r="A93" s="420"/>
      <c r="B93" s="421"/>
      <c r="C93" s="431" t="s">
        <v>1808</v>
      </c>
      <c r="D93" s="421"/>
      <c r="E93" s="423"/>
      <c r="F93" s="429"/>
      <c r="G93" s="426"/>
      <c r="H93" s="426"/>
    </row>
    <row r="94" spans="1:8" ht="12.75" x14ac:dyDescent="0.2">
      <c r="A94" s="420"/>
      <c r="B94" s="421"/>
      <c r="C94" s="431" t="s">
        <v>1747</v>
      </c>
      <c r="D94" s="421"/>
      <c r="E94" s="423"/>
      <c r="F94" s="429"/>
      <c r="G94" s="426"/>
      <c r="H94" s="426"/>
    </row>
    <row r="95" spans="1:8" ht="12.75" x14ac:dyDescent="0.2">
      <c r="A95" s="420"/>
      <c r="B95" s="421"/>
      <c r="C95" s="431" t="s">
        <v>1748</v>
      </c>
      <c r="D95" s="421"/>
      <c r="E95" s="423"/>
      <c r="F95" s="429"/>
      <c r="G95" s="426"/>
      <c r="H95" s="426"/>
    </row>
    <row r="96" spans="1:8" ht="12.75" x14ac:dyDescent="0.2">
      <c r="A96" s="420"/>
      <c r="B96" s="421"/>
      <c r="C96" s="431" t="s">
        <v>1749</v>
      </c>
      <c r="D96" s="421"/>
      <c r="E96" s="423"/>
      <c r="F96" s="429"/>
      <c r="G96" s="426"/>
      <c r="H96" s="426"/>
    </row>
    <row r="97" spans="1:8" ht="12.75" x14ac:dyDescent="0.2">
      <c r="A97" s="420"/>
      <c r="B97" s="421"/>
      <c r="C97" s="431" t="s">
        <v>1809</v>
      </c>
      <c r="D97" s="421"/>
      <c r="E97" s="423"/>
      <c r="F97" s="429"/>
      <c r="G97" s="426"/>
      <c r="H97" s="426"/>
    </row>
    <row r="98" spans="1:8" ht="12.75" x14ac:dyDescent="0.2">
      <c r="A98" s="420"/>
      <c r="B98" s="421"/>
      <c r="C98" s="431" t="s">
        <v>1751</v>
      </c>
      <c r="D98" s="421"/>
      <c r="E98" s="423"/>
      <c r="F98" s="429"/>
      <c r="G98" s="426"/>
      <c r="H98" s="426"/>
    </row>
    <row r="99" spans="1:8" ht="12.75" x14ac:dyDescent="0.2">
      <c r="A99" s="420"/>
      <c r="B99" s="421"/>
      <c r="C99" s="431"/>
      <c r="D99" s="421"/>
      <c r="E99" s="423"/>
      <c r="F99" s="429"/>
      <c r="G99" s="426"/>
      <c r="H99" s="426"/>
    </row>
    <row r="100" spans="1:8" ht="12.75" x14ac:dyDescent="0.2">
      <c r="A100" s="420"/>
      <c r="B100" s="421"/>
      <c r="C100" s="431" t="s">
        <v>1752</v>
      </c>
      <c r="D100" s="421"/>
      <c r="E100" s="423"/>
      <c r="F100" s="429"/>
      <c r="G100" s="426"/>
      <c r="H100" s="425"/>
    </row>
    <row r="101" spans="1:8" ht="12.75" x14ac:dyDescent="0.2">
      <c r="A101" s="420"/>
      <c r="B101" s="421"/>
      <c r="C101" s="431" t="s">
        <v>1753</v>
      </c>
      <c r="D101" s="421"/>
      <c r="E101" s="423"/>
      <c r="F101" s="429"/>
      <c r="G101" s="426"/>
      <c r="H101" s="425"/>
    </row>
    <row r="102" spans="1:8" ht="12.75" x14ac:dyDescent="0.2">
      <c r="A102" s="420"/>
      <c r="B102" s="421"/>
      <c r="C102" s="431" t="s">
        <v>1754</v>
      </c>
      <c r="D102" s="421"/>
      <c r="E102" s="423"/>
      <c r="F102" s="429"/>
      <c r="G102" s="426"/>
      <c r="H102" s="425"/>
    </row>
    <row r="103" spans="1:8" ht="12.75" x14ac:dyDescent="0.2">
      <c r="A103" s="420"/>
      <c r="B103" s="421"/>
      <c r="C103" s="431"/>
      <c r="D103" s="421"/>
      <c r="E103" s="423"/>
      <c r="F103" s="429"/>
      <c r="G103" s="426"/>
      <c r="H103" s="425"/>
    </row>
    <row r="104" spans="1:8" ht="12.75" x14ac:dyDescent="0.2">
      <c r="A104" s="420" t="s">
        <v>1810</v>
      </c>
      <c r="B104" s="421"/>
      <c r="C104" s="431" t="s">
        <v>1756</v>
      </c>
      <c r="D104" s="421" t="s">
        <v>761</v>
      </c>
      <c r="E104" s="423">
        <v>9</v>
      </c>
      <c r="F104" s="429">
        <v>0</v>
      </c>
      <c r="G104" s="426">
        <f t="shared" ref="G104:G113" si="3">E104*F104</f>
        <v>0</v>
      </c>
      <c r="H104" s="425"/>
    </row>
    <row r="105" spans="1:8" ht="12.75" x14ac:dyDescent="0.2">
      <c r="A105" s="420" t="s">
        <v>1811</v>
      </c>
      <c r="B105" s="421"/>
      <c r="C105" s="431" t="s">
        <v>1812</v>
      </c>
      <c r="D105" s="421" t="s">
        <v>761</v>
      </c>
      <c r="E105" s="423">
        <v>3</v>
      </c>
      <c r="F105" s="429">
        <v>0</v>
      </c>
      <c r="G105" s="426">
        <f t="shared" si="3"/>
        <v>0</v>
      </c>
      <c r="H105" s="425"/>
    </row>
    <row r="106" spans="1:8" ht="12.75" x14ac:dyDescent="0.2">
      <c r="A106" s="420" t="s">
        <v>1813</v>
      </c>
      <c r="B106" s="421"/>
      <c r="C106" s="431" t="s">
        <v>1814</v>
      </c>
      <c r="D106" s="421" t="s">
        <v>761</v>
      </c>
      <c r="E106" s="423">
        <v>1</v>
      </c>
      <c r="F106" s="429">
        <v>0</v>
      </c>
      <c r="G106" s="426">
        <f t="shared" si="3"/>
        <v>0</v>
      </c>
      <c r="H106" s="425"/>
    </row>
    <row r="107" spans="1:8" ht="12.75" x14ac:dyDescent="0.2">
      <c r="A107" s="420" t="s">
        <v>1815</v>
      </c>
      <c r="B107" s="421"/>
      <c r="C107" s="431" t="s">
        <v>1816</v>
      </c>
      <c r="D107" s="421" t="s">
        <v>761</v>
      </c>
      <c r="E107" s="423">
        <v>1</v>
      </c>
      <c r="F107" s="429">
        <v>0</v>
      </c>
      <c r="G107" s="426">
        <f t="shared" si="3"/>
        <v>0</v>
      </c>
      <c r="H107" s="425"/>
    </row>
    <row r="108" spans="1:8" ht="12.75" x14ac:dyDescent="0.2">
      <c r="A108" s="420" t="s">
        <v>1817</v>
      </c>
      <c r="B108" s="421"/>
      <c r="C108" s="431" t="s">
        <v>1818</v>
      </c>
      <c r="D108" s="421" t="s">
        <v>761</v>
      </c>
      <c r="E108" s="423">
        <v>3</v>
      </c>
      <c r="F108" s="429">
        <v>0</v>
      </c>
      <c r="G108" s="426">
        <f t="shared" si="3"/>
        <v>0</v>
      </c>
      <c r="H108" s="425"/>
    </row>
    <row r="109" spans="1:8" ht="12.75" x14ac:dyDescent="0.2">
      <c r="A109" s="420" t="s">
        <v>1819</v>
      </c>
      <c r="B109" s="421"/>
      <c r="C109" s="431" t="s">
        <v>1820</v>
      </c>
      <c r="D109" s="421" t="s">
        <v>761</v>
      </c>
      <c r="E109" s="423">
        <v>1</v>
      </c>
      <c r="F109" s="429">
        <v>0</v>
      </c>
      <c r="G109" s="426">
        <f t="shared" si="3"/>
        <v>0</v>
      </c>
      <c r="H109" s="425"/>
    </row>
    <row r="110" spans="1:8" ht="12.75" x14ac:dyDescent="0.2">
      <c r="A110" s="420" t="s">
        <v>1821</v>
      </c>
      <c r="B110" s="421"/>
      <c r="C110" s="431" t="s">
        <v>1822</v>
      </c>
      <c r="D110" s="421" t="s">
        <v>761</v>
      </c>
      <c r="E110" s="423">
        <v>1</v>
      </c>
      <c r="F110" s="429">
        <v>0</v>
      </c>
      <c r="G110" s="426">
        <f t="shared" si="3"/>
        <v>0</v>
      </c>
      <c r="H110" s="425"/>
    </row>
    <row r="111" spans="1:8" ht="12.75" x14ac:dyDescent="0.2">
      <c r="A111" s="420" t="s">
        <v>1823</v>
      </c>
      <c r="B111" s="421"/>
      <c r="C111" s="431" t="s">
        <v>1824</v>
      </c>
      <c r="D111" s="421" t="s">
        <v>761</v>
      </c>
      <c r="E111" s="423">
        <v>2</v>
      </c>
      <c r="F111" s="429">
        <v>0</v>
      </c>
      <c r="G111" s="426">
        <f t="shared" si="3"/>
        <v>0</v>
      </c>
      <c r="H111" s="425"/>
    </row>
    <row r="112" spans="1:8" ht="12.75" x14ac:dyDescent="0.2">
      <c r="A112" s="420" t="s">
        <v>1825</v>
      </c>
      <c r="B112" s="421"/>
      <c r="C112" s="431" t="s">
        <v>1772</v>
      </c>
      <c r="D112" s="421" t="s">
        <v>1773</v>
      </c>
      <c r="E112" s="423">
        <v>4</v>
      </c>
      <c r="F112" s="429">
        <v>0</v>
      </c>
      <c r="G112" s="426">
        <f t="shared" si="3"/>
        <v>0</v>
      </c>
      <c r="H112" s="425"/>
    </row>
    <row r="113" spans="1:8" ht="12.75" x14ac:dyDescent="0.2">
      <c r="A113" s="420" t="s">
        <v>1826</v>
      </c>
      <c r="B113" s="421"/>
      <c r="C113" s="431" t="s">
        <v>1827</v>
      </c>
      <c r="D113" s="421" t="s">
        <v>761</v>
      </c>
      <c r="E113" s="423">
        <v>1</v>
      </c>
      <c r="F113" s="429">
        <v>0</v>
      </c>
      <c r="G113" s="426">
        <f t="shared" si="3"/>
        <v>0</v>
      </c>
      <c r="H113" s="425"/>
    </row>
    <row r="114" spans="1:8" ht="12.75" x14ac:dyDescent="0.2">
      <c r="A114" s="420"/>
      <c r="B114" s="421"/>
      <c r="C114" s="431"/>
      <c r="D114" s="421"/>
      <c r="E114" s="423"/>
      <c r="F114" s="429"/>
      <c r="G114" s="426"/>
      <c r="H114" s="425"/>
    </row>
    <row r="115" spans="1:8" ht="12.75" x14ac:dyDescent="0.2">
      <c r="A115" s="420"/>
      <c r="B115" s="421"/>
      <c r="C115" s="433" t="s">
        <v>1785</v>
      </c>
      <c r="D115" s="421" t="s">
        <v>1783</v>
      </c>
      <c r="E115" s="423">
        <v>97</v>
      </c>
      <c r="F115" s="429">
        <v>0</v>
      </c>
      <c r="G115" s="426">
        <f>E115*F115</f>
        <v>0</v>
      </c>
      <c r="H115" s="425"/>
    </row>
    <row r="116" spans="1:8" ht="12.75" x14ac:dyDescent="0.2">
      <c r="A116" s="420"/>
      <c r="B116" s="421"/>
      <c r="C116" s="434" t="s">
        <v>1786</v>
      </c>
      <c r="D116" s="421" t="s">
        <v>1783</v>
      </c>
      <c r="E116" s="423">
        <v>51</v>
      </c>
      <c r="F116" s="429">
        <v>0</v>
      </c>
      <c r="G116" s="426">
        <f>E116*F116</f>
        <v>0</v>
      </c>
      <c r="H116" s="426"/>
    </row>
    <row r="117" spans="1:8" ht="12.75" x14ac:dyDescent="0.2">
      <c r="A117" s="420"/>
      <c r="B117" s="421"/>
      <c r="C117" s="422"/>
      <c r="D117" s="421"/>
      <c r="E117" s="423"/>
      <c r="F117" s="429"/>
      <c r="G117" s="426"/>
      <c r="H117" s="426"/>
    </row>
    <row r="118" spans="1:8" ht="12.75" x14ac:dyDescent="0.2">
      <c r="A118" s="420"/>
      <c r="B118" s="421"/>
      <c r="C118" s="428" t="s">
        <v>1787</v>
      </c>
      <c r="D118" s="421" t="s">
        <v>1783</v>
      </c>
      <c r="E118" s="423">
        <v>42</v>
      </c>
      <c r="F118" s="429">
        <v>0</v>
      </c>
      <c r="G118" s="426">
        <f>E118*F118</f>
        <v>0</v>
      </c>
      <c r="H118" s="426"/>
    </row>
    <row r="119" spans="1:8" ht="12.75" x14ac:dyDescent="0.2">
      <c r="A119" s="420"/>
      <c r="B119" s="421"/>
      <c r="C119" s="435" t="s">
        <v>1788</v>
      </c>
      <c r="D119" s="421" t="s">
        <v>1783</v>
      </c>
      <c r="E119" s="423">
        <v>55</v>
      </c>
      <c r="F119" s="429">
        <v>0</v>
      </c>
      <c r="G119" s="426">
        <f>E119*F119</f>
        <v>0</v>
      </c>
      <c r="H119" s="426"/>
    </row>
    <row r="120" spans="1:8" ht="12.75" x14ac:dyDescent="0.2">
      <c r="A120" s="420"/>
      <c r="B120" s="421"/>
      <c r="C120" s="428" t="s">
        <v>1789</v>
      </c>
      <c r="D120" s="421" t="s">
        <v>1783</v>
      </c>
      <c r="E120" s="423">
        <v>3</v>
      </c>
      <c r="F120" s="429">
        <v>0</v>
      </c>
      <c r="G120" s="426">
        <f>E120*F120</f>
        <v>0</v>
      </c>
      <c r="H120" s="426"/>
    </row>
    <row r="121" spans="1:8" ht="12.75" x14ac:dyDescent="0.2">
      <c r="A121" s="420"/>
      <c r="B121" s="421"/>
      <c r="C121" s="428" t="s">
        <v>1790</v>
      </c>
      <c r="D121" s="421"/>
      <c r="E121" s="423"/>
      <c r="F121" s="429"/>
      <c r="G121" s="426"/>
      <c r="H121" s="426"/>
    </row>
    <row r="122" spans="1:8" ht="12.75" x14ac:dyDescent="0.2">
      <c r="A122" s="420"/>
      <c r="B122" s="421"/>
      <c r="C122" s="428" t="s">
        <v>1828</v>
      </c>
      <c r="D122" s="421" t="s">
        <v>761</v>
      </c>
      <c r="E122" s="423">
        <v>6</v>
      </c>
      <c r="F122" s="429">
        <v>0</v>
      </c>
      <c r="G122" s="426">
        <f t="shared" ref="G122:G127" si="4">E122*F122</f>
        <v>0</v>
      </c>
      <c r="H122" s="426"/>
    </row>
    <row r="123" spans="1:8" ht="12.75" x14ac:dyDescent="0.2">
      <c r="A123" s="420"/>
      <c r="B123" s="421"/>
      <c r="C123" s="428" t="s">
        <v>1795</v>
      </c>
      <c r="D123" s="421" t="s">
        <v>1793</v>
      </c>
      <c r="E123" s="423">
        <v>1</v>
      </c>
      <c r="F123" s="429">
        <v>0</v>
      </c>
      <c r="G123" s="426">
        <f t="shared" si="4"/>
        <v>0</v>
      </c>
      <c r="H123" s="426"/>
    </row>
    <row r="124" spans="1:8" ht="12.75" x14ac:dyDescent="0.2">
      <c r="A124" s="420"/>
      <c r="B124" s="421"/>
      <c r="C124" s="428" t="s">
        <v>1796</v>
      </c>
      <c r="D124" s="421" t="s">
        <v>1793</v>
      </c>
      <c r="E124" s="423">
        <v>1</v>
      </c>
      <c r="F124" s="429">
        <v>0</v>
      </c>
      <c r="G124" s="426">
        <f t="shared" si="4"/>
        <v>0</v>
      </c>
      <c r="H124" s="426"/>
    </row>
    <row r="125" spans="1:8" ht="12.75" x14ac:dyDescent="0.2">
      <c r="A125" s="420"/>
      <c r="B125" s="421"/>
      <c r="C125" s="428" t="s">
        <v>1797</v>
      </c>
      <c r="D125" s="421" t="s">
        <v>1793</v>
      </c>
      <c r="E125" s="423">
        <v>1</v>
      </c>
      <c r="F125" s="429">
        <v>0</v>
      </c>
      <c r="G125" s="426">
        <f t="shared" si="4"/>
        <v>0</v>
      </c>
      <c r="H125" s="426"/>
    </row>
    <row r="126" spans="1:8" ht="12.75" x14ac:dyDescent="0.2">
      <c r="A126" s="420"/>
      <c r="B126" s="421"/>
      <c r="C126" s="428" t="s">
        <v>1799</v>
      </c>
      <c r="D126" s="421" t="s">
        <v>1793</v>
      </c>
      <c r="E126" s="423">
        <v>1</v>
      </c>
      <c r="F126" s="429">
        <v>0</v>
      </c>
      <c r="G126" s="426">
        <f t="shared" si="4"/>
        <v>0</v>
      </c>
      <c r="H126" s="426"/>
    </row>
    <row r="127" spans="1:8" ht="12.75" x14ac:dyDescent="0.2">
      <c r="A127" s="420"/>
      <c r="B127" s="421"/>
      <c r="C127" s="428" t="s">
        <v>1829</v>
      </c>
      <c r="D127" s="421" t="s">
        <v>250</v>
      </c>
      <c r="E127" s="423">
        <v>10</v>
      </c>
      <c r="F127" s="429">
        <v>0</v>
      </c>
      <c r="G127" s="426">
        <f t="shared" si="4"/>
        <v>0</v>
      </c>
      <c r="H127" s="426"/>
    </row>
    <row r="128" spans="1:8" ht="12.75" x14ac:dyDescent="0.2">
      <c r="A128" s="420"/>
      <c r="B128" s="421"/>
      <c r="C128" s="428"/>
      <c r="D128" s="421"/>
      <c r="E128" s="423"/>
      <c r="F128" s="429"/>
      <c r="G128" s="426"/>
      <c r="H128" s="426"/>
    </row>
    <row r="129" spans="1:8" ht="12.75" x14ac:dyDescent="0.2">
      <c r="A129" s="420"/>
      <c r="B129" s="421"/>
      <c r="C129" s="422" t="s">
        <v>1830</v>
      </c>
      <c r="D129" s="421"/>
      <c r="E129" s="423"/>
      <c r="F129" s="429"/>
      <c r="G129" s="426"/>
      <c r="H129" s="426"/>
    </row>
    <row r="130" spans="1:8" ht="12.75" x14ac:dyDescent="0.2">
      <c r="A130" s="420"/>
      <c r="B130" s="421"/>
      <c r="C130" s="428"/>
      <c r="D130" s="421"/>
      <c r="E130" s="423"/>
      <c r="F130" s="429"/>
      <c r="G130" s="426"/>
      <c r="H130" s="426"/>
    </row>
    <row r="131" spans="1:8" ht="12.75" x14ac:dyDescent="0.2">
      <c r="A131" s="420" t="s">
        <v>1831</v>
      </c>
      <c r="B131" s="421"/>
      <c r="C131" s="428" t="s">
        <v>1832</v>
      </c>
      <c r="D131" s="421" t="s">
        <v>761</v>
      </c>
      <c r="E131" s="423">
        <v>1</v>
      </c>
      <c r="F131" s="429">
        <v>0</v>
      </c>
      <c r="G131" s="426">
        <f>E131*F131</f>
        <v>0</v>
      </c>
      <c r="H131" s="426"/>
    </row>
    <row r="132" spans="1:8" ht="12.75" x14ac:dyDescent="0.2">
      <c r="A132" s="420"/>
      <c r="B132" s="421"/>
      <c r="C132" s="428" t="s">
        <v>1833</v>
      </c>
      <c r="D132" s="421"/>
      <c r="E132" s="423"/>
      <c r="F132" s="429"/>
      <c r="G132" s="426"/>
      <c r="H132" s="426"/>
    </row>
    <row r="133" spans="1:8" ht="12.75" x14ac:dyDescent="0.2">
      <c r="A133" s="420"/>
      <c r="B133" s="421"/>
      <c r="C133" s="428" t="s">
        <v>1834</v>
      </c>
      <c r="D133" s="421"/>
      <c r="E133" s="423"/>
      <c r="F133" s="429"/>
      <c r="G133" s="426"/>
      <c r="H133" s="426"/>
    </row>
    <row r="134" spans="1:8" ht="12.75" x14ac:dyDescent="0.2">
      <c r="A134" s="420"/>
      <c r="B134" s="421"/>
      <c r="C134" s="428" t="s">
        <v>1835</v>
      </c>
      <c r="D134" s="421"/>
      <c r="E134" s="423"/>
      <c r="F134" s="429"/>
      <c r="G134" s="426"/>
      <c r="H134" s="426"/>
    </row>
    <row r="135" spans="1:8" ht="12.75" x14ac:dyDescent="0.2">
      <c r="A135" s="420" t="s">
        <v>1836</v>
      </c>
      <c r="B135" s="421"/>
      <c r="C135" s="428" t="s">
        <v>1837</v>
      </c>
      <c r="D135" s="421" t="s">
        <v>761</v>
      </c>
      <c r="E135" s="423">
        <v>1</v>
      </c>
      <c r="F135" s="429">
        <v>0</v>
      </c>
      <c r="G135" s="426">
        <f>E135*F135</f>
        <v>0</v>
      </c>
      <c r="H135" s="426"/>
    </row>
    <row r="136" spans="1:8" ht="12.75" x14ac:dyDescent="0.2">
      <c r="A136" s="420"/>
      <c r="B136" s="421"/>
      <c r="C136" s="428"/>
      <c r="D136" s="421"/>
      <c r="E136" s="423"/>
      <c r="F136" s="429"/>
      <c r="G136" s="426"/>
      <c r="H136" s="426"/>
    </row>
    <row r="137" spans="1:8" ht="12.75" x14ac:dyDescent="0.2">
      <c r="A137" s="420"/>
      <c r="B137" s="421"/>
      <c r="C137" s="432" t="s">
        <v>1838</v>
      </c>
      <c r="D137" s="421"/>
      <c r="E137" s="423"/>
      <c r="F137" s="429"/>
      <c r="G137" s="426"/>
      <c r="H137" s="426"/>
    </row>
    <row r="138" spans="1:8" ht="12.75" x14ac:dyDescent="0.2">
      <c r="A138" s="420"/>
      <c r="B138" s="421"/>
      <c r="C138" s="421" t="s">
        <v>1839</v>
      </c>
      <c r="D138" s="421" t="s">
        <v>1773</v>
      </c>
      <c r="E138" s="423">
        <v>1</v>
      </c>
      <c r="F138" s="429">
        <v>0</v>
      </c>
      <c r="G138" s="426">
        <f>E138*F138</f>
        <v>0</v>
      </c>
      <c r="H138" s="426"/>
    </row>
    <row r="139" spans="1:8" ht="12.75" x14ac:dyDescent="0.2">
      <c r="A139" s="420"/>
      <c r="B139" s="421"/>
      <c r="C139" s="428" t="s">
        <v>1796</v>
      </c>
      <c r="D139" s="421" t="s">
        <v>1793</v>
      </c>
      <c r="E139" s="423">
        <v>1</v>
      </c>
      <c r="F139" s="429">
        <v>0</v>
      </c>
      <c r="G139" s="426">
        <f>E139*F139</f>
        <v>0</v>
      </c>
      <c r="H139" s="426"/>
    </row>
    <row r="140" spans="1:8" ht="12.75" x14ac:dyDescent="0.2">
      <c r="A140" s="420"/>
      <c r="B140" s="421"/>
      <c r="C140" s="428" t="s">
        <v>1797</v>
      </c>
      <c r="D140" s="421" t="s">
        <v>1793</v>
      </c>
      <c r="E140" s="423">
        <v>1</v>
      </c>
      <c r="F140" s="429">
        <v>0</v>
      </c>
      <c r="G140" s="426">
        <f>E140*F140</f>
        <v>0</v>
      </c>
      <c r="H140" s="426"/>
    </row>
    <row r="141" spans="1:8" ht="12.75" x14ac:dyDescent="0.2">
      <c r="A141" s="420"/>
      <c r="B141" s="421"/>
      <c r="C141" s="428"/>
      <c r="D141" s="421"/>
      <c r="E141" s="423"/>
      <c r="F141" s="429"/>
      <c r="G141" s="426"/>
      <c r="H141" s="426"/>
    </row>
    <row r="142" spans="1:8" ht="12.75" x14ac:dyDescent="0.2">
      <c r="A142" s="420"/>
      <c r="B142" s="421"/>
      <c r="C142" s="428"/>
      <c r="D142" s="421"/>
      <c r="E142" s="423"/>
      <c r="F142" s="429"/>
      <c r="G142" s="426"/>
      <c r="H142" s="426"/>
    </row>
    <row r="143" spans="1:8" ht="12.75" x14ac:dyDescent="0.2">
      <c r="A143" s="420"/>
      <c r="B143" s="421"/>
      <c r="C143" s="422" t="s">
        <v>1840</v>
      </c>
      <c r="D143" s="421"/>
      <c r="E143" s="423"/>
      <c r="F143" s="429"/>
      <c r="G143" s="426"/>
      <c r="H143" s="426"/>
    </row>
    <row r="144" spans="1:8" ht="12.75" x14ac:dyDescent="0.2">
      <c r="A144" s="420"/>
      <c r="B144" s="421"/>
      <c r="C144" s="428"/>
      <c r="D144" s="421"/>
      <c r="E144" s="423"/>
      <c r="F144" s="429"/>
      <c r="G144" s="426"/>
      <c r="H144" s="426"/>
    </row>
    <row r="145" spans="1:8" ht="12.75" x14ac:dyDescent="0.2">
      <c r="A145" s="420" t="s">
        <v>1841</v>
      </c>
      <c r="B145" s="421"/>
      <c r="C145" s="428" t="s">
        <v>1842</v>
      </c>
      <c r="D145" s="421" t="s">
        <v>761</v>
      </c>
      <c r="E145" s="423">
        <v>4</v>
      </c>
      <c r="F145" s="429">
        <v>0</v>
      </c>
      <c r="G145" s="426">
        <f>E145*F145</f>
        <v>0</v>
      </c>
      <c r="H145" s="426"/>
    </row>
    <row r="146" spans="1:8" ht="12.75" x14ac:dyDescent="0.2">
      <c r="A146" s="420"/>
      <c r="B146" s="421"/>
      <c r="C146" s="428" t="s">
        <v>1843</v>
      </c>
      <c r="D146" s="421"/>
      <c r="E146" s="423"/>
      <c r="F146" s="429"/>
      <c r="G146" s="426"/>
      <c r="H146" s="426"/>
    </row>
    <row r="147" spans="1:8" ht="12.75" x14ac:dyDescent="0.2">
      <c r="A147" s="420"/>
      <c r="B147" s="421"/>
      <c r="C147" s="428" t="s">
        <v>1844</v>
      </c>
      <c r="D147" s="421"/>
      <c r="E147" s="423"/>
      <c r="F147" s="429"/>
      <c r="G147" s="426"/>
      <c r="H147" s="426"/>
    </row>
    <row r="148" spans="1:8" ht="12.75" x14ac:dyDescent="0.2">
      <c r="A148" s="420" t="s">
        <v>1845</v>
      </c>
      <c r="B148" s="421"/>
      <c r="C148" s="428" t="s">
        <v>1842</v>
      </c>
      <c r="D148" s="421" t="s">
        <v>761</v>
      </c>
      <c r="E148" s="423">
        <v>2</v>
      </c>
      <c r="F148" s="429">
        <v>0</v>
      </c>
      <c r="G148" s="426">
        <f>E148*F148</f>
        <v>0</v>
      </c>
      <c r="H148" s="426"/>
    </row>
    <row r="149" spans="1:8" ht="12.75" x14ac:dyDescent="0.2">
      <c r="A149" s="420"/>
      <c r="B149" s="421"/>
      <c r="C149" s="428" t="s">
        <v>1846</v>
      </c>
      <c r="D149" s="421"/>
      <c r="E149" s="423"/>
      <c r="F149" s="429"/>
      <c r="G149" s="426"/>
      <c r="H149" s="426"/>
    </row>
    <row r="150" spans="1:8" ht="12.75" x14ac:dyDescent="0.2">
      <c r="A150" s="420"/>
      <c r="B150" s="421"/>
      <c r="C150" s="428" t="s">
        <v>1847</v>
      </c>
      <c r="D150" s="421"/>
      <c r="E150" s="423"/>
      <c r="F150" s="429"/>
      <c r="G150" s="426"/>
      <c r="H150" s="426"/>
    </row>
    <row r="151" spans="1:8" ht="12.75" x14ac:dyDescent="0.2">
      <c r="A151" s="420" t="s">
        <v>1848</v>
      </c>
      <c r="B151" s="421"/>
      <c r="C151" s="428" t="s">
        <v>1849</v>
      </c>
      <c r="D151" s="421" t="s">
        <v>761</v>
      </c>
      <c r="E151" s="423">
        <v>4</v>
      </c>
      <c r="F151" s="429">
        <v>0</v>
      </c>
      <c r="G151" s="426">
        <f>E151*F151</f>
        <v>0</v>
      </c>
      <c r="H151" s="426"/>
    </row>
    <row r="152" spans="1:8" ht="12.75" x14ac:dyDescent="0.2">
      <c r="A152" s="420" t="s">
        <v>1850</v>
      </c>
      <c r="B152" s="421"/>
      <c r="C152" s="428" t="s">
        <v>1851</v>
      </c>
      <c r="D152" s="421" t="s">
        <v>761</v>
      </c>
      <c r="E152" s="423">
        <v>2</v>
      </c>
      <c r="F152" s="429">
        <v>0</v>
      </c>
      <c r="G152" s="426">
        <f>E152*F152</f>
        <v>0</v>
      </c>
      <c r="H152" s="426"/>
    </row>
    <row r="153" spans="1:8" ht="12.75" x14ac:dyDescent="0.2">
      <c r="A153" s="420" t="s">
        <v>1852</v>
      </c>
      <c r="B153" s="421"/>
      <c r="C153" s="428" t="s">
        <v>1853</v>
      </c>
      <c r="D153" s="421" t="s">
        <v>1773</v>
      </c>
      <c r="E153" s="423">
        <v>10</v>
      </c>
      <c r="F153" s="429">
        <v>0</v>
      </c>
      <c r="G153" s="426">
        <f>E153*F153</f>
        <v>0</v>
      </c>
      <c r="H153" s="426"/>
    </row>
    <row r="154" spans="1:8" ht="12.75" x14ac:dyDescent="0.2">
      <c r="A154" s="420" t="s">
        <v>1854</v>
      </c>
      <c r="B154" s="421"/>
      <c r="C154" s="428" t="s">
        <v>1855</v>
      </c>
      <c r="D154" s="421" t="s">
        <v>1773</v>
      </c>
      <c r="E154" s="423">
        <v>5</v>
      </c>
      <c r="F154" s="429">
        <v>0</v>
      </c>
      <c r="G154" s="426">
        <f>E154*F154</f>
        <v>0</v>
      </c>
      <c r="H154" s="426"/>
    </row>
    <row r="155" spans="1:8" ht="12.75" x14ac:dyDescent="0.2">
      <c r="A155" s="420"/>
      <c r="B155" s="421"/>
      <c r="C155" s="428"/>
      <c r="D155" s="421"/>
      <c r="E155" s="423"/>
      <c r="F155" s="429"/>
      <c r="G155" s="426"/>
      <c r="H155" s="426"/>
    </row>
    <row r="156" spans="1:8" ht="12.75" x14ac:dyDescent="0.2">
      <c r="A156" s="420"/>
      <c r="B156" s="421"/>
      <c r="C156" s="432" t="s">
        <v>1856</v>
      </c>
      <c r="D156" s="421"/>
      <c r="E156" s="423"/>
      <c r="F156" s="429"/>
      <c r="G156" s="426"/>
      <c r="H156" s="426"/>
    </row>
    <row r="157" spans="1:8" ht="12.75" x14ac:dyDescent="0.2">
      <c r="A157" s="420"/>
      <c r="B157" s="421"/>
      <c r="C157" s="421" t="s">
        <v>1779</v>
      </c>
      <c r="D157" s="421" t="s">
        <v>1773</v>
      </c>
      <c r="E157" s="423">
        <v>20</v>
      </c>
      <c r="F157" s="429">
        <v>0</v>
      </c>
      <c r="G157" s="426">
        <f>E157*F157</f>
        <v>0</v>
      </c>
      <c r="H157" s="426"/>
    </row>
    <row r="158" spans="1:8" ht="12.75" x14ac:dyDescent="0.2">
      <c r="A158" s="420"/>
      <c r="B158" s="421"/>
      <c r="C158" s="421" t="s">
        <v>1780</v>
      </c>
      <c r="D158" s="421" t="s">
        <v>1773</v>
      </c>
      <c r="E158" s="423">
        <v>4</v>
      </c>
      <c r="F158" s="429">
        <v>0</v>
      </c>
      <c r="G158" s="426">
        <f>E158*F158</f>
        <v>0</v>
      </c>
      <c r="H158" s="426"/>
    </row>
    <row r="159" spans="1:8" ht="12.75" x14ac:dyDescent="0.2">
      <c r="A159" s="420"/>
      <c r="B159" s="421"/>
      <c r="C159" s="432" t="s">
        <v>1857</v>
      </c>
      <c r="D159" s="421"/>
      <c r="E159" s="423"/>
      <c r="F159" s="429"/>
      <c r="G159" s="426"/>
      <c r="H159" s="426"/>
    </row>
    <row r="160" spans="1:8" ht="12.75" x14ac:dyDescent="0.2">
      <c r="A160" s="420"/>
      <c r="B160" s="421"/>
      <c r="C160" s="421" t="s">
        <v>1779</v>
      </c>
      <c r="D160" s="421" t="s">
        <v>1773</v>
      </c>
      <c r="E160" s="423">
        <v>2</v>
      </c>
      <c r="F160" s="429">
        <v>0</v>
      </c>
      <c r="G160" s="426">
        <f>E160*F160</f>
        <v>0</v>
      </c>
      <c r="H160" s="426"/>
    </row>
    <row r="161" spans="1:8" ht="12.75" x14ac:dyDescent="0.2">
      <c r="A161" s="420"/>
      <c r="B161" s="421"/>
      <c r="C161" s="421" t="s">
        <v>1780</v>
      </c>
      <c r="D161" s="421" t="s">
        <v>1773</v>
      </c>
      <c r="E161" s="423">
        <v>2</v>
      </c>
      <c r="F161" s="429">
        <v>0</v>
      </c>
      <c r="G161" s="426">
        <f>E161*F161</f>
        <v>0</v>
      </c>
      <c r="H161" s="426"/>
    </row>
    <row r="162" spans="1:8" ht="12.75" x14ac:dyDescent="0.2">
      <c r="A162" s="420"/>
      <c r="B162" s="421"/>
      <c r="C162" s="436"/>
      <c r="D162" s="421"/>
      <c r="E162" s="423"/>
      <c r="F162" s="429"/>
      <c r="G162" s="426"/>
      <c r="H162" s="426"/>
    </row>
    <row r="163" spans="1:8" ht="12.75" x14ac:dyDescent="0.2">
      <c r="A163" s="420"/>
      <c r="B163" s="421"/>
      <c r="C163" s="428" t="s">
        <v>1858</v>
      </c>
      <c r="D163" s="421" t="s">
        <v>250</v>
      </c>
      <c r="E163" s="423">
        <v>5</v>
      </c>
      <c r="F163" s="429">
        <v>0</v>
      </c>
      <c r="G163" s="426">
        <f>E163*F163</f>
        <v>0</v>
      </c>
      <c r="H163" s="426"/>
    </row>
    <row r="164" spans="1:8" ht="12.75" x14ac:dyDescent="0.2">
      <c r="A164" s="420"/>
      <c r="B164" s="421"/>
      <c r="C164" s="428" t="s">
        <v>1795</v>
      </c>
      <c r="D164" s="421" t="s">
        <v>1793</v>
      </c>
      <c r="E164" s="423">
        <v>1</v>
      </c>
      <c r="F164" s="429">
        <v>0</v>
      </c>
      <c r="G164" s="426">
        <f>E164*F164</f>
        <v>0</v>
      </c>
      <c r="H164" s="426"/>
    </row>
    <row r="165" spans="1:8" ht="12.75" x14ac:dyDescent="0.2">
      <c r="A165" s="420"/>
      <c r="B165" s="421"/>
      <c r="C165" s="428" t="s">
        <v>1796</v>
      </c>
      <c r="D165" s="421" t="s">
        <v>1793</v>
      </c>
      <c r="E165" s="423">
        <v>1</v>
      </c>
      <c r="F165" s="429">
        <v>0</v>
      </c>
      <c r="G165" s="426">
        <f>E165*F165</f>
        <v>0</v>
      </c>
      <c r="H165" s="426"/>
    </row>
    <row r="166" spans="1:8" ht="12.75" x14ac:dyDescent="0.2">
      <c r="A166" s="420"/>
      <c r="B166" s="421"/>
      <c r="C166" s="428"/>
      <c r="D166" s="421"/>
      <c r="E166" s="423"/>
      <c r="F166" s="429"/>
      <c r="G166" s="426"/>
      <c r="H166" s="426"/>
    </row>
    <row r="167" spans="1:8" ht="14.1" customHeight="1" thickBot="1" x14ac:dyDescent="0.25">
      <c r="A167" s="437"/>
      <c r="B167" s="438"/>
      <c r="C167" s="439" t="s">
        <v>1859</v>
      </c>
      <c r="D167" s="438"/>
      <c r="E167" s="440"/>
      <c r="F167" s="441"/>
      <c r="G167" s="442">
        <f>SUM(G25:G166)</f>
        <v>0</v>
      </c>
      <c r="H167" s="441"/>
    </row>
    <row r="168" spans="1:8" ht="14.1" customHeight="1" x14ac:dyDescent="0.2">
      <c r="A168" s="443"/>
      <c r="B168" s="407"/>
      <c r="C168" s="444"/>
      <c r="D168" s="407"/>
      <c r="E168" s="445"/>
      <c r="F168" s="446"/>
      <c r="G168" s="447"/>
      <c r="H168" s="446"/>
    </row>
    <row r="177" spans="3:3" ht="14.1" customHeight="1" x14ac:dyDescent="0.2">
      <c r="C177" s="393" t="s">
        <v>21</v>
      </c>
    </row>
  </sheetData>
  <sheetProtection algorithmName="SHA-512" hashValue="eTDouN9AilI1EW5xZG7jDLaPrH2i2xtXUu335ykXh2RCTbXoujQAEB3DRUs+Yr89Kn0wTbhrb6AWNOa16NOHlA==" saltValue="ForxgsuokbWzw6KaPIEmkA==" spinCount="100000" sheet="1" objects="1" scenarios="1"/>
  <protectedRanges>
    <protectedRange sqref="F25:F165" name="Oblast1"/>
  </protectedRanges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90" fitToHeight="0" orientation="landscape" useFirstPageNumber="1" r:id="rId1"/>
  <headerFooter alignWithMargins="0">
    <oddHeader>&amp;LVZDUCHOTECHNIKA - Výkaz výměr
Prováděcí projekt
Květen&amp;8 2019
&amp;CKUCHYNĚ 
DOMOV SENIORŮ PACOV
&amp;R&amp;G</oddHeader>
    <oddFooter>&amp;CStránka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0"/>
  <sheetViews>
    <sheetView topLeftCell="A58" workbookViewId="0">
      <selection activeCell="E54" sqref="E54"/>
    </sheetView>
  </sheetViews>
  <sheetFormatPr defaultColWidth="7.5" defaultRowHeight="12" x14ac:dyDescent="0.2"/>
  <cols>
    <col min="1" max="1" width="9.1640625" style="449" customWidth="1"/>
    <col min="2" max="2" width="70.6640625" style="449" customWidth="1"/>
    <col min="3" max="3" width="7.33203125" style="449" customWidth="1"/>
    <col min="4" max="4" width="8.5" style="449" customWidth="1"/>
    <col min="5" max="5" width="9.83203125" style="449" customWidth="1"/>
    <col min="6" max="6" width="11.1640625" style="449" customWidth="1"/>
    <col min="7" max="7" width="10.1640625" style="449" customWidth="1"/>
    <col min="8" max="8" width="11.83203125" style="449" customWidth="1"/>
    <col min="9" max="9" width="12.1640625" style="449" customWidth="1"/>
    <col min="10" max="10" width="11.5" style="449" customWidth="1"/>
    <col min="11" max="256" width="7.5" style="449"/>
    <col min="257" max="257" width="9.1640625" style="449" customWidth="1"/>
    <col min="258" max="258" width="70.6640625" style="449" customWidth="1"/>
    <col min="259" max="259" width="7.33203125" style="449" customWidth="1"/>
    <col min="260" max="260" width="8.5" style="449" customWidth="1"/>
    <col min="261" max="261" width="9.83203125" style="449" customWidth="1"/>
    <col min="262" max="262" width="11.1640625" style="449" customWidth="1"/>
    <col min="263" max="263" width="10.1640625" style="449" customWidth="1"/>
    <col min="264" max="264" width="11.83203125" style="449" customWidth="1"/>
    <col min="265" max="265" width="12.1640625" style="449" customWidth="1"/>
    <col min="266" max="266" width="11.5" style="449" customWidth="1"/>
    <col min="267" max="512" width="7.5" style="449"/>
    <col min="513" max="513" width="9.1640625" style="449" customWidth="1"/>
    <col min="514" max="514" width="70.6640625" style="449" customWidth="1"/>
    <col min="515" max="515" width="7.33203125" style="449" customWidth="1"/>
    <col min="516" max="516" width="8.5" style="449" customWidth="1"/>
    <col min="517" max="517" width="9.83203125" style="449" customWidth="1"/>
    <col min="518" max="518" width="11.1640625" style="449" customWidth="1"/>
    <col min="519" max="519" width="10.1640625" style="449" customWidth="1"/>
    <col min="520" max="520" width="11.83203125" style="449" customWidth="1"/>
    <col min="521" max="521" width="12.1640625" style="449" customWidth="1"/>
    <col min="522" max="522" width="11.5" style="449" customWidth="1"/>
    <col min="523" max="768" width="7.5" style="449"/>
    <col min="769" max="769" width="9.1640625" style="449" customWidth="1"/>
    <col min="770" max="770" width="70.6640625" style="449" customWidth="1"/>
    <col min="771" max="771" width="7.33203125" style="449" customWidth="1"/>
    <col min="772" max="772" width="8.5" style="449" customWidth="1"/>
    <col min="773" max="773" width="9.83203125" style="449" customWidth="1"/>
    <col min="774" max="774" width="11.1640625" style="449" customWidth="1"/>
    <col min="775" max="775" width="10.1640625" style="449" customWidth="1"/>
    <col min="776" max="776" width="11.83203125" style="449" customWidth="1"/>
    <col min="777" max="777" width="12.1640625" style="449" customWidth="1"/>
    <col min="778" max="778" width="11.5" style="449" customWidth="1"/>
    <col min="779" max="1024" width="7.5" style="449"/>
    <col min="1025" max="1025" width="9.1640625" style="449" customWidth="1"/>
    <col min="1026" max="1026" width="70.6640625" style="449" customWidth="1"/>
    <col min="1027" max="1027" width="7.33203125" style="449" customWidth="1"/>
    <col min="1028" max="1028" width="8.5" style="449" customWidth="1"/>
    <col min="1029" max="1029" width="9.83203125" style="449" customWidth="1"/>
    <col min="1030" max="1030" width="11.1640625" style="449" customWidth="1"/>
    <col min="1031" max="1031" width="10.1640625" style="449" customWidth="1"/>
    <col min="1032" max="1032" width="11.83203125" style="449" customWidth="1"/>
    <col min="1033" max="1033" width="12.1640625" style="449" customWidth="1"/>
    <col min="1034" max="1034" width="11.5" style="449" customWidth="1"/>
    <col min="1035" max="1280" width="7.5" style="449"/>
    <col min="1281" max="1281" width="9.1640625" style="449" customWidth="1"/>
    <col min="1282" max="1282" width="70.6640625" style="449" customWidth="1"/>
    <col min="1283" max="1283" width="7.33203125" style="449" customWidth="1"/>
    <col min="1284" max="1284" width="8.5" style="449" customWidth="1"/>
    <col min="1285" max="1285" width="9.83203125" style="449" customWidth="1"/>
    <col min="1286" max="1286" width="11.1640625" style="449" customWidth="1"/>
    <col min="1287" max="1287" width="10.1640625" style="449" customWidth="1"/>
    <col min="1288" max="1288" width="11.83203125" style="449" customWidth="1"/>
    <col min="1289" max="1289" width="12.1640625" style="449" customWidth="1"/>
    <col min="1290" max="1290" width="11.5" style="449" customWidth="1"/>
    <col min="1291" max="1536" width="7.5" style="449"/>
    <col min="1537" max="1537" width="9.1640625" style="449" customWidth="1"/>
    <col min="1538" max="1538" width="70.6640625" style="449" customWidth="1"/>
    <col min="1539" max="1539" width="7.33203125" style="449" customWidth="1"/>
    <col min="1540" max="1540" width="8.5" style="449" customWidth="1"/>
    <col min="1541" max="1541" width="9.83203125" style="449" customWidth="1"/>
    <col min="1542" max="1542" width="11.1640625" style="449" customWidth="1"/>
    <col min="1543" max="1543" width="10.1640625" style="449" customWidth="1"/>
    <col min="1544" max="1544" width="11.83203125" style="449" customWidth="1"/>
    <col min="1545" max="1545" width="12.1640625" style="449" customWidth="1"/>
    <col min="1546" max="1546" width="11.5" style="449" customWidth="1"/>
    <col min="1547" max="1792" width="7.5" style="449"/>
    <col min="1793" max="1793" width="9.1640625" style="449" customWidth="1"/>
    <col min="1794" max="1794" width="70.6640625" style="449" customWidth="1"/>
    <col min="1795" max="1795" width="7.33203125" style="449" customWidth="1"/>
    <col min="1796" max="1796" width="8.5" style="449" customWidth="1"/>
    <col min="1797" max="1797" width="9.83203125" style="449" customWidth="1"/>
    <col min="1798" max="1798" width="11.1640625" style="449" customWidth="1"/>
    <col min="1799" max="1799" width="10.1640625" style="449" customWidth="1"/>
    <col min="1800" max="1800" width="11.83203125" style="449" customWidth="1"/>
    <col min="1801" max="1801" width="12.1640625" style="449" customWidth="1"/>
    <col min="1802" max="1802" width="11.5" style="449" customWidth="1"/>
    <col min="1803" max="2048" width="7.5" style="449"/>
    <col min="2049" max="2049" width="9.1640625" style="449" customWidth="1"/>
    <col min="2050" max="2050" width="70.6640625" style="449" customWidth="1"/>
    <col min="2051" max="2051" width="7.33203125" style="449" customWidth="1"/>
    <col min="2052" max="2052" width="8.5" style="449" customWidth="1"/>
    <col min="2053" max="2053" width="9.83203125" style="449" customWidth="1"/>
    <col min="2054" max="2054" width="11.1640625" style="449" customWidth="1"/>
    <col min="2055" max="2055" width="10.1640625" style="449" customWidth="1"/>
    <col min="2056" max="2056" width="11.83203125" style="449" customWidth="1"/>
    <col min="2057" max="2057" width="12.1640625" style="449" customWidth="1"/>
    <col min="2058" max="2058" width="11.5" style="449" customWidth="1"/>
    <col min="2059" max="2304" width="7.5" style="449"/>
    <col min="2305" max="2305" width="9.1640625" style="449" customWidth="1"/>
    <col min="2306" max="2306" width="70.6640625" style="449" customWidth="1"/>
    <col min="2307" max="2307" width="7.33203125" style="449" customWidth="1"/>
    <col min="2308" max="2308" width="8.5" style="449" customWidth="1"/>
    <col min="2309" max="2309" width="9.83203125" style="449" customWidth="1"/>
    <col min="2310" max="2310" width="11.1640625" style="449" customWidth="1"/>
    <col min="2311" max="2311" width="10.1640625" style="449" customWidth="1"/>
    <col min="2312" max="2312" width="11.83203125" style="449" customWidth="1"/>
    <col min="2313" max="2313" width="12.1640625" style="449" customWidth="1"/>
    <col min="2314" max="2314" width="11.5" style="449" customWidth="1"/>
    <col min="2315" max="2560" width="7.5" style="449"/>
    <col min="2561" max="2561" width="9.1640625" style="449" customWidth="1"/>
    <col min="2562" max="2562" width="70.6640625" style="449" customWidth="1"/>
    <col min="2563" max="2563" width="7.33203125" style="449" customWidth="1"/>
    <col min="2564" max="2564" width="8.5" style="449" customWidth="1"/>
    <col min="2565" max="2565" width="9.83203125" style="449" customWidth="1"/>
    <col min="2566" max="2566" width="11.1640625" style="449" customWidth="1"/>
    <col min="2567" max="2567" width="10.1640625" style="449" customWidth="1"/>
    <col min="2568" max="2568" width="11.83203125" style="449" customWidth="1"/>
    <col min="2569" max="2569" width="12.1640625" style="449" customWidth="1"/>
    <col min="2570" max="2570" width="11.5" style="449" customWidth="1"/>
    <col min="2571" max="2816" width="7.5" style="449"/>
    <col min="2817" max="2817" width="9.1640625" style="449" customWidth="1"/>
    <col min="2818" max="2818" width="70.6640625" style="449" customWidth="1"/>
    <col min="2819" max="2819" width="7.33203125" style="449" customWidth="1"/>
    <col min="2820" max="2820" width="8.5" style="449" customWidth="1"/>
    <col min="2821" max="2821" width="9.83203125" style="449" customWidth="1"/>
    <col min="2822" max="2822" width="11.1640625" style="449" customWidth="1"/>
    <col min="2823" max="2823" width="10.1640625" style="449" customWidth="1"/>
    <col min="2824" max="2824" width="11.83203125" style="449" customWidth="1"/>
    <col min="2825" max="2825" width="12.1640625" style="449" customWidth="1"/>
    <col min="2826" max="2826" width="11.5" style="449" customWidth="1"/>
    <col min="2827" max="3072" width="7.5" style="449"/>
    <col min="3073" max="3073" width="9.1640625" style="449" customWidth="1"/>
    <col min="3074" max="3074" width="70.6640625" style="449" customWidth="1"/>
    <col min="3075" max="3075" width="7.33203125" style="449" customWidth="1"/>
    <col min="3076" max="3076" width="8.5" style="449" customWidth="1"/>
    <col min="3077" max="3077" width="9.83203125" style="449" customWidth="1"/>
    <col min="3078" max="3078" width="11.1640625" style="449" customWidth="1"/>
    <col min="3079" max="3079" width="10.1640625" style="449" customWidth="1"/>
    <col min="3080" max="3080" width="11.83203125" style="449" customWidth="1"/>
    <col min="3081" max="3081" width="12.1640625" style="449" customWidth="1"/>
    <col min="3082" max="3082" width="11.5" style="449" customWidth="1"/>
    <col min="3083" max="3328" width="7.5" style="449"/>
    <col min="3329" max="3329" width="9.1640625" style="449" customWidth="1"/>
    <col min="3330" max="3330" width="70.6640625" style="449" customWidth="1"/>
    <col min="3331" max="3331" width="7.33203125" style="449" customWidth="1"/>
    <col min="3332" max="3332" width="8.5" style="449" customWidth="1"/>
    <col min="3333" max="3333" width="9.83203125" style="449" customWidth="1"/>
    <col min="3334" max="3334" width="11.1640625" style="449" customWidth="1"/>
    <col min="3335" max="3335" width="10.1640625" style="449" customWidth="1"/>
    <col min="3336" max="3336" width="11.83203125" style="449" customWidth="1"/>
    <col min="3337" max="3337" width="12.1640625" style="449" customWidth="1"/>
    <col min="3338" max="3338" width="11.5" style="449" customWidth="1"/>
    <col min="3339" max="3584" width="7.5" style="449"/>
    <col min="3585" max="3585" width="9.1640625" style="449" customWidth="1"/>
    <col min="3586" max="3586" width="70.6640625" style="449" customWidth="1"/>
    <col min="3587" max="3587" width="7.33203125" style="449" customWidth="1"/>
    <col min="3588" max="3588" width="8.5" style="449" customWidth="1"/>
    <col min="3589" max="3589" width="9.83203125" style="449" customWidth="1"/>
    <col min="3590" max="3590" width="11.1640625" style="449" customWidth="1"/>
    <col min="3591" max="3591" width="10.1640625" style="449" customWidth="1"/>
    <col min="3592" max="3592" width="11.83203125" style="449" customWidth="1"/>
    <col min="3593" max="3593" width="12.1640625" style="449" customWidth="1"/>
    <col min="3594" max="3594" width="11.5" style="449" customWidth="1"/>
    <col min="3595" max="3840" width="7.5" style="449"/>
    <col min="3841" max="3841" width="9.1640625" style="449" customWidth="1"/>
    <col min="3842" max="3842" width="70.6640625" style="449" customWidth="1"/>
    <col min="3843" max="3843" width="7.33203125" style="449" customWidth="1"/>
    <col min="3844" max="3844" width="8.5" style="449" customWidth="1"/>
    <col min="3845" max="3845" width="9.83203125" style="449" customWidth="1"/>
    <col min="3846" max="3846" width="11.1640625" style="449" customWidth="1"/>
    <col min="3847" max="3847" width="10.1640625" style="449" customWidth="1"/>
    <col min="3848" max="3848" width="11.83203125" style="449" customWidth="1"/>
    <col min="3849" max="3849" width="12.1640625" style="449" customWidth="1"/>
    <col min="3850" max="3850" width="11.5" style="449" customWidth="1"/>
    <col min="3851" max="4096" width="7.5" style="449"/>
    <col min="4097" max="4097" width="9.1640625" style="449" customWidth="1"/>
    <col min="4098" max="4098" width="70.6640625" style="449" customWidth="1"/>
    <col min="4099" max="4099" width="7.33203125" style="449" customWidth="1"/>
    <col min="4100" max="4100" width="8.5" style="449" customWidth="1"/>
    <col min="4101" max="4101" width="9.83203125" style="449" customWidth="1"/>
    <col min="4102" max="4102" width="11.1640625" style="449" customWidth="1"/>
    <col min="4103" max="4103" width="10.1640625" style="449" customWidth="1"/>
    <col min="4104" max="4104" width="11.83203125" style="449" customWidth="1"/>
    <col min="4105" max="4105" width="12.1640625" style="449" customWidth="1"/>
    <col min="4106" max="4106" width="11.5" style="449" customWidth="1"/>
    <col min="4107" max="4352" width="7.5" style="449"/>
    <col min="4353" max="4353" width="9.1640625" style="449" customWidth="1"/>
    <col min="4354" max="4354" width="70.6640625" style="449" customWidth="1"/>
    <col min="4355" max="4355" width="7.33203125" style="449" customWidth="1"/>
    <col min="4356" max="4356" width="8.5" style="449" customWidth="1"/>
    <col min="4357" max="4357" width="9.83203125" style="449" customWidth="1"/>
    <col min="4358" max="4358" width="11.1640625" style="449" customWidth="1"/>
    <col min="4359" max="4359" width="10.1640625" style="449" customWidth="1"/>
    <col min="4360" max="4360" width="11.83203125" style="449" customWidth="1"/>
    <col min="4361" max="4361" width="12.1640625" style="449" customWidth="1"/>
    <col min="4362" max="4362" width="11.5" style="449" customWidth="1"/>
    <col min="4363" max="4608" width="7.5" style="449"/>
    <col min="4609" max="4609" width="9.1640625" style="449" customWidth="1"/>
    <col min="4610" max="4610" width="70.6640625" style="449" customWidth="1"/>
    <col min="4611" max="4611" width="7.33203125" style="449" customWidth="1"/>
    <col min="4612" max="4612" width="8.5" style="449" customWidth="1"/>
    <col min="4613" max="4613" width="9.83203125" style="449" customWidth="1"/>
    <col min="4614" max="4614" width="11.1640625" style="449" customWidth="1"/>
    <col min="4615" max="4615" width="10.1640625" style="449" customWidth="1"/>
    <col min="4616" max="4616" width="11.83203125" style="449" customWidth="1"/>
    <col min="4617" max="4617" width="12.1640625" style="449" customWidth="1"/>
    <col min="4618" max="4618" width="11.5" style="449" customWidth="1"/>
    <col min="4619" max="4864" width="7.5" style="449"/>
    <col min="4865" max="4865" width="9.1640625" style="449" customWidth="1"/>
    <col min="4866" max="4866" width="70.6640625" style="449" customWidth="1"/>
    <col min="4867" max="4867" width="7.33203125" style="449" customWidth="1"/>
    <col min="4868" max="4868" width="8.5" style="449" customWidth="1"/>
    <col min="4869" max="4869" width="9.83203125" style="449" customWidth="1"/>
    <col min="4870" max="4870" width="11.1640625" style="449" customWidth="1"/>
    <col min="4871" max="4871" width="10.1640625" style="449" customWidth="1"/>
    <col min="4872" max="4872" width="11.83203125" style="449" customWidth="1"/>
    <col min="4873" max="4873" width="12.1640625" style="449" customWidth="1"/>
    <col min="4874" max="4874" width="11.5" style="449" customWidth="1"/>
    <col min="4875" max="5120" width="7.5" style="449"/>
    <col min="5121" max="5121" width="9.1640625" style="449" customWidth="1"/>
    <col min="5122" max="5122" width="70.6640625" style="449" customWidth="1"/>
    <col min="5123" max="5123" width="7.33203125" style="449" customWidth="1"/>
    <col min="5124" max="5124" width="8.5" style="449" customWidth="1"/>
    <col min="5125" max="5125" width="9.83203125" style="449" customWidth="1"/>
    <col min="5126" max="5126" width="11.1640625" style="449" customWidth="1"/>
    <col min="5127" max="5127" width="10.1640625" style="449" customWidth="1"/>
    <col min="5128" max="5128" width="11.83203125" style="449" customWidth="1"/>
    <col min="5129" max="5129" width="12.1640625" style="449" customWidth="1"/>
    <col min="5130" max="5130" width="11.5" style="449" customWidth="1"/>
    <col min="5131" max="5376" width="7.5" style="449"/>
    <col min="5377" max="5377" width="9.1640625" style="449" customWidth="1"/>
    <col min="5378" max="5378" width="70.6640625" style="449" customWidth="1"/>
    <col min="5379" max="5379" width="7.33203125" style="449" customWidth="1"/>
    <col min="5380" max="5380" width="8.5" style="449" customWidth="1"/>
    <col min="5381" max="5381" width="9.83203125" style="449" customWidth="1"/>
    <col min="5382" max="5382" width="11.1640625" style="449" customWidth="1"/>
    <col min="5383" max="5383" width="10.1640625" style="449" customWidth="1"/>
    <col min="5384" max="5384" width="11.83203125" style="449" customWidth="1"/>
    <col min="5385" max="5385" width="12.1640625" style="449" customWidth="1"/>
    <col min="5386" max="5386" width="11.5" style="449" customWidth="1"/>
    <col min="5387" max="5632" width="7.5" style="449"/>
    <col min="5633" max="5633" width="9.1640625" style="449" customWidth="1"/>
    <col min="5634" max="5634" width="70.6640625" style="449" customWidth="1"/>
    <col min="5635" max="5635" width="7.33203125" style="449" customWidth="1"/>
    <col min="5636" max="5636" width="8.5" style="449" customWidth="1"/>
    <col min="5637" max="5637" width="9.83203125" style="449" customWidth="1"/>
    <col min="5638" max="5638" width="11.1640625" style="449" customWidth="1"/>
    <col min="5639" max="5639" width="10.1640625" style="449" customWidth="1"/>
    <col min="5640" max="5640" width="11.83203125" style="449" customWidth="1"/>
    <col min="5641" max="5641" width="12.1640625" style="449" customWidth="1"/>
    <col min="5642" max="5642" width="11.5" style="449" customWidth="1"/>
    <col min="5643" max="5888" width="7.5" style="449"/>
    <col min="5889" max="5889" width="9.1640625" style="449" customWidth="1"/>
    <col min="5890" max="5890" width="70.6640625" style="449" customWidth="1"/>
    <col min="5891" max="5891" width="7.33203125" style="449" customWidth="1"/>
    <col min="5892" max="5892" width="8.5" style="449" customWidth="1"/>
    <col min="5893" max="5893" width="9.83203125" style="449" customWidth="1"/>
    <col min="5894" max="5894" width="11.1640625" style="449" customWidth="1"/>
    <col min="5895" max="5895" width="10.1640625" style="449" customWidth="1"/>
    <col min="5896" max="5896" width="11.83203125" style="449" customWidth="1"/>
    <col min="5897" max="5897" width="12.1640625" style="449" customWidth="1"/>
    <col min="5898" max="5898" width="11.5" style="449" customWidth="1"/>
    <col min="5899" max="6144" width="7.5" style="449"/>
    <col min="6145" max="6145" width="9.1640625" style="449" customWidth="1"/>
    <col min="6146" max="6146" width="70.6640625" style="449" customWidth="1"/>
    <col min="6147" max="6147" width="7.33203125" style="449" customWidth="1"/>
    <col min="6148" max="6148" width="8.5" style="449" customWidth="1"/>
    <col min="6149" max="6149" width="9.83203125" style="449" customWidth="1"/>
    <col min="6150" max="6150" width="11.1640625" style="449" customWidth="1"/>
    <col min="6151" max="6151" width="10.1640625" style="449" customWidth="1"/>
    <col min="6152" max="6152" width="11.83203125" style="449" customWidth="1"/>
    <col min="6153" max="6153" width="12.1640625" style="449" customWidth="1"/>
    <col min="6154" max="6154" width="11.5" style="449" customWidth="1"/>
    <col min="6155" max="6400" width="7.5" style="449"/>
    <col min="6401" max="6401" width="9.1640625" style="449" customWidth="1"/>
    <col min="6402" max="6402" width="70.6640625" style="449" customWidth="1"/>
    <col min="6403" max="6403" width="7.33203125" style="449" customWidth="1"/>
    <col min="6404" max="6404" width="8.5" style="449" customWidth="1"/>
    <col min="6405" max="6405" width="9.83203125" style="449" customWidth="1"/>
    <col min="6406" max="6406" width="11.1640625" style="449" customWidth="1"/>
    <col min="6407" max="6407" width="10.1640625" style="449" customWidth="1"/>
    <col min="6408" max="6408" width="11.83203125" style="449" customWidth="1"/>
    <col min="6409" max="6409" width="12.1640625" style="449" customWidth="1"/>
    <col min="6410" max="6410" width="11.5" style="449" customWidth="1"/>
    <col min="6411" max="6656" width="7.5" style="449"/>
    <col min="6657" max="6657" width="9.1640625" style="449" customWidth="1"/>
    <col min="6658" max="6658" width="70.6640625" style="449" customWidth="1"/>
    <col min="6659" max="6659" width="7.33203125" style="449" customWidth="1"/>
    <col min="6660" max="6660" width="8.5" style="449" customWidth="1"/>
    <col min="6661" max="6661" width="9.83203125" style="449" customWidth="1"/>
    <col min="6662" max="6662" width="11.1640625" style="449" customWidth="1"/>
    <col min="6663" max="6663" width="10.1640625" style="449" customWidth="1"/>
    <col min="6664" max="6664" width="11.83203125" style="449" customWidth="1"/>
    <col min="6665" max="6665" width="12.1640625" style="449" customWidth="1"/>
    <col min="6666" max="6666" width="11.5" style="449" customWidth="1"/>
    <col min="6667" max="6912" width="7.5" style="449"/>
    <col min="6913" max="6913" width="9.1640625" style="449" customWidth="1"/>
    <col min="6914" max="6914" width="70.6640625" style="449" customWidth="1"/>
    <col min="6915" max="6915" width="7.33203125" style="449" customWidth="1"/>
    <col min="6916" max="6916" width="8.5" style="449" customWidth="1"/>
    <col min="6917" max="6917" width="9.83203125" style="449" customWidth="1"/>
    <col min="6918" max="6918" width="11.1640625" style="449" customWidth="1"/>
    <col min="6919" max="6919" width="10.1640625" style="449" customWidth="1"/>
    <col min="6920" max="6920" width="11.83203125" style="449" customWidth="1"/>
    <col min="6921" max="6921" width="12.1640625" style="449" customWidth="1"/>
    <col min="6922" max="6922" width="11.5" style="449" customWidth="1"/>
    <col min="6923" max="7168" width="7.5" style="449"/>
    <col min="7169" max="7169" width="9.1640625" style="449" customWidth="1"/>
    <col min="7170" max="7170" width="70.6640625" style="449" customWidth="1"/>
    <col min="7171" max="7171" width="7.33203125" style="449" customWidth="1"/>
    <col min="7172" max="7172" width="8.5" style="449" customWidth="1"/>
    <col min="7173" max="7173" width="9.83203125" style="449" customWidth="1"/>
    <col min="7174" max="7174" width="11.1640625" style="449" customWidth="1"/>
    <col min="7175" max="7175" width="10.1640625" style="449" customWidth="1"/>
    <col min="7176" max="7176" width="11.83203125" style="449" customWidth="1"/>
    <col min="7177" max="7177" width="12.1640625" style="449" customWidth="1"/>
    <col min="7178" max="7178" width="11.5" style="449" customWidth="1"/>
    <col min="7179" max="7424" width="7.5" style="449"/>
    <col min="7425" max="7425" width="9.1640625" style="449" customWidth="1"/>
    <col min="7426" max="7426" width="70.6640625" style="449" customWidth="1"/>
    <col min="7427" max="7427" width="7.33203125" style="449" customWidth="1"/>
    <col min="7428" max="7428" width="8.5" style="449" customWidth="1"/>
    <col min="7429" max="7429" width="9.83203125" style="449" customWidth="1"/>
    <col min="7430" max="7430" width="11.1640625" style="449" customWidth="1"/>
    <col min="7431" max="7431" width="10.1640625" style="449" customWidth="1"/>
    <col min="7432" max="7432" width="11.83203125" style="449" customWidth="1"/>
    <col min="7433" max="7433" width="12.1640625" style="449" customWidth="1"/>
    <col min="7434" max="7434" width="11.5" style="449" customWidth="1"/>
    <col min="7435" max="7680" width="7.5" style="449"/>
    <col min="7681" max="7681" width="9.1640625" style="449" customWidth="1"/>
    <col min="7682" max="7682" width="70.6640625" style="449" customWidth="1"/>
    <col min="7683" max="7683" width="7.33203125" style="449" customWidth="1"/>
    <col min="7684" max="7684" width="8.5" style="449" customWidth="1"/>
    <col min="7685" max="7685" width="9.83203125" style="449" customWidth="1"/>
    <col min="7686" max="7686" width="11.1640625" style="449" customWidth="1"/>
    <col min="7687" max="7687" width="10.1640625" style="449" customWidth="1"/>
    <col min="7688" max="7688" width="11.83203125" style="449" customWidth="1"/>
    <col min="7689" max="7689" width="12.1640625" style="449" customWidth="1"/>
    <col min="7690" max="7690" width="11.5" style="449" customWidth="1"/>
    <col min="7691" max="7936" width="7.5" style="449"/>
    <col min="7937" max="7937" width="9.1640625" style="449" customWidth="1"/>
    <col min="7938" max="7938" width="70.6640625" style="449" customWidth="1"/>
    <col min="7939" max="7939" width="7.33203125" style="449" customWidth="1"/>
    <col min="7940" max="7940" width="8.5" style="449" customWidth="1"/>
    <col min="7941" max="7941" width="9.83203125" style="449" customWidth="1"/>
    <col min="7942" max="7942" width="11.1640625" style="449" customWidth="1"/>
    <col min="7943" max="7943" width="10.1640625" style="449" customWidth="1"/>
    <col min="7944" max="7944" width="11.83203125" style="449" customWidth="1"/>
    <col min="7945" max="7945" width="12.1640625" style="449" customWidth="1"/>
    <col min="7946" max="7946" width="11.5" style="449" customWidth="1"/>
    <col min="7947" max="8192" width="7.5" style="449"/>
    <col min="8193" max="8193" width="9.1640625" style="449" customWidth="1"/>
    <col min="8194" max="8194" width="70.6640625" style="449" customWidth="1"/>
    <col min="8195" max="8195" width="7.33203125" style="449" customWidth="1"/>
    <col min="8196" max="8196" width="8.5" style="449" customWidth="1"/>
    <col min="8197" max="8197" width="9.83203125" style="449" customWidth="1"/>
    <col min="8198" max="8198" width="11.1640625" style="449" customWidth="1"/>
    <col min="8199" max="8199" width="10.1640625" style="449" customWidth="1"/>
    <col min="8200" max="8200" width="11.83203125" style="449" customWidth="1"/>
    <col min="8201" max="8201" width="12.1640625" style="449" customWidth="1"/>
    <col min="8202" max="8202" width="11.5" style="449" customWidth="1"/>
    <col min="8203" max="8448" width="7.5" style="449"/>
    <col min="8449" max="8449" width="9.1640625" style="449" customWidth="1"/>
    <col min="8450" max="8450" width="70.6640625" style="449" customWidth="1"/>
    <col min="8451" max="8451" width="7.33203125" style="449" customWidth="1"/>
    <col min="8452" max="8452" width="8.5" style="449" customWidth="1"/>
    <col min="8453" max="8453" width="9.83203125" style="449" customWidth="1"/>
    <col min="8454" max="8454" width="11.1640625" style="449" customWidth="1"/>
    <col min="8455" max="8455" width="10.1640625" style="449" customWidth="1"/>
    <col min="8456" max="8456" width="11.83203125" style="449" customWidth="1"/>
    <col min="8457" max="8457" width="12.1640625" style="449" customWidth="1"/>
    <col min="8458" max="8458" width="11.5" style="449" customWidth="1"/>
    <col min="8459" max="8704" width="7.5" style="449"/>
    <col min="8705" max="8705" width="9.1640625" style="449" customWidth="1"/>
    <col min="8706" max="8706" width="70.6640625" style="449" customWidth="1"/>
    <col min="8707" max="8707" width="7.33203125" style="449" customWidth="1"/>
    <col min="8708" max="8708" width="8.5" style="449" customWidth="1"/>
    <col min="8709" max="8709" width="9.83203125" style="449" customWidth="1"/>
    <col min="8710" max="8710" width="11.1640625" style="449" customWidth="1"/>
    <col min="8711" max="8711" width="10.1640625" style="449" customWidth="1"/>
    <col min="8712" max="8712" width="11.83203125" style="449" customWidth="1"/>
    <col min="8713" max="8713" width="12.1640625" style="449" customWidth="1"/>
    <col min="8714" max="8714" width="11.5" style="449" customWidth="1"/>
    <col min="8715" max="8960" width="7.5" style="449"/>
    <col min="8961" max="8961" width="9.1640625" style="449" customWidth="1"/>
    <col min="8962" max="8962" width="70.6640625" style="449" customWidth="1"/>
    <col min="8963" max="8963" width="7.33203125" style="449" customWidth="1"/>
    <col min="8964" max="8964" width="8.5" style="449" customWidth="1"/>
    <col min="8965" max="8965" width="9.83203125" style="449" customWidth="1"/>
    <col min="8966" max="8966" width="11.1640625" style="449" customWidth="1"/>
    <col min="8967" max="8967" width="10.1640625" style="449" customWidth="1"/>
    <col min="8968" max="8968" width="11.83203125" style="449" customWidth="1"/>
    <col min="8969" max="8969" width="12.1640625" style="449" customWidth="1"/>
    <col min="8970" max="8970" width="11.5" style="449" customWidth="1"/>
    <col min="8971" max="9216" width="7.5" style="449"/>
    <col min="9217" max="9217" width="9.1640625" style="449" customWidth="1"/>
    <col min="9218" max="9218" width="70.6640625" style="449" customWidth="1"/>
    <col min="9219" max="9219" width="7.33203125" style="449" customWidth="1"/>
    <col min="9220" max="9220" width="8.5" style="449" customWidth="1"/>
    <col min="9221" max="9221" width="9.83203125" style="449" customWidth="1"/>
    <col min="9222" max="9222" width="11.1640625" style="449" customWidth="1"/>
    <col min="9223" max="9223" width="10.1640625" style="449" customWidth="1"/>
    <col min="9224" max="9224" width="11.83203125" style="449" customWidth="1"/>
    <col min="9225" max="9225" width="12.1640625" style="449" customWidth="1"/>
    <col min="9226" max="9226" width="11.5" style="449" customWidth="1"/>
    <col min="9227" max="9472" width="7.5" style="449"/>
    <col min="9473" max="9473" width="9.1640625" style="449" customWidth="1"/>
    <col min="9474" max="9474" width="70.6640625" style="449" customWidth="1"/>
    <col min="9475" max="9475" width="7.33203125" style="449" customWidth="1"/>
    <col min="9476" max="9476" width="8.5" style="449" customWidth="1"/>
    <col min="9477" max="9477" width="9.83203125" style="449" customWidth="1"/>
    <col min="9478" max="9478" width="11.1640625" style="449" customWidth="1"/>
    <col min="9479" max="9479" width="10.1640625" style="449" customWidth="1"/>
    <col min="9480" max="9480" width="11.83203125" style="449" customWidth="1"/>
    <col min="9481" max="9481" width="12.1640625" style="449" customWidth="1"/>
    <col min="9482" max="9482" width="11.5" style="449" customWidth="1"/>
    <col min="9483" max="9728" width="7.5" style="449"/>
    <col min="9729" max="9729" width="9.1640625" style="449" customWidth="1"/>
    <col min="9730" max="9730" width="70.6640625" style="449" customWidth="1"/>
    <col min="9731" max="9731" width="7.33203125" style="449" customWidth="1"/>
    <col min="9732" max="9732" width="8.5" style="449" customWidth="1"/>
    <col min="9733" max="9733" width="9.83203125" style="449" customWidth="1"/>
    <col min="9734" max="9734" width="11.1640625" style="449" customWidth="1"/>
    <col min="9735" max="9735" width="10.1640625" style="449" customWidth="1"/>
    <col min="9736" max="9736" width="11.83203125" style="449" customWidth="1"/>
    <col min="9737" max="9737" width="12.1640625" style="449" customWidth="1"/>
    <col min="9738" max="9738" width="11.5" style="449" customWidth="1"/>
    <col min="9739" max="9984" width="7.5" style="449"/>
    <col min="9985" max="9985" width="9.1640625" style="449" customWidth="1"/>
    <col min="9986" max="9986" width="70.6640625" style="449" customWidth="1"/>
    <col min="9987" max="9987" width="7.33203125" style="449" customWidth="1"/>
    <col min="9988" max="9988" width="8.5" style="449" customWidth="1"/>
    <col min="9989" max="9989" width="9.83203125" style="449" customWidth="1"/>
    <col min="9990" max="9990" width="11.1640625" style="449" customWidth="1"/>
    <col min="9991" max="9991" width="10.1640625" style="449" customWidth="1"/>
    <col min="9992" max="9992" width="11.83203125" style="449" customWidth="1"/>
    <col min="9993" max="9993" width="12.1640625" style="449" customWidth="1"/>
    <col min="9994" max="9994" width="11.5" style="449" customWidth="1"/>
    <col min="9995" max="10240" width="7.5" style="449"/>
    <col min="10241" max="10241" width="9.1640625" style="449" customWidth="1"/>
    <col min="10242" max="10242" width="70.6640625" style="449" customWidth="1"/>
    <col min="10243" max="10243" width="7.33203125" style="449" customWidth="1"/>
    <col min="10244" max="10244" width="8.5" style="449" customWidth="1"/>
    <col min="10245" max="10245" width="9.83203125" style="449" customWidth="1"/>
    <col min="10246" max="10246" width="11.1640625" style="449" customWidth="1"/>
    <col min="10247" max="10247" width="10.1640625" style="449" customWidth="1"/>
    <col min="10248" max="10248" width="11.83203125" style="449" customWidth="1"/>
    <col min="10249" max="10249" width="12.1640625" style="449" customWidth="1"/>
    <col min="10250" max="10250" width="11.5" style="449" customWidth="1"/>
    <col min="10251" max="10496" width="7.5" style="449"/>
    <col min="10497" max="10497" width="9.1640625" style="449" customWidth="1"/>
    <col min="10498" max="10498" width="70.6640625" style="449" customWidth="1"/>
    <col min="10499" max="10499" width="7.33203125" style="449" customWidth="1"/>
    <col min="10500" max="10500" width="8.5" style="449" customWidth="1"/>
    <col min="10501" max="10501" width="9.83203125" style="449" customWidth="1"/>
    <col min="10502" max="10502" width="11.1640625" style="449" customWidth="1"/>
    <col min="10503" max="10503" width="10.1640625" style="449" customWidth="1"/>
    <col min="10504" max="10504" width="11.83203125" style="449" customWidth="1"/>
    <col min="10505" max="10505" width="12.1640625" style="449" customWidth="1"/>
    <col min="10506" max="10506" width="11.5" style="449" customWidth="1"/>
    <col min="10507" max="10752" width="7.5" style="449"/>
    <col min="10753" max="10753" width="9.1640625" style="449" customWidth="1"/>
    <col min="10754" max="10754" width="70.6640625" style="449" customWidth="1"/>
    <col min="10755" max="10755" width="7.33203125" style="449" customWidth="1"/>
    <col min="10756" max="10756" width="8.5" style="449" customWidth="1"/>
    <col min="10757" max="10757" width="9.83203125" style="449" customWidth="1"/>
    <col min="10758" max="10758" width="11.1640625" style="449" customWidth="1"/>
    <col min="10759" max="10759" width="10.1640625" style="449" customWidth="1"/>
    <col min="10760" max="10760" width="11.83203125" style="449" customWidth="1"/>
    <col min="10761" max="10761" width="12.1640625" style="449" customWidth="1"/>
    <col min="10762" max="10762" width="11.5" style="449" customWidth="1"/>
    <col min="10763" max="11008" width="7.5" style="449"/>
    <col min="11009" max="11009" width="9.1640625" style="449" customWidth="1"/>
    <col min="11010" max="11010" width="70.6640625" style="449" customWidth="1"/>
    <col min="11011" max="11011" width="7.33203125" style="449" customWidth="1"/>
    <col min="11012" max="11012" width="8.5" style="449" customWidth="1"/>
    <col min="11013" max="11013" width="9.83203125" style="449" customWidth="1"/>
    <col min="11014" max="11014" width="11.1640625" style="449" customWidth="1"/>
    <col min="11015" max="11015" width="10.1640625" style="449" customWidth="1"/>
    <col min="11016" max="11016" width="11.83203125" style="449" customWidth="1"/>
    <col min="11017" max="11017" width="12.1640625" style="449" customWidth="1"/>
    <col min="11018" max="11018" width="11.5" style="449" customWidth="1"/>
    <col min="11019" max="11264" width="7.5" style="449"/>
    <col min="11265" max="11265" width="9.1640625" style="449" customWidth="1"/>
    <col min="11266" max="11266" width="70.6640625" style="449" customWidth="1"/>
    <col min="11267" max="11267" width="7.33203125" style="449" customWidth="1"/>
    <col min="11268" max="11268" width="8.5" style="449" customWidth="1"/>
    <col min="11269" max="11269" width="9.83203125" style="449" customWidth="1"/>
    <col min="11270" max="11270" width="11.1640625" style="449" customWidth="1"/>
    <col min="11271" max="11271" width="10.1640625" style="449" customWidth="1"/>
    <col min="11272" max="11272" width="11.83203125" style="449" customWidth="1"/>
    <col min="11273" max="11273" width="12.1640625" style="449" customWidth="1"/>
    <col min="11274" max="11274" width="11.5" style="449" customWidth="1"/>
    <col min="11275" max="11520" width="7.5" style="449"/>
    <col min="11521" max="11521" width="9.1640625" style="449" customWidth="1"/>
    <col min="11522" max="11522" width="70.6640625" style="449" customWidth="1"/>
    <col min="11523" max="11523" width="7.33203125" style="449" customWidth="1"/>
    <col min="11524" max="11524" width="8.5" style="449" customWidth="1"/>
    <col min="11525" max="11525" width="9.83203125" style="449" customWidth="1"/>
    <col min="11526" max="11526" width="11.1640625" style="449" customWidth="1"/>
    <col min="11527" max="11527" width="10.1640625" style="449" customWidth="1"/>
    <col min="11528" max="11528" width="11.83203125" style="449" customWidth="1"/>
    <col min="11529" max="11529" width="12.1640625" style="449" customWidth="1"/>
    <col min="11530" max="11530" width="11.5" style="449" customWidth="1"/>
    <col min="11531" max="11776" width="7.5" style="449"/>
    <col min="11777" max="11777" width="9.1640625" style="449" customWidth="1"/>
    <col min="11778" max="11778" width="70.6640625" style="449" customWidth="1"/>
    <col min="11779" max="11779" width="7.33203125" style="449" customWidth="1"/>
    <col min="11780" max="11780" width="8.5" style="449" customWidth="1"/>
    <col min="11781" max="11781" width="9.83203125" style="449" customWidth="1"/>
    <col min="11782" max="11782" width="11.1640625" style="449" customWidth="1"/>
    <col min="11783" max="11783" width="10.1640625" style="449" customWidth="1"/>
    <col min="11784" max="11784" width="11.83203125" style="449" customWidth="1"/>
    <col min="11785" max="11785" width="12.1640625" style="449" customWidth="1"/>
    <col min="11786" max="11786" width="11.5" style="449" customWidth="1"/>
    <col min="11787" max="12032" width="7.5" style="449"/>
    <col min="12033" max="12033" width="9.1640625" style="449" customWidth="1"/>
    <col min="12034" max="12034" width="70.6640625" style="449" customWidth="1"/>
    <col min="12035" max="12035" width="7.33203125" style="449" customWidth="1"/>
    <col min="12036" max="12036" width="8.5" style="449" customWidth="1"/>
    <col min="12037" max="12037" width="9.83203125" style="449" customWidth="1"/>
    <col min="12038" max="12038" width="11.1640625" style="449" customWidth="1"/>
    <col min="12039" max="12039" width="10.1640625" style="449" customWidth="1"/>
    <col min="12040" max="12040" width="11.83203125" style="449" customWidth="1"/>
    <col min="12041" max="12041" width="12.1640625" style="449" customWidth="1"/>
    <col min="12042" max="12042" width="11.5" style="449" customWidth="1"/>
    <col min="12043" max="12288" width="7.5" style="449"/>
    <col min="12289" max="12289" width="9.1640625" style="449" customWidth="1"/>
    <col min="12290" max="12290" width="70.6640625" style="449" customWidth="1"/>
    <col min="12291" max="12291" width="7.33203125" style="449" customWidth="1"/>
    <col min="12292" max="12292" width="8.5" style="449" customWidth="1"/>
    <col min="12293" max="12293" width="9.83203125" style="449" customWidth="1"/>
    <col min="12294" max="12294" width="11.1640625" style="449" customWidth="1"/>
    <col min="12295" max="12295" width="10.1640625" style="449" customWidth="1"/>
    <col min="12296" max="12296" width="11.83203125" style="449" customWidth="1"/>
    <col min="12297" max="12297" width="12.1640625" style="449" customWidth="1"/>
    <col min="12298" max="12298" width="11.5" style="449" customWidth="1"/>
    <col min="12299" max="12544" width="7.5" style="449"/>
    <col min="12545" max="12545" width="9.1640625" style="449" customWidth="1"/>
    <col min="12546" max="12546" width="70.6640625" style="449" customWidth="1"/>
    <col min="12547" max="12547" width="7.33203125" style="449" customWidth="1"/>
    <col min="12548" max="12548" width="8.5" style="449" customWidth="1"/>
    <col min="12549" max="12549" width="9.83203125" style="449" customWidth="1"/>
    <col min="12550" max="12550" width="11.1640625" style="449" customWidth="1"/>
    <col min="12551" max="12551" width="10.1640625" style="449" customWidth="1"/>
    <col min="12552" max="12552" width="11.83203125" style="449" customWidth="1"/>
    <col min="12553" max="12553" width="12.1640625" style="449" customWidth="1"/>
    <col min="12554" max="12554" width="11.5" style="449" customWidth="1"/>
    <col min="12555" max="12800" width="7.5" style="449"/>
    <col min="12801" max="12801" width="9.1640625" style="449" customWidth="1"/>
    <col min="12802" max="12802" width="70.6640625" style="449" customWidth="1"/>
    <col min="12803" max="12803" width="7.33203125" style="449" customWidth="1"/>
    <col min="12804" max="12804" width="8.5" style="449" customWidth="1"/>
    <col min="12805" max="12805" width="9.83203125" style="449" customWidth="1"/>
    <col min="12806" max="12806" width="11.1640625" style="449" customWidth="1"/>
    <col min="12807" max="12807" width="10.1640625" style="449" customWidth="1"/>
    <col min="12808" max="12808" width="11.83203125" style="449" customWidth="1"/>
    <col min="12809" max="12809" width="12.1640625" style="449" customWidth="1"/>
    <col min="12810" max="12810" width="11.5" style="449" customWidth="1"/>
    <col min="12811" max="13056" width="7.5" style="449"/>
    <col min="13057" max="13057" width="9.1640625" style="449" customWidth="1"/>
    <col min="13058" max="13058" width="70.6640625" style="449" customWidth="1"/>
    <col min="13059" max="13059" width="7.33203125" style="449" customWidth="1"/>
    <col min="13060" max="13060" width="8.5" style="449" customWidth="1"/>
    <col min="13061" max="13061" width="9.83203125" style="449" customWidth="1"/>
    <col min="13062" max="13062" width="11.1640625" style="449" customWidth="1"/>
    <col min="13063" max="13063" width="10.1640625" style="449" customWidth="1"/>
    <col min="13064" max="13064" width="11.83203125" style="449" customWidth="1"/>
    <col min="13065" max="13065" width="12.1640625" style="449" customWidth="1"/>
    <col min="13066" max="13066" width="11.5" style="449" customWidth="1"/>
    <col min="13067" max="13312" width="7.5" style="449"/>
    <col min="13313" max="13313" width="9.1640625" style="449" customWidth="1"/>
    <col min="13314" max="13314" width="70.6640625" style="449" customWidth="1"/>
    <col min="13315" max="13315" width="7.33203125" style="449" customWidth="1"/>
    <col min="13316" max="13316" width="8.5" style="449" customWidth="1"/>
    <col min="13317" max="13317" width="9.83203125" style="449" customWidth="1"/>
    <col min="13318" max="13318" width="11.1640625" style="449" customWidth="1"/>
    <col min="13319" max="13319" width="10.1640625" style="449" customWidth="1"/>
    <col min="13320" max="13320" width="11.83203125" style="449" customWidth="1"/>
    <col min="13321" max="13321" width="12.1640625" style="449" customWidth="1"/>
    <col min="13322" max="13322" width="11.5" style="449" customWidth="1"/>
    <col min="13323" max="13568" width="7.5" style="449"/>
    <col min="13569" max="13569" width="9.1640625" style="449" customWidth="1"/>
    <col min="13570" max="13570" width="70.6640625" style="449" customWidth="1"/>
    <col min="13571" max="13571" width="7.33203125" style="449" customWidth="1"/>
    <col min="13572" max="13572" width="8.5" style="449" customWidth="1"/>
    <col min="13573" max="13573" width="9.83203125" style="449" customWidth="1"/>
    <col min="13574" max="13574" width="11.1640625" style="449" customWidth="1"/>
    <col min="13575" max="13575" width="10.1640625" style="449" customWidth="1"/>
    <col min="13576" max="13576" width="11.83203125" style="449" customWidth="1"/>
    <col min="13577" max="13577" width="12.1640625" style="449" customWidth="1"/>
    <col min="13578" max="13578" width="11.5" style="449" customWidth="1"/>
    <col min="13579" max="13824" width="7.5" style="449"/>
    <col min="13825" max="13825" width="9.1640625" style="449" customWidth="1"/>
    <col min="13826" max="13826" width="70.6640625" style="449" customWidth="1"/>
    <col min="13827" max="13827" width="7.33203125" style="449" customWidth="1"/>
    <col min="13828" max="13828" width="8.5" style="449" customWidth="1"/>
    <col min="13829" max="13829" width="9.83203125" style="449" customWidth="1"/>
    <col min="13830" max="13830" width="11.1640625" style="449" customWidth="1"/>
    <col min="13831" max="13831" width="10.1640625" style="449" customWidth="1"/>
    <col min="13832" max="13832" width="11.83203125" style="449" customWidth="1"/>
    <col min="13833" max="13833" width="12.1640625" style="449" customWidth="1"/>
    <col min="13834" max="13834" width="11.5" style="449" customWidth="1"/>
    <col min="13835" max="14080" width="7.5" style="449"/>
    <col min="14081" max="14081" width="9.1640625" style="449" customWidth="1"/>
    <col min="14082" max="14082" width="70.6640625" style="449" customWidth="1"/>
    <col min="14083" max="14083" width="7.33203125" style="449" customWidth="1"/>
    <col min="14084" max="14084" width="8.5" style="449" customWidth="1"/>
    <col min="14085" max="14085" width="9.83203125" style="449" customWidth="1"/>
    <col min="14086" max="14086" width="11.1640625" style="449" customWidth="1"/>
    <col min="14087" max="14087" width="10.1640625" style="449" customWidth="1"/>
    <col min="14088" max="14088" width="11.83203125" style="449" customWidth="1"/>
    <col min="14089" max="14089" width="12.1640625" style="449" customWidth="1"/>
    <col min="14090" max="14090" width="11.5" style="449" customWidth="1"/>
    <col min="14091" max="14336" width="7.5" style="449"/>
    <col min="14337" max="14337" width="9.1640625" style="449" customWidth="1"/>
    <col min="14338" max="14338" width="70.6640625" style="449" customWidth="1"/>
    <col min="14339" max="14339" width="7.33203125" style="449" customWidth="1"/>
    <col min="14340" max="14340" width="8.5" style="449" customWidth="1"/>
    <col min="14341" max="14341" width="9.83203125" style="449" customWidth="1"/>
    <col min="14342" max="14342" width="11.1640625" style="449" customWidth="1"/>
    <col min="14343" max="14343" width="10.1640625" style="449" customWidth="1"/>
    <col min="14344" max="14344" width="11.83203125" style="449" customWidth="1"/>
    <col min="14345" max="14345" width="12.1640625" style="449" customWidth="1"/>
    <col min="14346" max="14346" width="11.5" style="449" customWidth="1"/>
    <col min="14347" max="14592" width="7.5" style="449"/>
    <col min="14593" max="14593" width="9.1640625" style="449" customWidth="1"/>
    <col min="14594" max="14594" width="70.6640625" style="449" customWidth="1"/>
    <col min="14595" max="14595" width="7.33203125" style="449" customWidth="1"/>
    <col min="14596" max="14596" width="8.5" style="449" customWidth="1"/>
    <col min="14597" max="14597" width="9.83203125" style="449" customWidth="1"/>
    <col min="14598" max="14598" width="11.1640625" style="449" customWidth="1"/>
    <col min="14599" max="14599" width="10.1640625" style="449" customWidth="1"/>
    <col min="14600" max="14600" width="11.83203125" style="449" customWidth="1"/>
    <col min="14601" max="14601" width="12.1640625" style="449" customWidth="1"/>
    <col min="14602" max="14602" width="11.5" style="449" customWidth="1"/>
    <col min="14603" max="14848" width="7.5" style="449"/>
    <col min="14849" max="14849" width="9.1640625" style="449" customWidth="1"/>
    <col min="14850" max="14850" width="70.6640625" style="449" customWidth="1"/>
    <col min="14851" max="14851" width="7.33203125" style="449" customWidth="1"/>
    <col min="14852" max="14852" width="8.5" style="449" customWidth="1"/>
    <col min="14853" max="14853" width="9.83203125" style="449" customWidth="1"/>
    <col min="14854" max="14854" width="11.1640625" style="449" customWidth="1"/>
    <col min="14855" max="14855" width="10.1640625" style="449" customWidth="1"/>
    <col min="14856" max="14856" width="11.83203125" style="449" customWidth="1"/>
    <col min="14857" max="14857" width="12.1640625" style="449" customWidth="1"/>
    <col min="14858" max="14858" width="11.5" style="449" customWidth="1"/>
    <col min="14859" max="15104" width="7.5" style="449"/>
    <col min="15105" max="15105" width="9.1640625" style="449" customWidth="1"/>
    <col min="15106" max="15106" width="70.6640625" style="449" customWidth="1"/>
    <col min="15107" max="15107" width="7.33203125" style="449" customWidth="1"/>
    <col min="15108" max="15108" width="8.5" style="449" customWidth="1"/>
    <col min="15109" max="15109" width="9.83203125" style="449" customWidth="1"/>
    <col min="15110" max="15110" width="11.1640625" style="449" customWidth="1"/>
    <col min="15111" max="15111" width="10.1640625" style="449" customWidth="1"/>
    <col min="15112" max="15112" width="11.83203125" style="449" customWidth="1"/>
    <col min="15113" max="15113" width="12.1640625" style="449" customWidth="1"/>
    <col min="15114" max="15114" width="11.5" style="449" customWidth="1"/>
    <col min="15115" max="15360" width="7.5" style="449"/>
    <col min="15361" max="15361" width="9.1640625" style="449" customWidth="1"/>
    <col min="15362" max="15362" width="70.6640625" style="449" customWidth="1"/>
    <col min="15363" max="15363" width="7.33203125" style="449" customWidth="1"/>
    <col min="15364" max="15364" width="8.5" style="449" customWidth="1"/>
    <col min="15365" max="15365" width="9.83203125" style="449" customWidth="1"/>
    <col min="15366" max="15366" width="11.1640625" style="449" customWidth="1"/>
    <col min="15367" max="15367" width="10.1640625" style="449" customWidth="1"/>
    <col min="15368" max="15368" width="11.83203125" style="449" customWidth="1"/>
    <col min="15369" max="15369" width="12.1640625" style="449" customWidth="1"/>
    <col min="15370" max="15370" width="11.5" style="449" customWidth="1"/>
    <col min="15371" max="15616" width="7.5" style="449"/>
    <col min="15617" max="15617" width="9.1640625" style="449" customWidth="1"/>
    <col min="15618" max="15618" width="70.6640625" style="449" customWidth="1"/>
    <col min="15619" max="15619" width="7.33203125" style="449" customWidth="1"/>
    <col min="15620" max="15620" width="8.5" style="449" customWidth="1"/>
    <col min="15621" max="15621" width="9.83203125" style="449" customWidth="1"/>
    <col min="15622" max="15622" width="11.1640625" style="449" customWidth="1"/>
    <col min="15623" max="15623" width="10.1640625" style="449" customWidth="1"/>
    <col min="15624" max="15624" width="11.83203125" style="449" customWidth="1"/>
    <col min="15625" max="15625" width="12.1640625" style="449" customWidth="1"/>
    <col min="15626" max="15626" width="11.5" style="449" customWidth="1"/>
    <col min="15627" max="15872" width="7.5" style="449"/>
    <col min="15873" max="15873" width="9.1640625" style="449" customWidth="1"/>
    <col min="15874" max="15874" width="70.6640625" style="449" customWidth="1"/>
    <col min="15875" max="15875" width="7.33203125" style="449" customWidth="1"/>
    <col min="15876" max="15876" width="8.5" style="449" customWidth="1"/>
    <col min="15877" max="15877" width="9.83203125" style="449" customWidth="1"/>
    <col min="15878" max="15878" width="11.1640625" style="449" customWidth="1"/>
    <col min="15879" max="15879" width="10.1640625" style="449" customWidth="1"/>
    <col min="15880" max="15880" width="11.83203125" style="449" customWidth="1"/>
    <col min="15881" max="15881" width="12.1640625" style="449" customWidth="1"/>
    <col min="15882" max="15882" width="11.5" style="449" customWidth="1"/>
    <col min="15883" max="16128" width="7.5" style="449"/>
    <col min="16129" max="16129" width="9.1640625" style="449" customWidth="1"/>
    <col min="16130" max="16130" width="70.6640625" style="449" customWidth="1"/>
    <col min="16131" max="16131" width="7.33203125" style="449" customWidth="1"/>
    <col min="16132" max="16132" width="8.5" style="449" customWidth="1"/>
    <col min="16133" max="16133" width="9.83203125" style="449" customWidth="1"/>
    <col min="16134" max="16134" width="11.1640625" style="449" customWidth="1"/>
    <col min="16135" max="16135" width="10.1640625" style="449" customWidth="1"/>
    <col min="16136" max="16136" width="11.83203125" style="449" customWidth="1"/>
    <col min="16137" max="16137" width="12.1640625" style="449" customWidth="1"/>
    <col min="16138" max="16138" width="11.5" style="449" customWidth="1"/>
    <col min="16139" max="16384" width="7.5" style="449"/>
  </cols>
  <sheetData>
    <row r="1" spans="1:10" x14ac:dyDescent="0.2">
      <c r="A1" s="448" t="s">
        <v>1860</v>
      </c>
      <c r="B1" s="449" t="s">
        <v>1861</v>
      </c>
      <c r="C1" s="450"/>
      <c r="E1" s="451"/>
      <c r="F1" s="451"/>
      <c r="G1" s="452"/>
      <c r="H1" s="453"/>
      <c r="J1" s="449" t="s">
        <v>1862</v>
      </c>
    </row>
    <row r="2" spans="1:10" x14ac:dyDescent="0.2">
      <c r="A2" s="454"/>
      <c r="B2" s="455"/>
      <c r="C2" s="456"/>
      <c r="D2" s="455"/>
      <c r="E2" s="649" t="s">
        <v>1863</v>
      </c>
      <c r="F2" s="649"/>
      <c r="G2" s="649" t="s">
        <v>1864</v>
      </c>
      <c r="H2" s="649"/>
      <c r="I2" s="649"/>
      <c r="J2" s="456" t="s">
        <v>1865</v>
      </c>
    </row>
    <row r="3" spans="1:10" x14ac:dyDescent="0.2">
      <c r="A3" s="454" t="s">
        <v>1866</v>
      </c>
      <c r="B3" s="455" t="s">
        <v>1867</v>
      </c>
      <c r="C3" s="456" t="s">
        <v>1868</v>
      </c>
      <c r="D3" s="456" t="s">
        <v>111</v>
      </c>
      <c r="E3" s="457" t="s">
        <v>1869</v>
      </c>
      <c r="F3" s="457" t="s">
        <v>1870</v>
      </c>
      <c r="G3" s="456" t="s">
        <v>1871</v>
      </c>
      <c r="H3" s="457" t="s">
        <v>1869</v>
      </c>
      <c r="I3" s="457" t="s">
        <v>1872</v>
      </c>
      <c r="J3" s="458" t="s">
        <v>1873</v>
      </c>
    </row>
    <row r="4" spans="1:10" x14ac:dyDescent="0.2">
      <c r="A4" s="459"/>
      <c r="B4" s="460"/>
      <c r="C4" s="461"/>
      <c r="D4" s="461"/>
      <c r="E4" s="462"/>
      <c r="F4" s="462"/>
      <c r="G4" s="461"/>
      <c r="H4" s="462"/>
      <c r="I4" s="462"/>
      <c r="J4" s="463"/>
    </row>
    <row r="5" spans="1:10" x14ac:dyDescent="0.2">
      <c r="A5" s="459" t="s">
        <v>72</v>
      </c>
      <c r="B5" s="449" t="s">
        <v>1874</v>
      </c>
      <c r="C5" s="450" t="s">
        <v>761</v>
      </c>
      <c r="D5" s="449">
        <v>47</v>
      </c>
      <c r="E5" s="462"/>
      <c r="F5" s="451">
        <f t="shared" ref="F5:F46" si="0">E5*D5</f>
        <v>0</v>
      </c>
      <c r="G5" s="451">
        <f t="shared" ref="G5:G14" si="1">D5</f>
        <v>47</v>
      </c>
      <c r="H5" s="462"/>
      <c r="I5" s="449">
        <f t="shared" ref="I5:I54" si="2">H5*G5</f>
        <v>0</v>
      </c>
      <c r="J5" s="451">
        <f t="shared" ref="J5:J54" si="3">I5+F5</f>
        <v>0</v>
      </c>
    </row>
    <row r="6" spans="1:10" x14ac:dyDescent="0.2">
      <c r="A6" s="459" t="s">
        <v>74</v>
      </c>
      <c r="B6" s="449" t="s">
        <v>1875</v>
      </c>
      <c r="C6" s="450" t="s">
        <v>761</v>
      </c>
      <c r="D6" s="449">
        <v>30</v>
      </c>
      <c r="E6" s="462"/>
      <c r="F6" s="451">
        <f t="shared" si="0"/>
        <v>0</v>
      </c>
      <c r="G6" s="451">
        <f t="shared" si="1"/>
        <v>30</v>
      </c>
      <c r="H6" s="462"/>
      <c r="I6" s="449">
        <f t="shared" si="2"/>
        <v>0</v>
      </c>
      <c r="J6" s="451">
        <f t="shared" si="3"/>
        <v>0</v>
      </c>
    </row>
    <row r="7" spans="1:10" x14ac:dyDescent="0.2">
      <c r="A7" s="459" t="s">
        <v>124</v>
      </c>
      <c r="B7" s="449" t="s">
        <v>1876</v>
      </c>
      <c r="C7" s="450" t="s">
        <v>226</v>
      </c>
      <c r="D7" s="449">
        <v>20</v>
      </c>
      <c r="E7" s="462"/>
      <c r="F7" s="451">
        <f t="shared" si="0"/>
        <v>0</v>
      </c>
      <c r="G7" s="451">
        <f>D7</f>
        <v>20</v>
      </c>
      <c r="H7" s="462"/>
      <c r="I7" s="449">
        <f t="shared" si="2"/>
        <v>0</v>
      </c>
      <c r="J7" s="451">
        <f t="shared" si="3"/>
        <v>0</v>
      </c>
    </row>
    <row r="8" spans="1:10" x14ac:dyDescent="0.2">
      <c r="A8" s="459" t="s">
        <v>132</v>
      </c>
      <c r="B8" s="449" t="s">
        <v>1877</v>
      </c>
      <c r="C8" s="450" t="s">
        <v>226</v>
      </c>
      <c r="D8" s="449">
        <v>85</v>
      </c>
      <c r="E8" s="462"/>
      <c r="F8" s="451">
        <f t="shared" si="0"/>
        <v>0</v>
      </c>
      <c r="G8" s="464">
        <f>D8</f>
        <v>85</v>
      </c>
      <c r="H8" s="462"/>
      <c r="I8" s="449">
        <f t="shared" si="2"/>
        <v>0</v>
      </c>
      <c r="J8" s="451">
        <f t="shared" si="3"/>
        <v>0</v>
      </c>
    </row>
    <row r="9" spans="1:10" x14ac:dyDescent="0.2">
      <c r="A9" s="459" t="s">
        <v>594</v>
      </c>
      <c r="B9" s="449" t="s">
        <v>1878</v>
      </c>
      <c r="C9" s="450" t="s">
        <v>226</v>
      </c>
      <c r="D9" s="449">
        <v>60</v>
      </c>
      <c r="E9" s="462"/>
      <c r="F9" s="451">
        <f t="shared" si="0"/>
        <v>0</v>
      </c>
      <c r="G9" s="464">
        <f>D9</f>
        <v>60</v>
      </c>
      <c r="H9" s="462"/>
      <c r="I9" s="449">
        <f t="shared" si="2"/>
        <v>0</v>
      </c>
      <c r="J9" s="451">
        <f t="shared" si="3"/>
        <v>0</v>
      </c>
    </row>
    <row r="10" spans="1:10" x14ac:dyDescent="0.2">
      <c r="A10" s="459" t="s">
        <v>554</v>
      </c>
      <c r="B10" s="449" t="s">
        <v>1879</v>
      </c>
      <c r="C10" s="450" t="s">
        <v>226</v>
      </c>
      <c r="D10" s="449">
        <v>60</v>
      </c>
      <c r="E10" s="462"/>
      <c r="F10" s="451">
        <f t="shared" si="0"/>
        <v>0</v>
      </c>
      <c r="G10" s="464">
        <f>D10</f>
        <v>60</v>
      </c>
      <c r="H10" s="462"/>
      <c r="I10" s="449">
        <f t="shared" si="2"/>
        <v>0</v>
      </c>
      <c r="J10" s="451">
        <f t="shared" si="3"/>
        <v>0</v>
      </c>
    </row>
    <row r="11" spans="1:10" x14ac:dyDescent="0.2">
      <c r="A11" s="459" t="s">
        <v>491</v>
      </c>
      <c r="B11" s="449" t="s">
        <v>1880</v>
      </c>
      <c r="C11" s="450" t="s">
        <v>226</v>
      </c>
      <c r="D11" s="449">
        <v>20</v>
      </c>
      <c r="E11" s="462"/>
      <c r="F11" s="451">
        <f t="shared" si="0"/>
        <v>0</v>
      </c>
      <c r="G11" s="451">
        <f t="shared" si="1"/>
        <v>20</v>
      </c>
      <c r="H11" s="462"/>
      <c r="I11" s="449">
        <f t="shared" si="2"/>
        <v>0</v>
      </c>
      <c r="J11" s="451">
        <f t="shared" si="3"/>
        <v>0</v>
      </c>
    </row>
    <row r="12" spans="1:10" x14ac:dyDescent="0.2">
      <c r="A12" s="459" t="s">
        <v>165</v>
      </c>
      <c r="B12" s="449" t="s">
        <v>1881</v>
      </c>
      <c r="C12" s="450" t="s">
        <v>226</v>
      </c>
      <c r="D12" s="449">
        <v>300</v>
      </c>
      <c r="E12" s="462"/>
      <c r="F12" s="451">
        <f t="shared" si="0"/>
        <v>0</v>
      </c>
      <c r="G12" s="451">
        <f t="shared" si="1"/>
        <v>300</v>
      </c>
      <c r="H12" s="462"/>
      <c r="I12" s="449">
        <f t="shared" si="2"/>
        <v>0</v>
      </c>
      <c r="J12" s="451">
        <f t="shared" si="3"/>
        <v>0</v>
      </c>
    </row>
    <row r="13" spans="1:10" x14ac:dyDescent="0.2">
      <c r="A13" s="459" t="s">
        <v>473</v>
      </c>
      <c r="B13" s="449" t="s">
        <v>1882</v>
      </c>
      <c r="C13" s="450" t="s">
        <v>226</v>
      </c>
      <c r="D13" s="449">
        <v>25</v>
      </c>
      <c r="E13" s="462"/>
      <c r="F13" s="451">
        <f t="shared" si="0"/>
        <v>0</v>
      </c>
      <c r="G13" s="451">
        <f t="shared" si="1"/>
        <v>25</v>
      </c>
      <c r="H13" s="462"/>
      <c r="I13" s="449">
        <f t="shared" si="2"/>
        <v>0</v>
      </c>
      <c r="J13" s="451">
        <f t="shared" si="3"/>
        <v>0</v>
      </c>
    </row>
    <row r="14" spans="1:10" x14ac:dyDescent="0.2">
      <c r="A14" s="459" t="s">
        <v>475</v>
      </c>
      <c r="B14" s="449" t="s">
        <v>1883</v>
      </c>
      <c r="C14" s="450" t="s">
        <v>226</v>
      </c>
      <c r="D14" s="449">
        <v>660</v>
      </c>
      <c r="E14" s="462"/>
      <c r="F14" s="451">
        <f t="shared" si="0"/>
        <v>0</v>
      </c>
      <c r="G14" s="451">
        <f t="shared" si="1"/>
        <v>660</v>
      </c>
      <c r="H14" s="462"/>
      <c r="I14" s="449">
        <f t="shared" si="2"/>
        <v>0</v>
      </c>
      <c r="J14" s="451">
        <f t="shared" si="3"/>
        <v>0</v>
      </c>
    </row>
    <row r="15" spans="1:10" x14ac:dyDescent="0.2">
      <c r="A15" s="459" t="s">
        <v>507</v>
      </c>
      <c r="B15" s="449" t="s">
        <v>1884</v>
      </c>
      <c r="C15" s="450" t="s">
        <v>226</v>
      </c>
      <c r="D15" s="449">
        <v>110</v>
      </c>
      <c r="E15" s="462"/>
      <c r="F15" s="451">
        <f t="shared" si="0"/>
        <v>0</v>
      </c>
      <c r="G15" s="464">
        <f>D15*1.05</f>
        <v>115.5</v>
      </c>
      <c r="H15" s="462"/>
      <c r="I15" s="449">
        <f t="shared" si="2"/>
        <v>0</v>
      </c>
      <c r="J15" s="451">
        <f t="shared" si="3"/>
        <v>0</v>
      </c>
    </row>
    <row r="16" spans="1:10" x14ac:dyDescent="0.2">
      <c r="A16" s="459" t="s">
        <v>517</v>
      </c>
      <c r="B16" s="449" t="s">
        <v>1885</v>
      </c>
      <c r="C16" s="450" t="s">
        <v>226</v>
      </c>
      <c r="D16" s="449">
        <v>20</v>
      </c>
      <c r="E16" s="462"/>
      <c r="F16" s="451">
        <f t="shared" si="0"/>
        <v>0</v>
      </c>
      <c r="G16" s="464">
        <f>D16*1.05</f>
        <v>21</v>
      </c>
      <c r="H16" s="462"/>
      <c r="I16" s="449">
        <f t="shared" si="2"/>
        <v>0</v>
      </c>
      <c r="J16" s="451">
        <f t="shared" si="3"/>
        <v>0</v>
      </c>
    </row>
    <row r="17" spans="1:10" x14ac:dyDescent="0.2">
      <c r="A17" s="459" t="s">
        <v>513</v>
      </c>
      <c r="B17" s="449" t="s">
        <v>1886</v>
      </c>
      <c r="C17" s="450" t="s">
        <v>226</v>
      </c>
      <c r="D17" s="449">
        <v>20</v>
      </c>
      <c r="E17" s="462"/>
      <c r="F17" s="451">
        <f t="shared" si="0"/>
        <v>0</v>
      </c>
      <c r="G17" s="464">
        <f>D17*1.05</f>
        <v>21</v>
      </c>
      <c r="H17" s="462"/>
      <c r="I17" s="449">
        <f t="shared" si="2"/>
        <v>0</v>
      </c>
      <c r="J17" s="451">
        <f t="shared" si="3"/>
        <v>0</v>
      </c>
    </row>
    <row r="18" spans="1:10" x14ac:dyDescent="0.2">
      <c r="A18" s="459" t="s">
        <v>537</v>
      </c>
      <c r="B18" s="449" t="s">
        <v>1887</v>
      </c>
      <c r="C18" s="450" t="s">
        <v>226</v>
      </c>
      <c r="D18" s="449">
        <v>120</v>
      </c>
      <c r="E18" s="462"/>
      <c r="F18" s="451">
        <f t="shared" si="0"/>
        <v>0</v>
      </c>
      <c r="G18" s="464">
        <f>D18*1.05</f>
        <v>126</v>
      </c>
      <c r="H18" s="462"/>
      <c r="I18" s="449">
        <f t="shared" si="2"/>
        <v>0</v>
      </c>
      <c r="J18" s="451">
        <f t="shared" si="3"/>
        <v>0</v>
      </c>
    </row>
    <row r="19" spans="1:10" x14ac:dyDescent="0.2">
      <c r="A19" s="459" t="s">
        <v>8</v>
      </c>
      <c r="B19" s="449" t="s">
        <v>1888</v>
      </c>
      <c r="C19" s="450" t="s">
        <v>226</v>
      </c>
      <c r="D19" s="449">
        <v>10</v>
      </c>
      <c r="E19" s="462"/>
      <c r="F19" s="451">
        <f t="shared" si="0"/>
        <v>0</v>
      </c>
      <c r="G19" s="464">
        <f>D19*1.05</f>
        <v>10.5</v>
      </c>
      <c r="H19" s="462"/>
      <c r="I19" s="449">
        <f t="shared" si="2"/>
        <v>0</v>
      </c>
      <c r="J19" s="451">
        <f t="shared" si="3"/>
        <v>0</v>
      </c>
    </row>
    <row r="20" spans="1:10" x14ac:dyDescent="0.2">
      <c r="A20" s="459" t="s">
        <v>190</v>
      </c>
      <c r="B20" s="449" t="s">
        <v>1889</v>
      </c>
      <c r="C20" s="450" t="s">
        <v>226</v>
      </c>
      <c r="D20" s="449">
        <v>30</v>
      </c>
      <c r="E20" s="462"/>
      <c r="F20" s="451">
        <f t="shared" si="0"/>
        <v>0</v>
      </c>
      <c r="G20" s="451">
        <f>D20</f>
        <v>30</v>
      </c>
      <c r="H20" s="462"/>
      <c r="I20" s="449">
        <f t="shared" si="2"/>
        <v>0</v>
      </c>
      <c r="J20" s="451">
        <f t="shared" si="3"/>
        <v>0</v>
      </c>
    </row>
    <row r="21" spans="1:10" x14ac:dyDescent="0.2">
      <c r="A21" s="459" t="s">
        <v>198</v>
      </c>
      <c r="B21" s="449" t="s">
        <v>1890</v>
      </c>
      <c r="C21" s="450" t="s">
        <v>226</v>
      </c>
      <c r="D21" s="449">
        <v>90</v>
      </c>
      <c r="E21" s="462"/>
      <c r="F21" s="451">
        <f t="shared" si="0"/>
        <v>0</v>
      </c>
      <c r="G21" s="451">
        <f>D21</f>
        <v>90</v>
      </c>
      <c r="H21" s="462"/>
      <c r="I21" s="449">
        <f t="shared" si="2"/>
        <v>0</v>
      </c>
      <c r="J21" s="451">
        <f t="shared" si="3"/>
        <v>0</v>
      </c>
    </row>
    <row r="22" spans="1:10" x14ac:dyDescent="0.2">
      <c r="A22" s="459" t="s">
        <v>185</v>
      </c>
      <c r="B22" s="449" t="s">
        <v>1891</v>
      </c>
      <c r="C22" s="450" t="s">
        <v>226</v>
      </c>
      <c r="D22" s="449">
        <v>15</v>
      </c>
      <c r="E22" s="462"/>
      <c r="F22" s="451">
        <f t="shared" si="0"/>
        <v>0</v>
      </c>
      <c r="G22" s="451">
        <f>D22</f>
        <v>15</v>
      </c>
      <c r="H22" s="462"/>
      <c r="I22" s="449">
        <f t="shared" si="2"/>
        <v>0</v>
      </c>
      <c r="J22" s="451">
        <f t="shared" si="3"/>
        <v>0</v>
      </c>
    </row>
    <row r="23" spans="1:10" x14ac:dyDescent="0.2">
      <c r="A23" s="459" t="s">
        <v>210</v>
      </c>
      <c r="B23" s="449" t="s">
        <v>1892</v>
      </c>
      <c r="C23" s="450" t="s">
        <v>226</v>
      </c>
      <c r="D23" s="449">
        <v>45</v>
      </c>
      <c r="E23" s="462"/>
      <c r="F23" s="451">
        <f t="shared" si="0"/>
        <v>0</v>
      </c>
      <c r="G23" s="451">
        <f>D23</f>
        <v>45</v>
      </c>
      <c r="H23" s="462"/>
      <c r="I23" s="449">
        <f t="shared" si="2"/>
        <v>0</v>
      </c>
      <c r="J23" s="451">
        <f t="shared" si="3"/>
        <v>0</v>
      </c>
    </row>
    <row r="24" spans="1:10" x14ac:dyDescent="0.2">
      <c r="A24" s="459" t="s">
        <v>217</v>
      </c>
      <c r="B24" s="449" t="s">
        <v>1893</v>
      </c>
      <c r="C24" s="450" t="s">
        <v>226</v>
      </c>
      <c r="D24" s="449">
        <v>10</v>
      </c>
      <c r="E24" s="462"/>
      <c r="F24" s="451">
        <f t="shared" si="0"/>
        <v>0</v>
      </c>
      <c r="G24" s="451">
        <f>D24</f>
        <v>10</v>
      </c>
      <c r="H24" s="462"/>
      <c r="I24" s="449">
        <f t="shared" si="2"/>
        <v>0</v>
      </c>
      <c r="J24" s="451">
        <f t="shared" si="3"/>
        <v>0</v>
      </c>
    </row>
    <row r="25" spans="1:10" x14ac:dyDescent="0.2">
      <c r="A25" s="459" t="s">
        <v>7</v>
      </c>
      <c r="B25" s="449" t="s">
        <v>1894</v>
      </c>
      <c r="C25" s="450" t="s">
        <v>761</v>
      </c>
      <c r="D25" s="449">
        <v>166</v>
      </c>
      <c r="E25" s="462"/>
      <c r="F25" s="451">
        <f t="shared" si="0"/>
        <v>0</v>
      </c>
      <c r="G25" s="451">
        <v>0</v>
      </c>
      <c r="H25" s="462"/>
      <c r="I25" s="449">
        <f t="shared" si="2"/>
        <v>0</v>
      </c>
      <c r="J25" s="451">
        <f t="shared" si="3"/>
        <v>0</v>
      </c>
    </row>
    <row r="26" spans="1:10" x14ac:dyDescent="0.2">
      <c r="A26" s="459" t="s">
        <v>1895</v>
      </c>
      <c r="B26" s="449" t="s">
        <v>1896</v>
      </c>
      <c r="C26" s="450" t="s">
        <v>761</v>
      </c>
      <c r="D26" s="449">
        <v>10</v>
      </c>
      <c r="E26" s="462"/>
      <c r="F26" s="451">
        <f t="shared" si="0"/>
        <v>0</v>
      </c>
      <c r="G26" s="464">
        <f>D26</f>
        <v>10</v>
      </c>
      <c r="H26" s="462"/>
      <c r="I26" s="449">
        <f t="shared" si="2"/>
        <v>0</v>
      </c>
      <c r="J26" s="451">
        <f t="shared" si="3"/>
        <v>0</v>
      </c>
    </row>
    <row r="27" spans="1:10" x14ac:dyDescent="0.2">
      <c r="A27" s="459" t="s">
        <v>934</v>
      </c>
      <c r="B27" s="449" t="s">
        <v>1897</v>
      </c>
      <c r="C27" s="450" t="s">
        <v>761</v>
      </c>
      <c r="D27" s="449">
        <v>7</v>
      </c>
      <c r="E27" s="462"/>
      <c r="F27" s="451">
        <f t="shared" si="0"/>
        <v>0</v>
      </c>
      <c r="G27" s="451">
        <v>0</v>
      </c>
      <c r="H27" s="462"/>
      <c r="I27" s="449">
        <f t="shared" si="2"/>
        <v>0</v>
      </c>
      <c r="J27" s="451">
        <f t="shared" si="3"/>
        <v>0</v>
      </c>
    </row>
    <row r="28" spans="1:10" x14ac:dyDescent="0.2">
      <c r="A28" s="459" t="s">
        <v>984</v>
      </c>
      <c r="B28" s="449" t="s">
        <v>1898</v>
      </c>
      <c r="C28" s="450" t="s">
        <v>761</v>
      </c>
      <c r="D28" s="449">
        <v>1</v>
      </c>
      <c r="E28" s="462"/>
      <c r="F28" s="451">
        <f t="shared" si="0"/>
        <v>0</v>
      </c>
      <c r="G28" s="451">
        <v>0</v>
      </c>
      <c r="H28" s="462"/>
      <c r="I28" s="449">
        <f t="shared" si="2"/>
        <v>0</v>
      </c>
      <c r="J28" s="451">
        <f t="shared" si="3"/>
        <v>0</v>
      </c>
    </row>
    <row r="29" spans="1:10" x14ac:dyDescent="0.2">
      <c r="A29" s="459" t="s">
        <v>1899</v>
      </c>
      <c r="B29" s="449" t="s">
        <v>1900</v>
      </c>
      <c r="C29" s="450" t="s">
        <v>761</v>
      </c>
      <c r="D29" s="449">
        <v>2</v>
      </c>
      <c r="E29" s="462"/>
      <c r="F29" s="451">
        <f t="shared" si="0"/>
        <v>0</v>
      </c>
      <c r="G29" s="451">
        <v>0</v>
      </c>
      <c r="H29" s="462"/>
      <c r="I29" s="449">
        <f t="shared" si="2"/>
        <v>0</v>
      </c>
      <c r="J29" s="451">
        <f t="shared" si="3"/>
        <v>0</v>
      </c>
    </row>
    <row r="30" spans="1:10" x14ac:dyDescent="0.2">
      <c r="A30" s="459" t="s">
        <v>982</v>
      </c>
      <c r="B30" s="449" t="s">
        <v>1901</v>
      </c>
      <c r="C30" s="450" t="s">
        <v>761</v>
      </c>
      <c r="D30" s="449">
        <v>4</v>
      </c>
      <c r="E30" s="462"/>
      <c r="F30" s="451">
        <f t="shared" si="0"/>
        <v>0</v>
      </c>
      <c r="G30" s="451">
        <f t="shared" ref="G30:G40" si="4">D30</f>
        <v>4</v>
      </c>
      <c r="H30" s="462"/>
      <c r="I30" s="449">
        <f t="shared" si="2"/>
        <v>0</v>
      </c>
      <c r="J30" s="451">
        <f t="shared" si="3"/>
        <v>0</v>
      </c>
    </row>
    <row r="31" spans="1:10" x14ac:dyDescent="0.2">
      <c r="A31" s="459" t="s">
        <v>1902</v>
      </c>
      <c r="B31" s="449" t="s">
        <v>1903</v>
      </c>
      <c r="C31" s="450" t="s">
        <v>761</v>
      </c>
      <c r="D31" s="449">
        <v>1</v>
      </c>
      <c r="E31" s="462"/>
      <c r="F31" s="451">
        <f t="shared" si="0"/>
        <v>0</v>
      </c>
      <c r="G31" s="451">
        <f t="shared" si="4"/>
        <v>1</v>
      </c>
      <c r="H31" s="462"/>
      <c r="I31" s="449">
        <f t="shared" si="2"/>
        <v>0</v>
      </c>
      <c r="J31" s="451">
        <f t="shared" si="3"/>
        <v>0</v>
      </c>
    </row>
    <row r="32" spans="1:10" x14ac:dyDescent="0.2">
      <c r="A32" s="459" t="s">
        <v>909</v>
      </c>
      <c r="B32" s="449" t="s">
        <v>1904</v>
      </c>
      <c r="C32" s="450" t="s">
        <v>761</v>
      </c>
      <c r="D32" s="449">
        <v>13</v>
      </c>
      <c r="E32" s="462"/>
      <c r="F32" s="451">
        <f t="shared" si="0"/>
        <v>0</v>
      </c>
      <c r="G32" s="451">
        <f t="shared" si="4"/>
        <v>13</v>
      </c>
      <c r="H32" s="462"/>
      <c r="I32" s="449">
        <f t="shared" si="2"/>
        <v>0</v>
      </c>
      <c r="J32" s="451">
        <f t="shared" si="3"/>
        <v>0</v>
      </c>
    </row>
    <row r="33" spans="1:10" x14ac:dyDescent="0.2">
      <c r="A33" s="459" t="s">
        <v>904</v>
      </c>
      <c r="B33" s="449" t="s">
        <v>1905</v>
      </c>
      <c r="C33" s="450" t="s">
        <v>761</v>
      </c>
      <c r="D33" s="449">
        <v>3</v>
      </c>
      <c r="E33" s="462"/>
      <c r="F33" s="451">
        <f t="shared" si="0"/>
        <v>0</v>
      </c>
      <c r="G33" s="451">
        <f t="shared" si="4"/>
        <v>3</v>
      </c>
      <c r="H33" s="462"/>
      <c r="I33" s="449">
        <f t="shared" si="2"/>
        <v>0</v>
      </c>
      <c r="J33" s="451">
        <f t="shared" si="3"/>
        <v>0</v>
      </c>
    </row>
    <row r="34" spans="1:10" x14ac:dyDescent="0.2">
      <c r="A34" s="459" t="s">
        <v>918</v>
      </c>
      <c r="B34" s="449" t="s">
        <v>1906</v>
      </c>
      <c r="C34" s="450" t="s">
        <v>761</v>
      </c>
      <c r="D34" s="449">
        <v>2</v>
      </c>
      <c r="E34" s="462"/>
      <c r="F34" s="451">
        <f t="shared" si="0"/>
        <v>0</v>
      </c>
      <c r="G34" s="451">
        <f t="shared" si="4"/>
        <v>2</v>
      </c>
      <c r="H34" s="462"/>
      <c r="I34" s="449">
        <f t="shared" si="2"/>
        <v>0</v>
      </c>
      <c r="J34" s="451">
        <f t="shared" si="3"/>
        <v>0</v>
      </c>
    </row>
    <row r="35" spans="1:10" x14ac:dyDescent="0.2">
      <c r="A35" s="459" t="s">
        <v>895</v>
      </c>
      <c r="B35" s="449" t="s">
        <v>1907</v>
      </c>
      <c r="C35" s="450" t="s">
        <v>761</v>
      </c>
      <c r="D35" s="449">
        <v>1</v>
      </c>
      <c r="E35" s="462"/>
      <c r="F35" s="451">
        <f t="shared" si="0"/>
        <v>0</v>
      </c>
      <c r="G35" s="451">
        <f t="shared" si="4"/>
        <v>1</v>
      </c>
      <c r="H35" s="462"/>
      <c r="I35" s="449">
        <f t="shared" si="2"/>
        <v>0</v>
      </c>
      <c r="J35" s="451">
        <f t="shared" si="3"/>
        <v>0</v>
      </c>
    </row>
    <row r="36" spans="1:10" x14ac:dyDescent="0.2">
      <c r="A36" s="459" t="s">
        <v>458</v>
      </c>
      <c r="B36" s="449" t="s">
        <v>1908</v>
      </c>
      <c r="C36" s="450" t="s">
        <v>761</v>
      </c>
      <c r="D36" s="449">
        <v>8</v>
      </c>
      <c r="E36" s="462"/>
      <c r="F36" s="451">
        <f t="shared" si="0"/>
        <v>0</v>
      </c>
      <c r="G36" s="451">
        <f t="shared" si="4"/>
        <v>8</v>
      </c>
      <c r="H36" s="462"/>
      <c r="I36" s="449">
        <f t="shared" si="2"/>
        <v>0</v>
      </c>
      <c r="J36" s="451">
        <f t="shared" si="3"/>
        <v>0</v>
      </c>
    </row>
    <row r="37" spans="1:10" x14ac:dyDescent="0.2">
      <c r="A37" s="459" t="s">
        <v>139</v>
      </c>
      <c r="B37" s="449" t="s">
        <v>1909</v>
      </c>
      <c r="C37" s="450" t="s">
        <v>761</v>
      </c>
      <c r="D37" s="449">
        <v>1</v>
      </c>
      <c r="E37" s="462"/>
      <c r="F37" s="451">
        <f t="shared" si="0"/>
        <v>0</v>
      </c>
      <c r="G37" s="451">
        <f t="shared" si="4"/>
        <v>1</v>
      </c>
      <c r="H37" s="462"/>
      <c r="I37" s="449">
        <f t="shared" si="2"/>
        <v>0</v>
      </c>
      <c r="J37" s="451">
        <f t="shared" si="3"/>
        <v>0</v>
      </c>
    </row>
    <row r="38" spans="1:10" x14ac:dyDescent="0.2">
      <c r="A38" s="459" t="s">
        <v>326</v>
      </c>
      <c r="B38" s="449" t="s">
        <v>1910</v>
      </c>
      <c r="C38" s="450" t="s">
        <v>761</v>
      </c>
      <c r="D38" s="449">
        <v>14</v>
      </c>
      <c r="E38" s="462"/>
      <c r="F38" s="451">
        <f t="shared" si="0"/>
        <v>0</v>
      </c>
      <c r="G38" s="451">
        <f t="shared" si="4"/>
        <v>14</v>
      </c>
      <c r="H38" s="462"/>
      <c r="I38" s="449">
        <f t="shared" si="2"/>
        <v>0</v>
      </c>
      <c r="J38" s="451">
        <f t="shared" si="3"/>
        <v>0</v>
      </c>
    </row>
    <row r="39" spans="1:10" x14ac:dyDescent="0.2">
      <c r="A39" s="459" t="s">
        <v>342</v>
      </c>
      <c r="B39" s="449" t="s">
        <v>1911</v>
      </c>
      <c r="C39" s="450" t="s">
        <v>761</v>
      </c>
      <c r="D39" s="449">
        <v>27</v>
      </c>
      <c r="E39" s="462"/>
      <c r="F39" s="451">
        <f t="shared" si="0"/>
        <v>0</v>
      </c>
      <c r="G39" s="464">
        <f t="shared" si="4"/>
        <v>27</v>
      </c>
      <c r="H39" s="462"/>
      <c r="I39" s="449">
        <f t="shared" si="2"/>
        <v>0</v>
      </c>
      <c r="J39" s="451">
        <f t="shared" si="3"/>
        <v>0</v>
      </c>
    </row>
    <row r="40" spans="1:10" x14ac:dyDescent="0.2">
      <c r="A40" s="459" t="s">
        <v>674</v>
      </c>
      <c r="B40" s="449" t="s">
        <v>1912</v>
      </c>
      <c r="C40" s="450" t="s">
        <v>761</v>
      </c>
      <c r="D40" s="449">
        <v>4</v>
      </c>
      <c r="E40" s="462"/>
      <c r="F40" s="451">
        <f t="shared" si="0"/>
        <v>0</v>
      </c>
      <c r="G40" s="464">
        <f t="shared" si="4"/>
        <v>4</v>
      </c>
      <c r="H40" s="462"/>
      <c r="I40" s="449">
        <f t="shared" si="2"/>
        <v>0</v>
      </c>
      <c r="J40" s="451">
        <f t="shared" si="3"/>
        <v>0</v>
      </c>
    </row>
    <row r="41" spans="1:10" x14ac:dyDescent="0.2">
      <c r="A41" s="459" t="s">
        <v>710</v>
      </c>
      <c r="B41" s="449" t="s">
        <v>1913</v>
      </c>
      <c r="C41" s="450" t="s">
        <v>761</v>
      </c>
      <c r="D41" s="449">
        <v>0</v>
      </c>
      <c r="E41" s="462"/>
      <c r="F41" s="451">
        <f t="shared" si="0"/>
        <v>0</v>
      </c>
      <c r="G41" s="464">
        <v>2</v>
      </c>
      <c r="H41" s="462"/>
      <c r="I41" s="449">
        <f t="shared" si="2"/>
        <v>0</v>
      </c>
      <c r="J41" s="451">
        <f t="shared" si="3"/>
        <v>0</v>
      </c>
    </row>
    <row r="42" spans="1:10" x14ac:dyDescent="0.2">
      <c r="A42" s="459" t="s">
        <v>701</v>
      </c>
      <c r="B42" s="449" t="s">
        <v>1914</v>
      </c>
      <c r="C42" s="450" t="s">
        <v>761</v>
      </c>
      <c r="D42" s="449">
        <v>4</v>
      </c>
      <c r="E42" s="462"/>
      <c r="F42" s="451">
        <f t="shared" si="0"/>
        <v>0</v>
      </c>
      <c r="G42" s="464">
        <f>D42</f>
        <v>4</v>
      </c>
      <c r="H42" s="462"/>
      <c r="I42" s="449">
        <f t="shared" si="2"/>
        <v>0</v>
      </c>
      <c r="J42" s="451">
        <f t="shared" si="3"/>
        <v>0</v>
      </c>
    </row>
    <row r="43" spans="1:10" x14ac:dyDescent="0.2">
      <c r="A43" s="459" t="s">
        <v>682</v>
      </c>
      <c r="B43" s="449" t="s">
        <v>1915</v>
      </c>
      <c r="C43" s="450" t="s">
        <v>226</v>
      </c>
      <c r="D43" s="449">
        <v>40</v>
      </c>
      <c r="E43" s="462"/>
      <c r="F43" s="451">
        <f t="shared" si="0"/>
        <v>0</v>
      </c>
      <c r="G43" s="464">
        <f>D43</f>
        <v>40</v>
      </c>
      <c r="H43" s="462"/>
      <c r="I43" s="449">
        <f t="shared" si="2"/>
        <v>0</v>
      </c>
      <c r="J43" s="451">
        <f t="shared" si="3"/>
        <v>0</v>
      </c>
    </row>
    <row r="44" spans="1:10" x14ac:dyDescent="0.2">
      <c r="A44" s="459" t="s">
        <v>706</v>
      </c>
      <c r="B44" s="449" t="s">
        <v>1916</v>
      </c>
      <c r="C44" s="450" t="s">
        <v>761</v>
      </c>
      <c r="D44" s="449">
        <v>1</v>
      </c>
      <c r="E44" s="462"/>
      <c r="F44" s="451">
        <f t="shared" si="0"/>
        <v>0</v>
      </c>
      <c r="G44" s="451">
        <f>D44</f>
        <v>1</v>
      </c>
      <c r="H44" s="462"/>
      <c r="I44" s="449">
        <f t="shared" si="2"/>
        <v>0</v>
      </c>
      <c r="J44" s="451">
        <f t="shared" si="3"/>
        <v>0</v>
      </c>
    </row>
    <row r="45" spans="1:10" x14ac:dyDescent="0.2">
      <c r="A45" s="459" t="s">
        <v>687</v>
      </c>
      <c r="B45" s="449" t="s">
        <v>1917</v>
      </c>
      <c r="C45" s="450" t="s">
        <v>250</v>
      </c>
      <c r="D45" s="449">
        <v>8</v>
      </c>
      <c r="E45" s="462"/>
      <c r="F45" s="451">
        <f t="shared" si="0"/>
        <v>0</v>
      </c>
      <c r="G45" s="451">
        <v>0</v>
      </c>
      <c r="H45" s="462"/>
      <c r="I45" s="449">
        <f t="shared" si="2"/>
        <v>0</v>
      </c>
      <c r="J45" s="451">
        <f t="shared" si="3"/>
        <v>0</v>
      </c>
    </row>
    <row r="46" spans="1:10" x14ac:dyDescent="0.2">
      <c r="A46" s="459" t="s">
        <v>696</v>
      </c>
      <c r="B46" s="449" t="s">
        <v>1918</v>
      </c>
      <c r="C46" s="450" t="s">
        <v>761</v>
      </c>
      <c r="D46" s="449">
        <v>1</v>
      </c>
      <c r="E46" s="462"/>
      <c r="F46" s="451">
        <f t="shared" si="0"/>
        <v>0</v>
      </c>
      <c r="G46" s="451">
        <v>1</v>
      </c>
      <c r="H46" s="462"/>
      <c r="I46" s="449">
        <f t="shared" si="2"/>
        <v>0</v>
      </c>
      <c r="J46" s="451">
        <f t="shared" si="3"/>
        <v>0</v>
      </c>
    </row>
    <row r="47" spans="1:10" x14ac:dyDescent="0.2">
      <c r="A47" s="459" t="s">
        <v>1070</v>
      </c>
      <c r="B47" s="449" t="s">
        <v>1919</v>
      </c>
      <c r="C47" s="450"/>
      <c r="E47" s="462"/>
      <c r="F47" s="451"/>
      <c r="G47" s="451">
        <v>3</v>
      </c>
      <c r="H47" s="462"/>
      <c r="I47" s="449">
        <f t="shared" si="2"/>
        <v>0</v>
      </c>
      <c r="J47" s="451">
        <f t="shared" si="3"/>
        <v>0</v>
      </c>
    </row>
    <row r="48" spans="1:10" x14ac:dyDescent="0.2">
      <c r="A48" s="459" t="s">
        <v>1075</v>
      </c>
      <c r="B48" s="449" t="s">
        <v>1920</v>
      </c>
      <c r="C48" s="450" t="s">
        <v>250</v>
      </c>
      <c r="D48" s="449">
        <v>4</v>
      </c>
      <c r="E48" s="462"/>
      <c r="F48" s="451">
        <f t="shared" ref="F48:F54" si="5">E48*D48</f>
        <v>0</v>
      </c>
      <c r="G48" s="451">
        <v>0</v>
      </c>
      <c r="H48" s="462"/>
      <c r="I48" s="449">
        <f t="shared" si="2"/>
        <v>0</v>
      </c>
      <c r="J48" s="451">
        <f t="shared" si="3"/>
        <v>0</v>
      </c>
    </row>
    <row r="49" spans="1:10" x14ac:dyDescent="0.2">
      <c r="A49" s="459" t="s">
        <v>1079</v>
      </c>
      <c r="B49" s="449" t="s">
        <v>1921</v>
      </c>
      <c r="C49" s="450" t="s">
        <v>761</v>
      </c>
      <c r="D49" s="449">
        <v>2</v>
      </c>
      <c r="E49" s="462"/>
      <c r="F49" s="451">
        <f t="shared" si="5"/>
        <v>0</v>
      </c>
      <c r="G49" s="451">
        <f t="shared" ref="G49:G54" si="6">D49</f>
        <v>2</v>
      </c>
      <c r="H49" s="462"/>
      <c r="I49" s="449">
        <f t="shared" si="2"/>
        <v>0</v>
      </c>
      <c r="J49" s="451">
        <f t="shared" si="3"/>
        <v>0</v>
      </c>
    </row>
    <row r="50" spans="1:10" x14ac:dyDescent="0.2">
      <c r="A50" s="459" t="s">
        <v>1087</v>
      </c>
      <c r="B50" s="449" t="s">
        <v>1922</v>
      </c>
      <c r="C50" s="450" t="s">
        <v>226</v>
      </c>
      <c r="D50" s="449">
        <v>80</v>
      </c>
      <c r="E50" s="462"/>
      <c r="F50" s="451">
        <f t="shared" si="5"/>
        <v>0</v>
      </c>
      <c r="G50" s="451">
        <f t="shared" si="6"/>
        <v>80</v>
      </c>
      <c r="H50" s="462"/>
      <c r="I50" s="449">
        <f t="shared" si="2"/>
        <v>0</v>
      </c>
      <c r="J50" s="451">
        <f t="shared" si="3"/>
        <v>0</v>
      </c>
    </row>
    <row r="51" spans="1:10" x14ac:dyDescent="0.2">
      <c r="A51" s="459" t="s">
        <v>1064</v>
      </c>
      <c r="B51" s="449" t="s">
        <v>1923</v>
      </c>
      <c r="C51" s="450" t="s">
        <v>226</v>
      </c>
      <c r="D51" s="449">
        <v>50</v>
      </c>
      <c r="E51" s="462"/>
      <c r="F51" s="451">
        <f t="shared" si="5"/>
        <v>0</v>
      </c>
      <c r="G51" s="451">
        <f t="shared" si="6"/>
        <v>50</v>
      </c>
      <c r="H51" s="462"/>
      <c r="I51" s="449">
        <f t="shared" si="2"/>
        <v>0</v>
      </c>
      <c r="J51" s="451">
        <f t="shared" si="3"/>
        <v>0</v>
      </c>
    </row>
    <row r="52" spans="1:10" x14ac:dyDescent="0.2">
      <c r="A52" s="459" t="s">
        <v>1083</v>
      </c>
      <c r="B52" s="449" t="s">
        <v>1924</v>
      </c>
      <c r="C52" s="450" t="s">
        <v>226</v>
      </c>
      <c r="D52" s="449">
        <v>20</v>
      </c>
      <c r="E52" s="462"/>
      <c r="F52" s="451">
        <f t="shared" si="5"/>
        <v>0</v>
      </c>
      <c r="G52" s="451">
        <f t="shared" si="6"/>
        <v>20</v>
      </c>
      <c r="H52" s="462"/>
      <c r="I52" s="449">
        <f t="shared" si="2"/>
        <v>0</v>
      </c>
      <c r="J52" s="451">
        <f t="shared" si="3"/>
        <v>0</v>
      </c>
    </row>
    <row r="53" spans="1:10" x14ac:dyDescent="0.2">
      <c r="A53" s="459" t="s">
        <v>715</v>
      </c>
      <c r="B53" s="449" t="s">
        <v>1925</v>
      </c>
      <c r="C53" s="450" t="s">
        <v>761</v>
      </c>
      <c r="D53" s="449">
        <v>10</v>
      </c>
      <c r="E53" s="462"/>
      <c r="F53" s="451">
        <f t="shared" si="5"/>
        <v>0</v>
      </c>
      <c r="G53" s="451">
        <f t="shared" si="6"/>
        <v>10</v>
      </c>
      <c r="H53" s="462"/>
      <c r="I53" s="449">
        <f t="shared" si="2"/>
        <v>0</v>
      </c>
      <c r="J53" s="451">
        <f t="shared" si="3"/>
        <v>0</v>
      </c>
    </row>
    <row r="54" spans="1:10" x14ac:dyDescent="0.2">
      <c r="A54" s="459" t="s">
        <v>1048</v>
      </c>
      <c r="B54" s="449" t="s">
        <v>1926</v>
      </c>
      <c r="C54" s="450" t="s">
        <v>761</v>
      </c>
      <c r="D54" s="449">
        <v>6</v>
      </c>
      <c r="E54" s="462"/>
      <c r="F54" s="451">
        <f t="shared" si="5"/>
        <v>0</v>
      </c>
      <c r="G54" s="451">
        <f t="shared" si="6"/>
        <v>6</v>
      </c>
      <c r="H54" s="462"/>
      <c r="I54" s="449">
        <f t="shared" si="2"/>
        <v>0</v>
      </c>
      <c r="J54" s="451">
        <f t="shared" si="3"/>
        <v>0</v>
      </c>
    </row>
    <row r="55" spans="1:10" x14ac:dyDescent="0.2">
      <c r="A55" s="459" t="s">
        <v>1039</v>
      </c>
      <c r="C55" s="450"/>
      <c r="E55" s="462"/>
      <c r="F55" s="451"/>
      <c r="G55" s="451"/>
      <c r="H55" s="462"/>
      <c r="J55" s="451" t="s">
        <v>1862</v>
      </c>
    </row>
    <row r="56" spans="1:10" x14ac:dyDescent="0.2">
      <c r="A56" s="459" t="s">
        <v>1056</v>
      </c>
      <c r="B56" s="449" t="s">
        <v>1927</v>
      </c>
      <c r="C56" s="450" t="s">
        <v>761</v>
      </c>
      <c r="D56" s="449">
        <v>10</v>
      </c>
      <c r="E56" s="462"/>
      <c r="F56" s="451">
        <f>E56*D56</f>
        <v>0</v>
      </c>
      <c r="G56" s="451">
        <v>0</v>
      </c>
      <c r="H56" s="462"/>
      <c r="I56" s="449">
        <f>H56*G56</f>
        <v>0</v>
      </c>
      <c r="J56" s="451">
        <f>I56+F56</f>
        <v>0</v>
      </c>
    </row>
    <row r="57" spans="1:10" x14ac:dyDescent="0.2">
      <c r="A57" s="459" t="s">
        <v>1060</v>
      </c>
      <c r="B57" s="449" t="s">
        <v>1928</v>
      </c>
      <c r="C57" s="450" t="s">
        <v>761</v>
      </c>
      <c r="D57" s="449">
        <v>10</v>
      </c>
      <c r="E57" s="462"/>
      <c r="F57" s="451">
        <f>E57*D57</f>
        <v>0</v>
      </c>
      <c r="G57" s="451">
        <f>D57</f>
        <v>10</v>
      </c>
      <c r="H57" s="462"/>
      <c r="I57" s="449">
        <f>H57*G57</f>
        <v>0</v>
      </c>
      <c r="J57" s="451">
        <f>I57+F57</f>
        <v>0</v>
      </c>
    </row>
    <row r="58" spans="1:10" x14ac:dyDescent="0.2">
      <c r="A58" s="459" t="s">
        <v>1929</v>
      </c>
      <c r="B58" s="449" t="s">
        <v>1930</v>
      </c>
      <c r="C58" s="450" t="s">
        <v>761</v>
      </c>
      <c r="D58" s="449">
        <v>2</v>
      </c>
      <c r="E58" s="462"/>
      <c r="F58" s="451">
        <f>E58*D58</f>
        <v>0</v>
      </c>
      <c r="G58" s="451">
        <f>D58</f>
        <v>2</v>
      </c>
      <c r="H58" s="462"/>
      <c r="I58" s="449">
        <f>H58*G58</f>
        <v>0</v>
      </c>
      <c r="J58" s="451">
        <f>I58+F58</f>
        <v>0</v>
      </c>
    </row>
    <row r="59" spans="1:10" x14ac:dyDescent="0.2">
      <c r="A59" s="459" t="s">
        <v>1044</v>
      </c>
      <c r="B59" s="449" t="s">
        <v>1931</v>
      </c>
      <c r="C59" s="450" t="s">
        <v>761</v>
      </c>
      <c r="D59" s="449">
        <v>4</v>
      </c>
      <c r="E59" s="462"/>
      <c r="F59" s="451">
        <f>E59*D59</f>
        <v>0</v>
      </c>
      <c r="G59" s="451">
        <f>D59</f>
        <v>4</v>
      </c>
      <c r="H59" s="462"/>
      <c r="I59" s="449">
        <f>H59*G59</f>
        <v>0</v>
      </c>
      <c r="J59" s="451">
        <f>I59+F59</f>
        <v>0</v>
      </c>
    </row>
    <row r="60" spans="1:10" x14ac:dyDescent="0.2">
      <c r="A60" s="459" t="s">
        <v>1052</v>
      </c>
      <c r="B60" s="449" t="s">
        <v>1932</v>
      </c>
      <c r="C60" s="450" t="s">
        <v>761</v>
      </c>
      <c r="D60" s="449">
        <v>6</v>
      </c>
      <c r="E60" s="462"/>
      <c r="F60" s="451">
        <f>E60*D60</f>
        <v>0</v>
      </c>
      <c r="G60" s="451">
        <f>D60</f>
        <v>6</v>
      </c>
      <c r="H60" s="462"/>
      <c r="I60" s="449">
        <f>H60*G60</f>
        <v>0</v>
      </c>
      <c r="J60" s="451">
        <f>I60+F60</f>
        <v>0</v>
      </c>
    </row>
    <row r="61" spans="1:10" x14ac:dyDescent="0.2">
      <c r="A61" s="459" t="s">
        <v>787</v>
      </c>
      <c r="B61" s="449" t="s">
        <v>1933</v>
      </c>
      <c r="C61" s="450"/>
      <c r="E61" s="462"/>
      <c r="F61" s="451"/>
      <c r="G61" s="451"/>
      <c r="H61" s="462"/>
      <c r="J61" s="451"/>
    </row>
    <row r="62" spans="1:10" x14ac:dyDescent="0.2">
      <c r="A62" s="459"/>
      <c r="C62" s="450"/>
      <c r="E62" s="462"/>
      <c r="F62" s="451"/>
      <c r="G62" s="451"/>
      <c r="H62" s="462"/>
      <c r="J62" s="451"/>
    </row>
    <row r="63" spans="1:10" x14ac:dyDescent="0.2">
      <c r="A63" s="459" t="s">
        <v>792</v>
      </c>
      <c r="B63" s="449" t="s">
        <v>1934</v>
      </c>
      <c r="C63" s="450" t="s">
        <v>761</v>
      </c>
      <c r="D63" s="449">
        <v>7</v>
      </c>
      <c r="E63" s="462"/>
      <c r="F63" s="451">
        <f>E63*D63</f>
        <v>0</v>
      </c>
      <c r="G63" s="451">
        <v>0</v>
      </c>
      <c r="H63" s="462"/>
      <c r="I63" s="449">
        <f>H63*G63</f>
        <v>0</v>
      </c>
      <c r="J63" s="451">
        <f>I63+F63</f>
        <v>0</v>
      </c>
    </row>
    <row r="64" spans="1:10" ht="12.75" thickBot="1" x14ac:dyDescent="0.25">
      <c r="A64" s="459" t="s">
        <v>797</v>
      </c>
      <c r="B64" s="449" t="s">
        <v>1935</v>
      </c>
      <c r="C64" s="450" t="s">
        <v>142</v>
      </c>
      <c r="D64" s="449">
        <v>1</v>
      </c>
      <c r="E64" s="462"/>
      <c r="F64" s="451">
        <f>E64*D64</f>
        <v>0</v>
      </c>
      <c r="G64" s="451">
        <v>1</v>
      </c>
      <c r="H64" s="462"/>
      <c r="I64" s="449">
        <f>H64*G64</f>
        <v>0</v>
      </c>
      <c r="J64" s="451">
        <f>I64+F64</f>
        <v>0</v>
      </c>
    </row>
    <row r="65" spans="1:10" x14ac:dyDescent="0.2">
      <c r="A65" s="465"/>
      <c r="B65" s="466" t="s">
        <v>1936</v>
      </c>
      <c r="C65" s="466"/>
      <c r="D65" s="466"/>
      <c r="E65" s="467"/>
      <c r="F65" s="468">
        <f>SUM(F5:F64)</f>
        <v>0</v>
      </c>
      <c r="G65" s="452"/>
      <c r="H65" s="453"/>
      <c r="I65" s="468">
        <f>SUM(I5:I64)</f>
        <v>0</v>
      </c>
      <c r="J65" s="468">
        <f>SUM(J5:J64)</f>
        <v>0</v>
      </c>
    </row>
    <row r="66" spans="1:10" x14ac:dyDescent="0.2">
      <c r="A66" s="469"/>
      <c r="B66" s="449" t="s">
        <v>1937</v>
      </c>
      <c r="C66" s="449" t="s">
        <v>1938</v>
      </c>
      <c r="D66" s="449">
        <v>8</v>
      </c>
      <c r="E66" s="451"/>
      <c r="F66" s="451"/>
      <c r="G66" s="452"/>
      <c r="H66" s="453"/>
      <c r="I66" s="451">
        <f>D66/100*I65</f>
        <v>0</v>
      </c>
      <c r="J66" s="449" t="s">
        <v>1862</v>
      </c>
    </row>
    <row r="67" spans="1:10" x14ac:dyDescent="0.2">
      <c r="A67" s="448"/>
      <c r="B67" s="449" t="s">
        <v>1939</v>
      </c>
      <c r="C67" s="450"/>
      <c r="E67" s="451"/>
      <c r="F67" s="451"/>
      <c r="G67" s="452"/>
      <c r="H67" s="453"/>
      <c r="I67" s="452">
        <f>I65+I66</f>
        <v>0</v>
      </c>
      <c r="J67" s="449" t="s">
        <v>1862</v>
      </c>
    </row>
    <row r="68" spans="1:10" x14ac:dyDescent="0.2">
      <c r="A68" s="448"/>
      <c r="B68" s="470" t="s">
        <v>1940</v>
      </c>
      <c r="C68" s="450"/>
      <c r="E68" s="451"/>
      <c r="F68" s="451"/>
      <c r="G68" s="452"/>
      <c r="H68" s="453"/>
      <c r="J68" s="471">
        <f>I67+F65</f>
        <v>0</v>
      </c>
    </row>
    <row r="69" spans="1:10" x14ac:dyDescent="0.2">
      <c r="A69" s="448" t="s">
        <v>1941</v>
      </c>
      <c r="B69" s="449" t="s">
        <v>1942</v>
      </c>
      <c r="C69" s="450" t="s">
        <v>250</v>
      </c>
      <c r="D69" s="449">
        <v>8</v>
      </c>
      <c r="E69" s="451"/>
      <c r="F69" s="451">
        <f t="shared" ref="F69:F76" si="7">D69*E69</f>
        <v>0</v>
      </c>
      <c r="G69" s="451">
        <v>0</v>
      </c>
      <c r="H69" s="453"/>
      <c r="J69" s="451">
        <f t="shared" ref="J69:J77" si="8">F69</f>
        <v>0</v>
      </c>
    </row>
    <row r="70" spans="1:10" x14ac:dyDescent="0.2">
      <c r="A70" s="448" t="s">
        <v>1941</v>
      </c>
      <c r="B70" s="449" t="s">
        <v>1943</v>
      </c>
      <c r="C70" s="450" t="s">
        <v>250</v>
      </c>
      <c r="D70" s="449">
        <v>15</v>
      </c>
      <c r="E70" s="451"/>
      <c r="F70" s="451">
        <f t="shared" si="7"/>
        <v>0</v>
      </c>
      <c r="G70" s="451">
        <v>0</v>
      </c>
      <c r="H70" s="453"/>
      <c r="J70" s="451">
        <f t="shared" si="8"/>
        <v>0</v>
      </c>
    </row>
    <row r="71" spans="1:10" x14ac:dyDescent="0.2">
      <c r="A71" s="448" t="s">
        <v>1941</v>
      </c>
      <c r="B71" s="449" t="s">
        <v>1944</v>
      </c>
      <c r="C71" s="450" t="s">
        <v>250</v>
      </c>
      <c r="D71" s="449">
        <v>5</v>
      </c>
      <c r="E71" s="451"/>
      <c r="F71" s="451">
        <f t="shared" si="7"/>
        <v>0</v>
      </c>
      <c r="G71" s="451">
        <v>0</v>
      </c>
      <c r="H71" s="453"/>
      <c r="J71" s="451">
        <f t="shared" si="8"/>
        <v>0</v>
      </c>
    </row>
    <row r="72" spans="1:10" x14ac:dyDescent="0.2">
      <c r="A72" s="448" t="s">
        <v>1941</v>
      </c>
      <c r="B72" s="449" t="s">
        <v>1945</v>
      </c>
      <c r="C72" s="450" t="s">
        <v>250</v>
      </c>
      <c r="D72" s="449">
        <v>8</v>
      </c>
      <c r="E72" s="451"/>
      <c r="F72" s="451">
        <f t="shared" si="7"/>
        <v>0</v>
      </c>
      <c r="G72" s="451">
        <v>0</v>
      </c>
      <c r="H72" s="453"/>
      <c r="J72" s="451">
        <f t="shared" si="8"/>
        <v>0</v>
      </c>
    </row>
    <row r="73" spans="1:10" x14ac:dyDescent="0.2">
      <c r="A73" s="448" t="s">
        <v>1941</v>
      </c>
      <c r="B73" s="449" t="s">
        <v>1946</v>
      </c>
      <c r="C73" s="450" t="s">
        <v>250</v>
      </c>
      <c r="D73" s="449">
        <v>30</v>
      </c>
      <c r="E73" s="451"/>
      <c r="F73" s="451">
        <f t="shared" si="7"/>
        <v>0</v>
      </c>
      <c r="G73" s="451">
        <v>0</v>
      </c>
      <c r="H73" s="453"/>
      <c r="J73" s="451">
        <f t="shared" si="8"/>
        <v>0</v>
      </c>
    </row>
    <row r="74" spans="1:10" x14ac:dyDescent="0.2">
      <c r="A74" s="448" t="s">
        <v>1941</v>
      </c>
      <c r="B74" s="449" t="s">
        <v>1947</v>
      </c>
      <c r="C74" s="450" t="s">
        <v>250</v>
      </c>
      <c r="D74" s="449">
        <v>30</v>
      </c>
      <c r="E74" s="451"/>
      <c r="F74" s="451">
        <f t="shared" si="7"/>
        <v>0</v>
      </c>
      <c r="G74" s="451">
        <v>0</v>
      </c>
      <c r="H74" s="453"/>
      <c r="J74" s="451">
        <f t="shared" si="8"/>
        <v>0</v>
      </c>
    </row>
    <row r="75" spans="1:10" x14ac:dyDescent="0.2">
      <c r="A75" s="448" t="s">
        <v>1941</v>
      </c>
      <c r="B75" s="449" t="s">
        <v>1948</v>
      </c>
      <c r="C75" s="450" t="s">
        <v>250</v>
      </c>
      <c r="D75" s="449">
        <v>40</v>
      </c>
      <c r="E75" s="451"/>
      <c r="F75" s="451">
        <f t="shared" si="7"/>
        <v>0</v>
      </c>
      <c r="G75" s="451">
        <v>0</v>
      </c>
      <c r="H75" s="453"/>
      <c r="J75" s="451">
        <f t="shared" si="8"/>
        <v>0</v>
      </c>
    </row>
    <row r="76" spans="1:10" x14ac:dyDescent="0.2">
      <c r="A76" s="448" t="s">
        <v>1941</v>
      </c>
      <c r="B76" s="449" t="s">
        <v>1949</v>
      </c>
      <c r="C76" s="450" t="s">
        <v>250</v>
      </c>
      <c r="D76" s="449">
        <v>15</v>
      </c>
      <c r="E76" s="451"/>
      <c r="F76" s="451">
        <f t="shared" si="7"/>
        <v>0</v>
      </c>
      <c r="G76" s="451">
        <v>0</v>
      </c>
      <c r="H76" s="453"/>
      <c r="J76" s="451">
        <f t="shared" si="8"/>
        <v>0</v>
      </c>
    </row>
    <row r="77" spans="1:10" ht="12.75" thickBot="1" x14ac:dyDescent="0.25">
      <c r="A77" s="448" t="s">
        <v>1941</v>
      </c>
      <c r="B77" s="449" t="s">
        <v>1169</v>
      </c>
      <c r="C77" s="450" t="s">
        <v>250</v>
      </c>
      <c r="D77" s="449">
        <v>30</v>
      </c>
      <c r="E77" s="451"/>
      <c r="F77" s="451">
        <f>E77*D77</f>
        <v>0</v>
      </c>
      <c r="G77" s="451">
        <v>0</v>
      </c>
      <c r="H77" s="453"/>
      <c r="J77" s="452">
        <f t="shared" si="8"/>
        <v>0</v>
      </c>
    </row>
    <row r="78" spans="1:10" ht="12.75" thickBot="1" x14ac:dyDescent="0.25">
      <c r="A78" s="472"/>
      <c r="B78" s="473" t="s">
        <v>1950</v>
      </c>
      <c r="C78" s="474"/>
      <c r="D78" s="475"/>
      <c r="E78" s="476"/>
      <c r="F78" s="476"/>
      <c r="G78" s="477"/>
      <c r="H78" s="478"/>
      <c r="I78" s="475"/>
      <c r="J78" s="479">
        <f>J68+J69+J70+J71+J72+J73+J74+J75+J76+J77</f>
        <v>0</v>
      </c>
    </row>
    <row r="79" spans="1:10" x14ac:dyDescent="0.2">
      <c r="A79" s="448"/>
      <c r="C79" s="450"/>
      <c r="E79" s="451"/>
      <c r="F79" s="451"/>
      <c r="G79" s="452"/>
      <c r="H79" s="453"/>
    </row>
    <row r="80" spans="1:10" x14ac:dyDescent="0.2">
      <c r="A80" s="448"/>
      <c r="C80" s="450"/>
      <c r="E80" s="451"/>
      <c r="F80" s="451"/>
      <c r="G80" s="452"/>
      <c r="H80" s="453"/>
    </row>
  </sheetData>
  <sheetProtection algorithmName="SHA-512" hashValue="0oPdW3AElnLF+MIO65rCZMsFngF93iulnKSWeJzAUWm23joq2xLgSI2ODd0USxtOV7GlOvqkLmmyepdM7yLyog==" saltValue="YCOxQcWhO83moGhB32x8pA==" spinCount="100000" sheet="1" objects="1" scenarios="1"/>
  <protectedRanges>
    <protectedRange sqref="H5:H77" name="Oblast2"/>
    <protectedRange sqref="E5:E77" name="Oblast1"/>
  </protectedRanges>
  <mergeCells count="2">
    <mergeCell ref="E2:F2"/>
    <mergeCell ref="G2:I2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&amp;CELEKTROMONTÁŽE&amp;RDS Pacov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zoomScaleNormal="75" workbookViewId="0">
      <selection activeCell="I62" sqref="I62"/>
    </sheetView>
  </sheetViews>
  <sheetFormatPr defaultRowHeight="12.75" x14ac:dyDescent="0.2"/>
  <cols>
    <col min="1" max="1" width="9.5" style="393" customWidth="1"/>
    <col min="2" max="2" width="63.5" style="393" customWidth="1"/>
    <col min="3" max="3" width="5.6640625" style="393" customWidth="1"/>
    <col min="4" max="4" width="5.5" style="393" customWidth="1"/>
    <col min="5" max="5" width="12.83203125" style="393" customWidth="1"/>
    <col min="6" max="6" width="19" style="393" customWidth="1"/>
    <col min="7" max="256" width="9.33203125" style="393"/>
    <col min="257" max="257" width="9.5" style="393" customWidth="1"/>
    <col min="258" max="258" width="63.5" style="393" customWidth="1"/>
    <col min="259" max="259" width="5.6640625" style="393" customWidth="1"/>
    <col min="260" max="260" width="5.5" style="393" customWidth="1"/>
    <col min="261" max="261" width="12.83203125" style="393" customWidth="1"/>
    <col min="262" max="262" width="19" style="393" customWidth="1"/>
    <col min="263" max="512" width="9.33203125" style="393"/>
    <col min="513" max="513" width="9.5" style="393" customWidth="1"/>
    <col min="514" max="514" width="63.5" style="393" customWidth="1"/>
    <col min="515" max="515" width="5.6640625" style="393" customWidth="1"/>
    <col min="516" max="516" width="5.5" style="393" customWidth="1"/>
    <col min="517" max="517" width="12.83203125" style="393" customWidth="1"/>
    <col min="518" max="518" width="19" style="393" customWidth="1"/>
    <col min="519" max="768" width="9.33203125" style="393"/>
    <col min="769" max="769" width="9.5" style="393" customWidth="1"/>
    <col min="770" max="770" width="63.5" style="393" customWidth="1"/>
    <col min="771" max="771" width="5.6640625" style="393" customWidth="1"/>
    <col min="772" max="772" width="5.5" style="393" customWidth="1"/>
    <col min="773" max="773" width="12.83203125" style="393" customWidth="1"/>
    <col min="774" max="774" width="19" style="393" customWidth="1"/>
    <col min="775" max="1024" width="9.33203125" style="393"/>
    <col min="1025" max="1025" width="9.5" style="393" customWidth="1"/>
    <col min="1026" max="1026" width="63.5" style="393" customWidth="1"/>
    <col min="1027" max="1027" width="5.6640625" style="393" customWidth="1"/>
    <col min="1028" max="1028" width="5.5" style="393" customWidth="1"/>
    <col min="1029" max="1029" width="12.83203125" style="393" customWidth="1"/>
    <col min="1030" max="1030" width="19" style="393" customWidth="1"/>
    <col min="1031" max="1280" width="9.33203125" style="393"/>
    <col min="1281" max="1281" width="9.5" style="393" customWidth="1"/>
    <col min="1282" max="1282" width="63.5" style="393" customWidth="1"/>
    <col min="1283" max="1283" width="5.6640625" style="393" customWidth="1"/>
    <col min="1284" max="1284" width="5.5" style="393" customWidth="1"/>
    <col min="1285" max="1285" width="12.83203125" style="393" customWidth="1"/>
    <col min="1286" max="1286" width="19" style="393" customWidth="1"/>
    <col min="1287" max="1536" width="9.33203125" style="393"/>
    <col min="1537" max="1537" width="9.5" style="393" customWidth="1"/>
    <col min="1538" max="1538" width="63.5" style="393" customWidth="1"/>
    <col min="1539" max="1539" width="5.6640625" style="393" customWidth="1"/>
    <col min="1540" max="1540" width="5.5" style="393" customWidth="1"/>
    <col min="1541" max="1541" width="12.83203125" style="393" customWidth="1"/>
    <col min="1542" max="1542" width="19" style="393" customWidth="1"/>
    <col min="1543" max="1792" width="9.33203125" style="393"/>
    <col min="1793" max="1793" width="9.5" style="393" customWidth="1"/>
    <col min="1794" max="1794" width="63.5" style="393" customWidth="1"/>
    <col min="1795" max="1795" width="5.6640625" style="393" customWidth="1"/>
    <col min="1796" max="1796" width="5.5" style="393" customWidth="1"/>
    <col min="1797" max="1797" width="12.83203125" style="393" customWidth="1"/>
    <col min="1798" max="1798" width="19" style="393" customWidth="1"/>
    <col min="1799" max="2048" width="9.33203125" style="393"/>
    <col min="2049" max="2049" width="9.5" style="393" customWidth="1"/>
    <col min="2050" max="2050" width="63.5" style="393" customWidth="1"/>
    <col min="2051" max="2051" width="5.6640625" style="393" customWidth="1"/>
    <col min="2052" max="2052" width="5.5" style="393" customWidth="1"/>
    <col min="2053" max="2053" width="12.83203125" style="393" customWidth="1"/>
    <col min="2054" max="2054" width="19" style="393" customWidth="1"/>
    <col min="2055" max="2304" width="9.33203125" style="393"/>
    <col min="2305" max="2305" width="9.5" style="393" customWidth="1"/>
    <col min="2306" max="2306" width="63.5" style="393" customWidth="1"/>
    <col min="2307" max="2307" width="5.6640625" style="393" customWidth="1"/>
    <col min="2308" max="2308" width="5.5" style="393" customWidth="1"/>
    <col min="2309" max="2309" width="12.83203125" style="393" customWidth="1"/>
    <col min="2310" max="2310" width="19" style="393" customWidth="1"/>
    <col min="2311" max="2560" width="9.33203125" style="393"/>
    <col min="2561" max="2561" width="9.5" style="393" customWidth="1"/>
    <col min="2562" max="2562" width="63.5" style="393" customWidth="1"/>
    <col min="2563" max="2563" width="5.6640625" style="393" customWidth="1"/>
    <col min="2564" max="2564" width="5.5" style="393" customWidth="1"/>
    <col min="2565" max="2565" width="12.83203125" style="393" customWidth="1"/>
    <col min="2566" max="2566" width="19" style="393" customWidth="1"/>
    <col min="2567" max="2816" width="9.33203125" style="393"/>
    <col min="2817" max="2817" width="9.5" style="393" customWidth="1"/>
    <col min="2818" max="2818" width="63.5" style="393" customWidth="1"/>
    <col min="2819" max="2819" width="5.6640625" style="393" customWidth="1"/>
    <col min="2820" max="2820" width="5.5" style="393" customWidth="1"/>
    <col min="2821" max="2821" width="12.83203125" style="393" customWidth="1"/>
    <col min="2822" max="2822" width="19" style="393" customWidth="1"/>
    <col min="2823" max="3072" width="9.33203125" style="393"/>
    <col min="3073" max="3073" width="9.5" style="393" customWidth="1"/>
    <col min="3074" max="3074" width="63.5" style="393" customWidth="1"/>
    <col min="3075" max="3075" width="5.6640625" style="393" customWidth="1"/>
    <col min="3076" max="3076" width="5.5" style="393" customWidth="1"/>
    <col min="3077" max="3077" width="12.83203125" style="393" customWidth="1"/>
    <col min="3078" max="3078" width="19" style="393" customWidth="1"/>
    <col min="3079" max="3328" width="9.33203125" style="393"/>
    <col min="3329" max="3329" width="9.5" style="393" customWidth="1"/>
    <col min="3330" max="3330" width="63.5" style="393" customWidth="1"/>
    <col min="3331" max="3331" width="5.6640625" style="393" customWidth="1"/>
    <col min="3332" max="3332" width="5.5" style="393" customWidth="1"/>
    <col min="3333" max="3333" width="12.83203125" style="393" customWidth="1"/>
    <col min="3334" max="3334" width="19" style="393" customWidth="1"/>
    <col min="3335" max="3584" width="9.33203125" style="393"/>
    <col min="3585" max="3585" width="9.5" style="393" customWidth="1"/>
    <col min="3586" max="3586" width="63.5" style="393" customWidth="1"/>
    <col min="3587" max="3587" width="5.6640625" style="393" customWidth="1"/>
    <col min="3588" max="3588" width="5.5" style="393" customWidth="1"/>
    <col min="3589" max="3589" width="12.83203125" style="393" customWidth="1"/>
    <col min="3590" max="3590" width="19" style="393" customWidth="1"/>
    <col min="3591" max="3840" width="9.33203125" style="393"/>
    <col min="3841" max="3841" width="9.5" style="393" customWidth="1"/>
    <col min="3842" max="3842" width="63.5" style="393" customWidth="1"/>
    <col min="3843" max="3843" width="5.6640625" style="393" customWidth="1"/>
    <col min="3844" max="3844" width="5.5" style="393" customWidth="1"/>
    <col min="3845" max="3845" width="12.83203125" style="393" customWidth="1"/>
    <col min="3846" max="3846" width="19" style="393" customWidth="1"/>
    <col min="3847" max="4096" width="9.33203125" style="393"/>
    <col min="4097" max="4097" width="9.5" style="393" customWidth="1"/>
    <col min="4098" max="4098" width="63.5" style="393" customWidth="1"/>
    <col min="4099" max="4099" width="5.6640625" style="393" customWidth="1"/>
    <col min="4100" max="4100" width="5.5" style="393" customWidth="1"/>
    <col min="4101" max="4101" width="12.83203125" style="393" customWidth="1"/>
    <col min="4102" max="4102" width="19" style="393" customWidth="1"/>
    <col min="4103" max="4352" width="9.33203125" style="393"/>
    <col min="4353" max="4353" width="9.5" style="393" customWidth="1"/>
    <col min="4354" max="4354" width="63.5" style="393" customWidth="1"/>
    <col min="4355" max="4355" width="5.6640625" style="393" customWidth="1"/>
    <col min="4356" max="4356" width="5.5" style="393" customWidth="1"/>
    <col min="4357" max="4357" width="12.83203125" style="393" customWidth="1"/>
    <col min="4358" max="4358" width="19" style="393" customWidth="1"/>
    <col min="4359" max="4608" width="9.33203125" style="393"/>
    <col min="4609" max="4609" width="9.5" style="393" customWidth="1"/>
    <col min="4610" max="4610" width="63.5" style="393" customWidth="1"/>
    <col min="4611" max="4611" width="5.6640625" style="393" customWidth="1"/>
    <col min="4612" max="4612" width="5.5" style="393" customWidth="1"/>
    <col min="4613" max="4613" width="12.83203125" style="393" customWidth="1"/>
    <col min="4614" max="4614" width="19" style="393" customWidth="1"/>
    <col min="4615" max="4864" width="9.33203125" style="393"/>
    <col min="4865" max="4865" width="9.5" style="393" customWidth="1"/>
    <col min="4866" max="4866" width="63.5" style="393" customWidth="1"/>
    <col min="4867" max="4867" width="5.6640625" style="393" customWidth="1"/>
    <col min="4868" max="4868" width="5.5" style="393" customWidth="1"/>
    <col min="4869" max="4869" width="12.83203125" style="393" customWidth="1"/>
    <col min="4870" max="4870" width="19" style="393" customWidth="1"/>
    <col min="4871" max="5120" width="9.33203125" style="393"/>
    <col min="5121" max="5121" width="9.5" style="393" customWidth="1"/>
    <col min="5122" max="5122" width="63.5" style="393" customWidth="1"/>
    <col min="5123" max="5123" width="5.6640625" style="393" customWidth="1"/>
    <col min="5124" max="5124" width="5.5" style="393" customWidth="1"/>
    <col min="5125" max="5125" width="12.83203125" style="393" customWidth="1"/>
    <col min="5126" max="5126" width="19" style="393" customWidth="1"/>
    <col min="5127" max="5376" width="9.33203125" style="393"/>
    <col min="5377" max="5377" width="9.5" style="393" customWidth="1"/>
    <col min="5378" max="5378" width="63.5" style="393" customWidth="1"/>
    <col min="5379" max="5379" width="5.6640625" style="393" customWidth="1"/>
    <col min="5380" max="5380" width="5.5" style="393" customWidth="1"/>
    <col min="5381" max="5381" width="12.83203125" style="393" customWidth="1"/>
    <col min="5382" max="5382" width="19" style="393" customWidth="1"/>
    <col min="5383" max="5632" width="9.33203125" style="393"/>
    <col min="5633" max="5633" width="9.5" style="393" customWidth="1"/>
    <col min="5634" max="5634" width="63.5" style="393" customWidth="1"/>
    <col min="5635" max="5635" width="5.6640625" style="393" customWidth="1"/>
    <col min="5636" max="5636" width="5.5" style="393" customWidth="1"/>
    <col min="5637" max="5637" width="12.83203125" style="393" customWidth="1"/>
    <col min="5638" max="5638" width="19" style="393" customWidth="1"/>
    <col min="5639" max="5888" width="9.33203125" style="393"/>
    <col min="5889" max="5889" width="9.5" style="393" customWidth="1"/>
    <col min="5890" max="5890" width="63.5" style="393" customWidth="1"/>
    <col min="5891" max="5891" width="5.6640625" style="393" customWidth="1"/>
    <col min="5892" max="5892" width="5.5" style="393" customWidth="1"/>
    <col min="5893" max="5893" width="12.83203125" style="393" customWidth="1"/>
    <col min="5894" max="5894" width="19" style="393" customWidth="1"/>
    <col min="5895" max="6144" width="9.33203125" style="393"/>
    <col min="6145" max="6145" width="9.5" style="393" customWidth="1"/>
    <col min="6146" max="6146" width="63.5" style="393" customWidth="1"/>
    <col min="6147" max="6147" width="5.6640625" style="393" customWidth="1"/>
    <col min="6148" max="6148" width="5.5" style="393" customWidth="1"/>
    <col min="6149" max="6149" width="12.83203125" style="393" customWidth="1"/>
    <col min="6150" max="6150" width="19" style="393" customWidth="1"/>
    <col min="6151" max="6400" width="9.33203125" style="393"/>
    <col min="6401" max="6401" width="9.5" style="393" customWidth="1"/>
    <col min="6402" max="6402" width="63.5" style="393" customWidth="1"/>
    <col min="6403" max="6403" width="5.6640625" style="393" customWidth="1"/>
    <col min="6404" max="6404" width="5.5" style="393" customWidth="1"/>
    <col min="6405" max="6405" width="12.83203125" style="393" customWidth="1"/>
    <col min="6406" max="6406" width="19" style="393" customWidth="1"/>
    <col min="6407" max="6656" width="9.33203125" style="393"/>
    <col min="6657" max="6657" width="9.5" style="393" customWidth="1"/>
    <col min="6658" max="6658" width="63.5" style="393" customWidth="1"/>
    <col min="6659" max="6659" width="5.6640625" style="393" customWidth="1"/>
    <col min="6660" max="6660" width="5.5" style="393" customWidth="1"/>
    <col min="6661" max="6661" width="12.83203125" style="393" customWidth="1"/>
    <col min="6662" max="6662" width="19" style="393" customWidth="1"/>
    <col min="6663" max="6912" width="9.33203125" style="393"/>
    <col min="6913" max="6913" width="9.5" style="393" customWidth="1"/>
    <col min="6914" max="6914" width="63.5" style="393" customWidth="1"/>
    <col min="6915" max="6915" width="5.6640625" style="393" customWidth="1"/>
    <col min="6916" max="6916" width="5.5" style="393" customWidth="1"/>
    <col min="6917" max="6917" width="12.83203125" style="393" customWidth="1"/>
    <col min="6918" max="6918" width="19" style="393" customWidth="1"/>
    <col min="6919" max="7168" width="9.33203125" style="393"/>
    <col min="7169" max="7169" width="9.5" style="393" customWidth="1"/>
    <col min="7170" max="7170" width="63.5" style="393" customWidth="1"/>
    <col min="7171" max="7171" width="5.6640625" style="393" customWidth="1"/>
    <col min="7172" max="7172" width="5.5" style="393" customWidth="1"/>
    <col min="7173" max="7173" width="12.83203125" style="393" customWidth="1"/>
    <col min="7174" max="7174" width="19" style="393" customWidth="1"/>
    <col min="7175" max="7424" width="9.33203125" style="393"/>
    <col min="7425" max="7425" width="9.5" style="393" customWidth="1"/>
    <col min="7426" max="7426" width="63.5" style="393" customWidth="1"/>
    <col min="7427" max="7427" width="5.6640625" style="393" customWidth="1"/>
    <col min="7428" max="7428" width="5.5" style="393" customWidth="1"/>
    <col min="7429" max="7429" width="12.83203125" style="393" customWidth="1"/>
    <col min="7430" max="7430" width="19" style="393" customWidth="1"/>
    <col min="7431" max="7680" width="9.33203125" style="393"/>
    <col min="7681" max="7681" width="9.5" style="393" customWidth="1"/>
    <col min="7682" max="7682" width="63.5" style="393" customWidth="1"/>
    <col min="7683" max="7683" width="5.6640625" style="393" customWidth="1"/>
    <col min="7684" max="7684" width="5.5" style="393" customWidth="1"/>
    <col min="7685" max="7685" width="12.83203125" style="393" customWidth="1"/>
    <col min="7686" max="7686" width="19" style="393" customWidth="1"/>
    <col min="7687" max="7936" width="9.33203125" style="393"/>
    <col min="7937" max="7937" width="9.5" style="393" customWidth="1"/>
    <col min="7938" max="7938" width="63.5" style="393" customWidth="1"/>
    <col min="7939" max="7939" width="5.6640625" style="393" customWidth="1"/>
    <col min="7940" max="7940" width="5.5" style="393" customWidth="1"/>
    <col min="7941" max="7941" width="12.83203125" style="393" customWidth="1"/>
    <col min="7942" max="7942" width="19" style="393" customWidth="1"/>
    <col min="7943" max="8192" width="9.33203125" style="393"/>
    <col min="8193" max="8193" width="9.5" style="393" customWidth="1"/>
    <col min="8194" max="8194" width="63.5" style="393" customWidth="1"/>
    <col min="8195" max="8195" width="5.6640625" style="393" customWidth="1"/>
    <col min="8196" max="8196" width="5.5" style="393" customWidth="1"/>
    <col min="8197" max="8197" width="12.83203125" style="393" customWidth="1"/>
    <col min="8198" max="8198" width="19" style="393" customWidth="1"/>
    <col min="8199" max="8448" width="9.33203125" style="393"/>
    <col min="8449" max="8449" width="9.5" style="393" customWidth="1"/>
    <col min="8450" max="8450" width="63.5" style="393" customWidth="1"/>
    <col min="8451" max="8451" width="5.6640625" style="393" customWidth="1"/>
    <col min="8452" max="8452" width="5.5" style="393" customWidth="1"/>
    <col min="8453" max="8453" width="12.83203125" style="393" customWidth="1"/>
    <col min="8454" max="8454" width="19" style="393" customWidth="1"/>
    <col min="8455" max="8704" width="9.33203125" style="393"/>
    <col min="8705" max="8705" width="9.5" style="393" customWidth="1"/>
    <col min="8706" max="8706" width="63.5" style="393" customWidth="1"/>
    <col min="8707" max="8707" width="5.6640625" style="393" customWidth="1"/>
    <col min="8708" max="8708" width="5.5" style="393" customWidth="1"/>
    <col min="8709" max="8709" width="12.83203125" style="393" customWidth="1"/>
    <col min="8710" max="8710" width="19" style="393" customWidth="1"/>
    <col min="8711" max="8960" width="9.33203125" style="393"/>
    <col min="8961" max="8961" width="9.5" style="393" customWidth="1"/>
    <col min="8962" max="8962" width="63.5" style="393" customWidth="1"/>
    <col min="8963" max="8963" width="5.6640625" style="393" customWidth="1"/>
    <col min="8964" max="8964" width="5.5" style="393" customWidth="1"/>
    <col min="8965" max="8965" width="12.83203125" style="393" customWidth="1"/>
    <col min="8966" max="8966" width="19" style="393" customWidth="1"/>
    <col min="8967" max="9216" width="9.33203125" style="393"/>
    <col min="9217" max="9217" width="9.5" style="393" customWidth="1"/>
    <col min="9218" max="9218" width="63.5" style="393" customWidth="1"/>
    <col min="9219" max="9219" width="5.6640625" style="393" customWidth="1"/>
    <col min="9220" max="9220" width="5.5" style="393" customWidth="1"/>
    <col min="9221" max="9221" width="12.83203125" style="393" customWidth="1"/>
    <col min="9222" max="9222" width="19" style="393" customWidth="1"/>
    <col min="9223" max="9472" width="9.33203125" style="393"/>
    <col min="9473" max="9473" width="9.5" style="393" customWidth="1"/>
    <col min="9474" max="9474" width="63.5" style="393" customWidth="1"/>
    <col min="9475" max="9475" width="5.6640625" style="393" customWidth="1"/>
    <col min="9476" max="9476" width="5.5" style="393" customWidth="1"/>
    <col min="9477" max="9477" width="12.83203125" style="393" customWidth="1"/>
    <col min="9478" max="9478" width="19" style="393" customWidth="1"/>
    <col min="9479" max="9728" width="9.33203125" style="393"/>
    <col min="9729" max="9729" width="9.5" style="393" customWidth="1"/>
    <col min="9730" max="9730" width="63.5" style="393" customWidth="1"/>
    <col min="9731" max="9731" width="5.6640625" style="393" customWidth="1"/>
    <col min="9732" max="9732" width="5.5" style="393" customWidth="1"/>
    <col min="9733" max="9733" width="12.83203125" style="393" customWidth="1"/>
    <col min="9734" max="9734" width="19" style="393" customWidth="1"/>
    <col min="9735" max="9984" width="9.33203125" style="393"/>
    <col min="9985" max="9985" width="9.5" style="393" customWidth="1"/>
    <col min="9986" max="9986" width="63.5" style="393" customWidth="1"/>
    <col min="9987" max="9987" width="5.6640625" style="393" customWidth="1"/>
    <col min="9988" max="9988" width="5.5" style="393" customWidth="1"/>
    <col min="9989" max="9989" width="12.83203125" style="393" customWidth="1"/>
    <col min="9990" max="9990" width="19" style="393" customWidth="1"/>
    <col min="9991" max="10240" width="9.33203125" style="393"/>
    <col min="10241" max="10241" width="9.5" style="393" customWidth="1"/>
    <col min="10242" max="10242" width="63.5" style="393" customWidth="1"/>
    <col min="10243" max="10243" width="5.6640625" style="393" customWidth="1"/>
    <col min="10244" max="10244" width="5.5" style="393" customWidth="1"/>
    <col min="10245" max="10245" width="12.83203125" style="393" customWidth="1"/>
    <col min="10246" max="10246" width="19" style="393" customWidth="1"/>
    <col min="10247" max="10496" width="9.33203125" style="393"/>
    <col min="10497" max="10497" width="9.5" style="393" customWidth="1"/>
    <col min="10498" max="10498" width="63.5" style="393" customWidth="1"/>
    <col min="10499" max="10499" width="5.6640625" style="393" customWidth="1"/>
    <col min="10500" max="10500" width="5.5" style="393" customWidth="1"/>
    <col min="10501" max="10501" width="12.83203125" style="393" customWidth="1"/>
    <col min="10502" max="10502" width="19" style="393" customWidth="1"/>
    <col min="10503" max="10752" width="9.33203125" style="393"/>
    <col min="10753" max="10753" width="9.5" style="393" customWidth="1"/>
    <col min="10754" max="10754" width="63.5" style="393" customWidth="1"/>
    <col min="10755" max="10755" width="5.6640625" style="393" customWidth="1"/>
    <col min="10756" max="10756" width="5.5" style="393" customWidth="1"/>
    <col min="10757" max="10757" width="12.83203125" style="393" customWidth="1"/>
    <col min="10758" max="10758" width="19" style="393" customWidth="1"/>
    <col min="10759" max="11008" width="9.33203125" style="393"/>
    <col min="11009" max="11009" width="9.5" style="393" customWidth="1"/>
    <col min="11010" max="11010" width="63.5" style="393" customWidth="1"/>
    <col min="11011" max="11011" width="5.6640625" style="393" customWidth="1"/>
    <col min="11012" max="11012" width="5.5" style="393" customWidth="1"/>
    <col min="11013" max="11013" width="12.83203125" style="393" customWidth="1"/>
    <col min="11014" max="11014" width="19" style="393" customWidth="1"/>
    <col min="11015" max="11264" width="9.33203125" style="393"/>
    <col min="11265" max="11265" width="9.5" style="393" customWidth="1"/>
    <col min="11266" max="11266" width="63.5" style="393" customWidth="1"/>
    <col min="11267" max="11267" width="5.6640625" style="393" customWidth="1"/>
    <col min="11268" max="11268" width="5.5" style="393" customWidth="1"/>
    <col min="11269" max="11269" width="12.83203125" style="393" customWidth="1"/>
    <col min="11270" max="11270" width="19" style="393" customWidth="1"/>
    <col min="11271" max="11520" width="9.33203125" style="393"/>
    <col min="11521" max="11521" width="9.5" style="393" customWidth="1"/>
    <col min="11522" max="11522" width="63.5" style="393" customWidth="1"/>
    <col min="11523" max="11523" width="5.6640625" style="393" customWidth="1"/>
    <col min="11524" max="11524" width="5.5" style="393" customWidth="1"/>
    <col min="11525" max="11525" width="12.83203125" style="393" customWidth="1"/>
    <col min="11526" max="11526" width="19" style="393" customWidth="1"/>
    <col min="11527" max="11776" width="9.33203125" style="393"/>
    <col min="11777" max="11777" width="9.5" style="393" customWidth="1"/>
    <col min="11778" max="11778" width="63.5" style="393" customWidth="1"/>
    <col min="11779" max="11779" width="5.6640625" style="393" customWidth="1"/>
    <col min="11780" max="11780" width="5.5" style="393" customWidth="1"/>
    <col min="11781" max="11781" width="12.83203125" style="393" customWidth="1"/>
    <col min="11782" max="11782" width="19" style="393" customWidth="1"/>
    <col min="11783" max="12032" width="9.33203125" style="393"/>
    <col min="12033" max="12033" width="9.5" style="393" customWidth="1"/>
    <col min="12034" max="12034" width="63.5" style="393" customWidth="1"/>
    <col min="12035" max="12035" width="5.6640625" style="393" customWidth="1"/>
    <col min="12036" max="12036" width="5.5" style="393" customWidth="1"/>
    <col min="12037" max="12037" width="12.83203125" style="393" customWidth="1"/>
    <col min="12038" max="12038" width="19" style="393" customWidth="1"/>
    <col min="12039" max="12288" width="9.33203125" style="393"/>
    <col min="12289" max="12289" width="9.5" style="393" customWidth="1"/>
    <col min="12290" max="12290" width="63.5" style="393" customWidth="1"/>
    <col min="12291" max="12291" width="5.6640625" style="393" customWidth="1"/>
    <col min="12292" max="12292" width="5.5" style="393" customWidth="1"/>
    <col min="12293" max="12293" width="12.83203125" style="393" customWidth="1"/>
    <col min="12294" max="12294" width="19" style="393" customWidth="1"/>
    <col min="12295" max="12544" width="9.33203125" style="393"/>
    <col min="12545" max="12545" width="9.5" style="393" customWidth="1"/>
    <col min="12546" max="12546" width="63.5" style="393" customWidth="1"/>
    <col min="12547" max="12547" width="5.6640625" style="393" customWidth="1"/>
    <col min="12548" max="12548" width="5.5" style="393" customWidth="1"/>
    <col min="12549" max="12549" width="12.83203125" style="393" customWidth="1"/>
    <col min="12550" max="12550" width="19" style="393" customWidth="1"/>
    <col min="12551" max="12800" width="9.33203125" style="393"/>
    <col min="12801" max="12801" width="9.5" style="393" customWidth="1"/>
    <col min="12802" max="12802" width="63.5" style="393" customWidth="1"/>
    <col min="12803" max="12803" width="5.6640625" style="393" customWidth="1"/>
    <col min="12804" max="12804" width="5.5" style="393" customWidth="1"/>
    <col min="12805" max="12805" width="12.83203125" style="393" customWidth="1"/>
    <col min="12806" max="12806" width="19" style="393" customWidth="1"/>
    <col min="12807" max="13056" width="9.33203125" style="393"/>
    <col min="13057" max="13057" width="9.5" style="393" customWidth="1"/>
    <col min="13058" max="13058" width="63.5" style="393" customWidth="1"/>
    <col min="13059" max="13059" width="5.6640625" style="393" customWidth="1"/>
    <col min="13060" max="13060" width="5.5" style="393" customWidth="1"/>
    <col min="13061" max="13061" width="12.83203125" style="393" customWidth="1"/>
    <col min="13062" max="13062" width="19" style="393" customWidth="1"/>
    <col min="13063" max="13312" width="9.33203125" style="393"/>
    <col min="13313" max="13313" width="9.5" style="393" customWidth="1"/>
    <col min="13314" max="13314" width="63.5" style="393" customWidth="1"/>
    <col min="13315" max="13315" width="5.6640625" style="393" customWidth="1"/>
    <col min="13316" max="13316" width="5.5" style="393" customWidth="1"/>
    <col min="13317" max="13317" width="12.83203125" style="393" customWidth="1"/>
    <col min="13318" max="13318" width="19" style="393" customWidth="1"/>
    <col min="13319" max="13568" width="9.33203125" style="393"/>
    <col min="13569" max="13569" width="9.5" style="393" customWidth="1"/>
    <col min="13570" max="13570" width="63.5" style="393" customWidth="1"/>
    <col min="13571" max="13571" width="5.6640625" style="393" customWidth="1"/>
    <col min="13572" max="13572" width="5.5" style="393" customWidth="1"/>
    <col min="13573" max="13573" width="12.83203125" style="393" customWidth="1"/>
    <col min="13574" max="13574" width="19" style="393" customWidth="1"/>
    <col min="13575" max="13824" width="9.33203125" style="393"/>
    <col min="13825" max="13825" width="9.5" style="393" customWidth="1"/>
    <col min="13826" max="13826" width="63.5" style="393" customWidth="1"/>
    <col min="13827" max="13827" width="5.6640625" style="393" customWidth="1"/>
    <col min="13828" max="13828" width="5.5" style="393" customWidth="1"/>
    <col min="13829" max="13829" width="12.83203125" style="393" customWidth="1"/>
    <col min="13830" max="13830" width="19" style="393" customWidth="1"/>
    <col min="13831" max="14080" width="9.33203125" style="393"/>
    <col min="14081" max="14081" width="9.5" style="393" customWidth="1"/>
    <col min="14082" max="14082" width="63.5" style="393" customWidth="1"/>
    <col min="14083" max="14083" width="5.6640625" style="393" customWidth="1"/>
    <col min="14084" max="14084" width="5.5" style="393" customWidth="1"/>
    <col min="14085" max="14085" width="12.83203125" style="393" customWidth="1"/>
    <col min="14086" max="14086" width="19" style="393" customWidth="1"/>
    <col min="14087" max="14336" width="9.33203125" style="393"/>
    <col min="14337" max="14337" width="9.5" style="393" customWidth="1"/>
    <col min="14338" max="14338" width="63.5" style="393" customWidth="1"/>
    <col min="14339" max="14339" width="5.6640625" style="393" customWidth="1"/>
    <col min="14340" max="14340" width="5.5" style="393" customWidth="1"/>
    <col min="14341" max="14341" width="12.83203125" style="393" customWidth="1"/>
    <col min="14342" max="14342" width="19" style="393" customWidth="1"/>
    <col min="14343" max="14592" width="9.33203125" style="393"/>
    <col min="14593" max="14593" width="9.5" style="393" customWidth="1"/>
    <col min="14594" max="14594" width="63.5" style="393" customWidth="1"/>
    <col min="14595" max="14595" width="5.6640625" style="393" customWidth="1"/>
    <col min="14596" max="14596" width="5.5" style="393" customWidth="1"/>
    <col min="14597" max="14597" width="12.83203125" style="393" customWidth="1"/>
    <col min="14598" max="14598" width="19" style="393" customWidth="1"/>
    <col min="14599" max="14848" width="9.33203125" style="393"/>
    <col min="14849" max="14849" width="9.5" style="393" customWidth="1"/>
    <col min="14850" max="14850" width="63.5" style="393" customWidth="1"/>
    <col min="14851" max="14851" width="5.6640625" style="393" customWidth="1"/>
    <col min="14852" max="14852" width="5.5" style="393" customWidth="1"/>
    <col min="14853" max="14853" width="12.83203125" style="393" customWidth="1"/>
    <col min="14854" max="14854" width="19" style="393" customWidth="1"/>
    <col min="14855" max="15104" width="9.33203125" style="393"/>
    <col min="15105" max="15105" width="9.5" style="393" customWidth="1"/>
    <col min="15106" max="15106" width="63.5" style="393" customWidth="1"/>
    <col min="15107" max="15107" width="5.6640625" style="393" customWidth="1"/>
    <col min="15108" max="15108" width="5.5" style="393" customWidth="1"/>
    <col min="15109" max="15109" width="12.83203125" style="393" customWidth="1"/>
    <col min="15110" max="15110" width="19" style="393" customWidth="1"/>
    <col min="15111" max="15360" width="9.33203125" style="393"/>
    <col min="15361" max="15361" width="9.5" style="393" customWidth="1"/>
    <col min="15362" max="15362" width="63.5" style="393" customWidth="1"/>
    <col min="15363" max="15363" width="5.6640625" style="393" customWidth="1"/>
    <col min="15364" max="15364" width="5.5" style="393" customWidth="1"/>
    <col min="15365" max="15365" width="12.83203125" style="393" customWidth="1"/>
    <col min="15366" max="15366" width="19" style="393" customWidth="1"/>
    <col min="15367" max="15616" width="9.33203125" style="393"/>
    <col min="15617" max="15617" width="9.5" style="393" customWidth="1"/>
    <col min="15618" max="15618" width="63.5" style="393" customWidth="1"/>
    <col min="15619" max="15619" width="5.6640625" style="393" customWidth="1"/>
    <col min="15620" max="15620" width="5.5" style="393" customWidth="1"/>
    <col min="15621" max="15621" width="12.83203125" style="393" customWidth="1"/>
    <col min="15622" max="15622" width="19" style="393" customWidth="1"/>
    <col min="15623" max="15872" width="9.33203125" style="393"/>
    <col min="15873" max="15873" width="9.5" style="393" customWidth="1"/>
    <col min="15874" max="15874" width="63.5" style="393" customWidth="1"/>
    <col min="15875" max="15875" width="5.6640625" style="393" customWidth="1"/>
    <col min="15876" max="15876" width="5.5" style="393" customWidth="1"/>
    <col min="15877" max="15877" width="12.83203125" style="393" customWidth="1"/>
    <col min="15878" max="15878" width="19" style="393" customWidth="1"/>
    <col min="15879" max="16128" width="9.33203125" style="393"/>
    <col min="16129" max="16129" width="9.5" style="393" customWidth="1"/>
    <col min="16130" max="16130" width="63.5" style="393" customWidth="1"/>
    <col min="16131" max="16131" width="5.6640625" style="393" customWidth="1"/>
    <col min="16132" max="16132" width="5.5" style="393" customWidth="1"/>
    <col min="16133" max="16133" width="12.83203125" style="393" customWidth="1"/>
    <col min="16134" max="16134" width="19" style="393" customWidth="1"/>
    <col min="16135" max="16384" width="9.33203125" style="393"/>
  </cols>
  <sheetData>
    <row r="1" spans="1:6" ht="15" x14ac:dyDescent="0.2">
      <c r="A1" s="650" t="s">
        <v>1951</v>
      </c>
      <c r="B1" s="650"/>
      <c r="C1" s="650"/>
      <c r="D1" s="650"/>
      <c r="E1" s="650"/>
      <c r="F1" s="650"/>
    </row>
    <row r="2" spans="1:6" ht="15" x14ac:dyDescent="0.2">
      <c r="A2" s="651" t="s">
        <v>1952</v>
      </c>
      <c r="B2" s="651"/>
      <c r="C2" s="651"/>
      <c r="D2" s="651"/>
      <c r="E2" s="651"/>
      <c r="F2" s="651"/>
    </row>
    <row r="3" spans="1:6" ht="15.75" x14ac:dyDescent="0.25">
      <c r="A3" s="480"/>
      <c r="B3" s="481" t="s">
        <v>1953</v>
      </c>
      <c r="C3" s="480"/>
      <c r="D3" s="480"/>
      <c r="E3" s="480"/>
      <c r="F3" s="480"/>
    </row>
    <row r="4" spans="1:6" x14ac:dyDescent="0.2">
      <c r="B4" s="393" t="s">
        <v>1954</v>
      </c>
      <c r="F4" s="482">
        <f>F24+F45</f>
        <v>0</v>
      </c>
    </row>
    <row r="5" spans="1:6" x14ac:dyDescent="0.2">
      <c r="B5" s="393" t="s">
        <v>1955</v>
      </c>
      <c r="F5" s="482">
        <f>F35+F56+F67</f>
        <v>0</v>
      </c>
    </row>
    <row r="6" spans="1:6" x14ac:dyDescent="0.2">
      <c r="B6" s="393" t="s">
        <v>1956</v>
      </c>
      <c r="F6" s="482">
        <f>F4*0.01</f>
        <v>0</v>
      </c>
    </row>
    <row r="7" spans="1:6" x14ac:dyDescent="0.2">
      <c r="B7" s="393" t="s">
        <v>1957</v>
      </c>
      <c r="F7" s="482">
        <f>F5*0.06</f>
        <v>0</v>
      </c>
    </row>
    <row r="8" spans="1:6" ht="15.75" thickBot="1" x14ac:dyDescent="0.3">
      <c r="A8" s="483"/>
      <c r="B8" s="484" t="s">
        <v>1958</v>
      </c>
      <c r="C8" s="483"/>
      <c r="D8" s="483"/>
      <c r="E8" s="483"/>
      <c r="F8" s="485">
        <f>SUM(F4:F7)</f>
        <v>0</v>
      </c>
    </row>
    <row r="9" spans="1:6" x14ac:dyDescent="0.2">
      <c r="A9" s="486"/>
      <c r="B9" s="487"/>
      <c r="C9" s="488"/>
      <c r="D9" s="489"/>
      <c r="E9" s="490"/>
      <c r="F9" s="490"/>
    </row>
    <row r="10" spans="1:6" ht="15.75" x14ac:dyDescent="0.25">
      <c r="A10" s="491"/>
      <c r="B10" s="492" t="s">
        <v>1959</v>
      </c>
      <c r="C10" s="491"/>
      <c r="D10" s="491"/>
      <c r="E10" s="491"/>
      <c r="F10" s="491"/>
    </row>
    <row r="11" spans="1:6" ht="15.75" x14ac:dyDescent="0.25">
      <c r="A11" s="493"/>
      <c r="B11" s="494" t="s">
        <v>1960</v>
      </c>
      <c r="C11" s="493"/>
      <c r="D11" s="493"/>
      <c r="E11" s="493"/>
      <c r="F11" s="493"/>
    </row>
    <row r="12" spans="1:6" x14ac:dyDescent="0.2">
      <c r="A12" s="495" t="s">
        <v>1961</v>
      </c>
      <c r="B12" s="495" t="s">
        <v>1962</v>
      </c>
      <c r="C12" s="496" t="s">
        <v>1963</v>
      </c>
      <c r="D12" s="496" t="s">
        <v>110</v>
      </c>
      <c r="E12" s="497" t="s">
        <v>1964</v>
      </c>
      <c r="F12" s="497" t="s">
        <v>1936</v>
      </c>
    </row>
    <row r="13" spans="1:6" x14ac:dyDescent="0.2">
      <c r="A13" s="498"/>
      <c r="B13" s="499" t="s">
        <v>1965</v>
      </c>
      <c r="C13" s="500">
        <v>0</v>
      </c>
      <c r="D13" s="501" t="s">
        <v>761</v>
      </c>
      <c r="E13" s="502"/>
      <c r="F13" s="490"/>
    </row>
    <row r="14" spans="1:6" x14ac:dyDescent="0.2">
      <c r="A14" s="498"/>
      <c r="B14" s="499" t="s">
        <v>1966</v>
      </c>
      <c r="C14" s="500">
        <v>3</v>
      </c>
      <c r="D14" s="501" t="s">
        <v>761</v>
      </c>
      <c r="E14" s="502">
        <v>0</v>
      </c>
      <c r="F14" s="490">
        <f t="shared" ref="F14:F23" si="0">C14*E14</f>
        <v>0</v>
      </c>
    </row>
    <row r="15" spans="1:6" x14ac:dyDescent="0.2">
      <c r="A15" s="498"/>
      <c r="B15" s="499" t="s">
        <v>1967</v>
      </c>
      <c r="C15" s="500">
        <v>3</v>
      </c>
      <c r="D15" s="501" t="s">
        <v>761</v>
      </c>
      <c r="E15" s="502">
        <v>0</v>
      </c>
      <c r="F15" s="490">
        <f t="shared" si="0"/>
        <v>0</v>
      </c>
    </row>
    <row r="16" spans="1:6" x14ac:dyDescent="0.2">
      <c r="A16" s="498"/>
      <c r="B16" s="499" t="s">
        <v>1968</v>
      </c>
      <c r="C16" s="500">
        <v>1</v>
      </c>
      <c r="D16" s="501" t="s">
        <v>761</v>
      </c>
      <c r="E16" s="502">
        <v>0</v>
      </c>
      <c r="F16" s="490">
        <f t="shared" si="0"/>
        <v>0</v>
      </c>
    </row>
    <row r="17" spans="1:6" x14ac:dyDescent="0.2">
      <c r="A17" s="498"/>
      <c r="B17" s="499" t="s">
        <v>1969</v>
      </c>
      <c r="C17" s="500">
        <v>4</v>
      </c>
      <c r="D17" s="501" t="s">
        <v>761</v>
      </c>
      <c r="E17" s="502">
        <v>0</v>
      </c>
      <c r="F17" s="490">
        <f t="shared" si="0"/>
        <v>0</v>
      </c>
    </row>
    <row r="18" spans="1:6" x14ac:dyDescent="0.2">
      <c r="A18" s="498"/>
      <c r="B18" s="499" t="s">
        <v>1970</v>
      </c>
      <c r="C18" s="500">
        <v>0</v>
      </c>
      <c r="D18" s="501" t="s">
        <v>761</v>
      </c>
      <c r="E18" s="502">
        <v>0</v>
      </c>
      <c r="F18" s="490">
        <f t="shared" si="0"/>
        <v>0</v>
      </c>
    </row>
    <row r="19" spans="1:6" x14ac:dyDescent="0.2">
      <c r="A19" s="498"/>
      <c r="B19" s="499" t="s">
        <v>1971</v>
      </c>
      <c r="C19" s="500">
        <v>0</v>
      </c>
      <c r="D19" s="501" t="s">
        <v>761</v>
      </c>
      <c r="E19" s="502">
        <v>0</v>
      </c>
      <c r="F19" s="490">
        <f t="shared" si="0"/>
        <v>0</v>
      </c>
    </row>
    <row r="20" spans="1:6" x14ac:dyDescent="0.2">
      <c r="A20" s="498"/>
      <c r="B20" s="499" t="s">
        <v>1972</v>
      </c>
      <c r="C20" s="500">
        <v>1</v>
      </c>
      <c r="D20" s="501" t="s">
        <v>761</v>
      </c>
      <c r="E20" s="502">
        <v>0</v>
      </c>
      <c r="F20" s="490">
        <f t="shared" si="0"/>
        <v>0</v>
      </c>
    </row>
    <row r="21" spans="1:6" x14ac:dyDescent="0.2">
      <c r="A21" s="498"/>
      <c r="B21" s="499" t="s">
        <v>1973</v>
      </c>
      <c r="C21" s="500">
        <v>1</v>
      </c>
      <c r="D21" s="501" t="s">
        <v>761</v>
      </c>
      <c r="E21" s="502">
        <v>0</v>
      </c>
      <c r="F21" s="490">
        <f t="shared" si="0"/>
        <v>0</v>
      </c>
    </row>
    <row r="22" spans="1:6" x14ac:dyDescent="0.2">
      <c r="A22" s="498"/>
      <c r="B22" s="499" t="s">
        <v>1974</v>
      </c>
      <c r="C22" s="500">
        <v>1</v>
      </c>
      <c r="D22" s="501" t="s">
        <v>761</v>
      </c>
      <c r="E22" s="502">
        <v>0</v>
      </c>
      <c r="F22" s="490">
        <f t="shared" si="0"/>
        <v>0</v>
      </c>
    </row>
    <row r="23" spans="1:6" x14ac:dyDescent="0.2">
      <c r="A23" s="503"/>
      <c r="B23" s="503" t="s">
        <v>1975</v>
      </c>
      <c r="C23" s="500">
        <v>1</v>
      </c>
      <c r="D23" s="501" t="s">
        <v>761</v>
      </c>
      <c r="E23" s="502">
        <v>0</v>
      </c>
      <c r="F23" s="490">
        <f t="shared" si="0"/>
        <v>0</v>
      </c>
    </row>
    <row r="24" spans="1:6" ht="15" x14ac:dyDescent="0.25">
      <c r="A24" s="504"/>
      <c r="B24" s="505" t="s">
        <v>1936</v>
      </c>
      <c r="C24" s="506"/>
      <c r="D24" s="506"/>
      <c r="E24" s="506"/>
      <c r="F24" s="507">
        <f>SUM(F13:F23)</f>
        <v>0</v>
      </c>
    </row>
    <row r="25" spans="1:6" x14ac:dyDescent="0.2">
      <c r="A25" s="498"/>
      <c r="B25" s="499"/>
      <c r="C25" s="500"/>
      <c r="D25" s="501"/>
      <c r="E25" s="502"/>
      <c r="F25" s="490"/>
    </row>
    <row r="26" spans="1:6" ht="15.75" x14ac:dyDescent="0.25">
      <c r="A26" s="508"/>
      <c r="B26" s="509" t="s">
        <v>1976</v>
      </c>
      <c r="C26" s="508"/>
      <c r="D26" s="508"/>
      <c r="E26" s="508"/>
      <c r="F26" s="508"/>
    </row>
    <row r="27" spans="1:6" x14ac:dyDescent="0.2">
      <c r="A27" s="510" t="s">
        <v>1961</v>
      </c>
      <c r="B27" s="510" t="s">
        <v>1962</v>
      </c>
      <c r="C27" s="511" t="s">
        <v>1963</v>
      </c>
      <c r="D27" s="511" t="s">
        <v>110</v>
      </c>
      <c r="E27" s="512" t="s">
        <v>1964</v>
      </c>
      <c r="F27" s="497" t="s">
        <v>1936</v>
      </c>
    </row>
    <row r="28" spans="1:6" x14ac:dyDescent="0.2">
      <c r="A28" s="498"/>
      <c r="B28" s="499" t="s">
        <v>1977</v>
      </c>
      <c r="C28" s="500">
        <v>1</v>
      </c>
      <c r="D28" s="501" t="s">
        <v>1978</v>
      </c>
      <c r="E28" s="502">
        <v>0</v>
      </c>
      <c r="F28" s="490">
        <f t="shared" ref="F28:F34" si="1">C28*E28</f>
        <v>0</v>
      </c>
    </row>
    <row r="29" spans="1:6" x14ac:dyDescent="0.2">
      <c r="A29" s="498"/>
      <c r="B29" s="499" t="s">
        <v>1979</v>
      </c>
      <c r="C29" s="500">
        <v>6</v>
      </c>
      <c r="D29" s="501" t="s">
        <v>761</v>
      </c>
      <c r="E29" s="502">
        <v>0</v>
      </c>
      <c r="F29" s="490">
        <f t="shared" si="1"/>
        <v>0</v>
      </c>
    </row>
    <row r="30" spans="1:6" x14ac:dyDescent="0.2">
      <c r="A30" s="498"/>
      <c r="B30" s="499" t="s">
        <v>1980</v>
      </c>
      <c r="C30" s="500">
        <v>10</v>
      </c>
      <c r="D30" s="501" t="s">
        <v>761</v>
      </c>
      <c r="E30" s="502">
        <v>0</v>
      </c>
      <c r="F30" s="490">
        <f t="shared" si="1"/>
        <v>0</v>
      </c>
    </row>
    <row r="31" spans="1:6" x14ac:dyDescent="0.2">
      <c r="A31" s="498"/>
      <c r="B31" s="499" t="s">
        <v>1981</v>
      </c>
      <c r="C31" s="500">
        <v>0</v>
      </c>
      <c r="D31" s="501" t="s">
        <v>761</v>
      </c>
      <c r="E31" s="502">
        <v>0</v>
      </c>
      <c r="F31" s="490">
        <f t="shared" si="1"/>
        <v>0</v>
      </c>
    </row>
    <row r="32" spans="1:6" x14ac:dyDescent="0.2">
      <c r="A32" s="498"/>
      <c r="B32" s="499" t="s">
        <v>1982</v>
      </c>
      <c r="C32" s="500">
        <v>0</v>
      </c>
      <c r="D32" s="501" t="s">
        <v>761</v>
      </c>
      <c r="E32" s="502">
        <v>0</v>
      </c>
      <c r="F32" s="490">
        <f t="shared" si="1"/>
        <v>0</v>
      </c>
    </row>
    <row r="33" spans="1:6" x14ac:dyDescent="0.2">
      <c r="A33" s="498"/>
      <c r="B33" s="499" t="s">
        <v>1983</v>
      </c>
      <c r="C33" s="500">
        <v>14</v>
      </c>
      <c r="D33" s="501" t="s">
        <v>761</v>
      </c>
      <c r="E33" s="502">
        <v>0</v>
      </c>
      <c r="F33" s="490">
        <f t="shared" si="1"/>
        <v>0</v>
      </c>
    </row>
    <row r="34" spans="1:6" x14ac:dyDescent="0.2">
      <c r="A34" s="498"/>
      <c r="B34" s="513" t="s">
        <v>1984</v>
      </c>
      <c r="C34" s="500">
        <v>1</v>
      </c>
      <c r="D34" s="501" t="s">
        <v>761</v>
      </c>
      <c r="E34" s="502">
        <v>0</v>
      </c>
      <c r="F34" s="490">
        <f t="shared" si="1"/>
        <v>0</v>
      </c>
    </row>
    <row r="35" spans="1:6" ht="15" x14ac:dyDescent="0.25">
      <c r="A35" s="504"/>
      <c r="B35" s="505" t="s">
        <v>1936</v>
      </c>
      <c r="C35" s="506"/>
      <c r="D35" s="506"/>
      <c r="E35" s="506"/>
      <c r="F35" s="507">
        <f>SUM(F28:F34)</f>
        <v>0</v>
      </c>
    </row>
    <row r="36" spans="1:6" x14ac:dyDescent="0.2">
      <c r="A36" s="486"/>
      <c r="B36" s="487"/>
      <c r="C36" s="488"/>
      <c r="D36" s="489"/>
      <c r="E36" s="490"/>
      <c r="F36" s="490"/>
    </row>
    <row r="37" spans="1:6" ht="15.75" x14ac:dyDescent="0.25">
      <c r="A37" s="493"/>
      <c r="B37" s="494" t="s">
        <v>1985</v>
      </c>
      <c r="C37" s="493"/>
      <c r="D37" s="493"/>
      <c r="E37" s="493"/>
      <c r="F37" s="493"/>
    </row>
    <row r="38" spans="1:6" x14ac:dyDescent="0.2">
      <c r="A38" s="495" t="s">
        <v>1961</v>
      </c>
      <c r="B38" s="495" t="s">
        <v>1962</v>
      </c>
      <c r="C38" s="496" t="s">
        <v>1963</v>
      </c>
      <c r="D38" s="496" t="s">
        <v>110</v>
      </c>
      <c r="E38" s="497" t="s">
        <v>1964</v>
      </c>
      <c r="F38" s="497" t="s">
        <v>1936</v>
      </c>
    </row>
    <row r="39" spans="1:6" x14ac:dyDescent="0.2">
      <c r="A39" s="498"/>
      <c r="B39" s="499" t="s">
        <v>1986</v>
      </c>
      <c r="C39" s="500">
        <v>60</v>
      </c>
      <c r="D39" s="501" t="s">
        <v>226</v>
      </c>
      <c r="E39" s="502">
        <v>0</v>
      </c>
      <c r="F39" s="490">
        <f t="shared" ref="F39:F44" si="2">C39*E39</f>
        <v>0</v>
      </c>
    </row>
    <row r="40" spans="1:6" x14ac:dyDescent="0.2">
      <c r="A40" s="498"/>
      <c r="B40" s="499" t="s">
        <v>1987</v>
      </c>
      <c r="C40" s="500">
        <v>40</v>
      </c>
      <c r="D40" s="501" t="s">
        <v>226</v>
      </c>
      <c r="E40" s="502">
        <v>0</v>
      </c>
      <c r="F40" s="490">
        <f t="shared" si="2"/>
        <v>0</v>
      </c>
    </row>
    <row r="41" spans="1:6" x14ac:dyDescent="0.2">
      <c r="A41" s="498"/>
      <c r="B41" s="499" t="s">
        <v>1988</v>
      </c>
      <c r="C41" s="500">
        <v>65</v>
      </c>
      <c r="D41" s="501" t="s">
        <v>226</v>
      </c>
      <c r="E41" s="502">
        <v>0</v>
      </c>
      <c r="F41" s="490">
        <f t="shared" si="2"/>
        <v>0</v>
      </c>
    </row>
    <row r="42" spans="1:6" x14ac:dyDescent="0.2">
      <c r="A42" s="498"/>
      <c r="B42" s="499" t="s">
        <v>1989</v>
      </c>
      <c r="C42" s="500">
        <v>85</v>
      </c>
      <c r="D42" s="501" t="s">
        <v>226</v>
      </c>
      <c r="E42" s="502">
        <v>0</v>
      </c>
      <c r="F42" s="490">
        <f t="shared" si="2"/>
        <v>0</v>
      </c>
    </row>
    <row r="43" spans="1:6" x14ac:dyDescent="0.2">
      <c r="A43" s="498"/>
      <c r="B43" s="499" t="s">
        <v>1990</v>
      </c>
      <c r="C43" s="500">
        <v>85</v>
      </c>
      <c r="D43" s="501" t="s">
        <v>761</v>
      </c>
      <c r="E43" s="502">
        <v>0</v>
      </c>
      <c r="F43" s="490">
        <f>C43*E43</f>
        <v>0</v>
      </c>
    </row>
    <row r="44" spans="1:6" x14ac:dyDescent="0.2">
      <c r="A44" s="486"/>
      <c r="B44" s="487" t="s">
        <v>1991</v>
      </c>
      <c r="C44" s="500">
        <v>1</v>
      </c>
      <c r="D44" s="501" t="s">
        <v>1978</v>
      </c>
      <c r="E44" s="502">
        <v>0</v>
      </c>
      <c r="F44" s="490">
        <f t="shared" si="2"/>
        <v>0</v>
      </c>
    </row>
    <row r="45" spans="1:6" ht="15" x14ac:dyDescent="0.25">
      <c r="A45" s="514"/>
      <c r="B45" s="515" t="s">
        <v>1936</v>
      </c>
      <c r="C45" s="516"/>
      <c r="D45" s="516"/>
      <c r="E45" s="516"/>
      <c r="F45" s="507">
        <f>SUM(F39:F44)</f>
        <v>0</v>
      </c>
    </row>
    <row r="46" spans="1:6" x14ac:dyDescent="0.2">
      <c r="A46" s="486"/>
      <c r="B46" s="487"/>
      <c r="C46" s="488"/>
      <c r="D46" s="489"/>
      <c r="E46" s="490"/>
      <c r="F46" s="490"/>
    </row>
    <row r="47" spans="1:6" ht="15.75" x14ac:dyDescent="0.25">
      <c r="A47" s="493"/>
      <c r="B47" s="494" t="s">
        <v>1992</v>
      </c>
      <c r="C47" s="493"/>
      <c r="D47" s="493"/>
      <c r="E47" s="493"/>
      <c r="F47" s="493"/>
    </row>
    <row r="48" spans="1:6" x14ac:dyDescent="0.2">
      <c r="A48" s="495" t="s">
        <v>1961</v>
      </c>
      <c r="B48" s="495" t="s">
        <v>1962</v>
      </c>
      <c r="C48" s="496" t="s">
        <v>1963</v>
      </c>
      <c r="D48" s="496" t="s">
        <v>110</v>
      </c>
      <c r="E48" s="497" t="s">
        <v>1964</v>
      </c>
      <c r="F48" s="497" t="s">
        <v>1936</v>
      </c>
    </row>
    <row r="49" spans="1:6" x14ac:dyDescent="0.2">
      <c r="A49" s="486"/>
      <c r="B49" s="487" t="s">
        <v>1993</v>
      </c>
      <c r="C49" s="500">
        <v>100</v>
      </c>
      <c r="D49" s="501" t="s">
        <v>226</v>
      </c>
      <c r="E49" s="502">
        <v>0</v>
      </c>
      <c r="F49" s="490">
        <f t="shared" ref="F49:F55" si="3">C49*E49</f>
        <v>0</v>
      </c>
    </row>
    <row r="50" spans="1:6" x14ac:dyDescent="0.2">
      <c r="A50" s="486"/>
      <c r="B50" s="487" t="s">
        <v>1994</v>
      </c>
      <c r="C50" s="500">
        <v>100</v>
      </c>
      <c r="D50" s="501" t="s">
        <v>226</v>
      </c>
      <c r="E50" s="502">
        <v>0</v>
      </c>
      <c r="F50" s="490">
        <f t="shared" si="3"/>
        <v>0</v>
      </c>
    </row>
    <row r="51" spans="1:6" x14ac:dyDescent="0.2">
      <c r="A51" s="498"/>
      <c r="B51" s="499" t="s">
        <v>1995</v>
      </c>
      <c r="C51" s="500">
        <v>100</v>
      </c>
      <c r="D51" s="501" t="s">
        <v>226</v>
      </c>
      <c r="E51" s="502">
        <v>0</v>
      </c>
      <c r="F51" s="490">
        <f t="shared" si="3"/>
        <v>0</v>
      </c>
    </row>
    <row r="52" spans="1:6" x14ac:dyDescent="0.2">
      <c r="A52" s="498"/>
      <c r="B52" s="499" t="s">
        <v>1996</v>
      </c>
      <c r="C52" s="500">
        <v>120</v>
      </c>
      <c r="D52" s="501" t="s">
        <v>761</v>
      </c>
      <c r="E52" s="502">
        <v>0</v>
      </c>
      <c r="F52" s="490">
        <f t="shared" si="3"/>
        <v>0</v>
      </c>
    </row>
    <row r="53" spans="1:6" x14ac:dyDescent="0.2">
      <c r="A53" s="498"/>
      <c r="B53" s="499" t="s">
        <v>1997</v>
      </c>
      <c r="C53" s="500">
        <v>150</v>
      </c>
      <c r="D53" s="501" t="s">
        <v>226</v>
      </c>
      <c r="E53" s="502">
        <v>0</v>
      </c>
      <c r="F53" s="490">
        <f t="shared" si="3"/>
        <v>0</v>
      </c>
    </row>
    <row r="54" spans="1:6" x14ac:dyDescent="0.2">
      <c r="A54" s="498"/>
      <c r="B54" s="499" t="s">
        <v>1998</v>
      </c>
      <c r="C54" s="500">
        <v>5</v>
      </c>
      <c r="D54" s="501" t="s">
        <v>761</v>
      </c>
      <c r="E54" s="502">
        <v>0</v>
      </c>
      <c r="F54" s="490">
        <f t="shared" si="3"/>
        <v>0</v>
      </c>
    </row>
    <row r="55" spans="1:6" x14ac:dyDescent="0.2">
      <c r="A55" s="498"/>
      <c r="B55" s="499" t="s">
        <v>1999</v>
      </c>
      <c r="C55" s="500">
        <v>5</v>
      </c>
      <c r="D55" s="501" t="s">
        <v>761</v>
      </c>
      <c r="E55" s="502">
        <v>0</v>
      </c>
      <c r="F55" s="490">
        <f t="shared" si="3"/>
        <v>0</v>
      </c>
    </row>
    <row r="56" spans="1:6" ht="15" x14ac:dyDescent="0.25">
      <c r="A56" s="514"/>
      <c r="B56" s="515" t="s">
        <v>1936</v>
      </c>
      <c r="C56" s="516"/>
      <c r="D56" s="516"/>
      <c r="E56" s="516"/>
      <c r="F56" s="507">
        <f>SUM(F49:F55)</f>
        <v>0</v>
      </c>
    </row>
    <row r="57" spans="1:6" ht="15" x14ac:dyDescent="0.25">
      <c r="A57" s="517"/>
      <c r="B57" s="518"/>
      <c r="C57" s="519"/>
      <c r="D57" s="519"/>
      <c r="E57" s="519"/>
      <c r="F57" s="520"/>
    </row>
    <row r="58" spans="1:6" x14ac:dyDescent="0.2">
      <c r="A58" s="486"/>
      <c r="B58" s="487"/>
      <c r="C58" s="488"/>
      <c r="D58" s="489"/>
      <c r="E58" s="490"/>
      <c r="F58" s="490"/>
    </row>
    <row r="59" spans="1:6" ht="15.75" x14ac:dyDescent="0.25">
      <c r="A59" s="493"/>
      <c r="B59" s="494" t="s">
        <v>2000</v>
      </c>
      <c r="C59" s="493"/>
      <c r="D59" s="493"/>
      <c r="E59" s="493"/>
      <c r="F59" s="493"/>
    </row>
    <row r="60" spans="1:6" x14ac:dyDescent="0.2">
      <c r="A60" s="495" t="s">
        <v>1961</v>
      </c>
      <c r="B60" s="495" t="s">
        <v>1962</v>
      </c>
      <c r="C60" s="496" t="s">
        <v>1963</v>
      </c>
      <c r="D60" s="496" t="s">
        <v>110</v>
      </c>
      <c r="E60" s="497" t="s">
        <v>1964</v>
      </c>
      <c r="F60" s="497" t="s">
        <v>1936</v>
      </c>
    </row>
    <row r="61" spans="1:6" x14ac:dyDescent="0.2">
      <c r="A61" s="486"/>
      <c r="B61" s="487" t="s">
        <v>2001</v>
      </c>
      <c r="C61" s="488">
        <v>1</v>
      </c>
      <c r="D61" s="489" t="s">
        <v>761</v>
      </c>
      <c r="E61" s="502">
        <v>0</v>
      </c>
      <c r="F61" s="490">
        <f t="shared" ref="F61:F66" si="4">C61*E61</f>
        <v>0</v>
      </c>
    </row>
    <row r="62" spans="1:6" x14ac:dyDescent="0.2">
      <c r="A62" s="486"/>
      <c r="B62" s="487" t="s">
        <v>2002</v>
      </c>
      <c r="C62" s="488">
        <v>1</v>
      </c>
      <c r="D62" s="489" t="s">
        <v>1978</v>
      </c>
      <c r="E62" s="502">
        <v>0</v>
      </c>
      <c r="F62" s="490">
        <f t="shared" si="4"/>
        <v>0</v>
      </c>
    </row>
    <row r="63" spans="1:6" x14ac:dyDescent="0.2">
      <c r="A63" s="486"/>
      <c r="B63" s="487" t="s">
        <v>2003</v>
      </c>
      <c r="C63" s="488">
        <v>1</v>
      </c>
      <c r="D63" s="489" t="s">
        <v>761</v>
      </c>
      <c r="E63" s="502">
        <v>0</v>
      </c>
      <c r="F63" s="490">
        <f t="shared" si="4"/>
        <v>0</v>
      </c>
    </row>
    <row r="64" spans="1:6" x14ac:dyDescent="0.2">
      <c r="A64" s="486"/>
      <c r="B64" s="487" t="s">
        <v>2004</v>
      </c>
      <c r="C64" s="488">
        <v>4</v>
      </c>
      <c r="D64" s="489" t="s">
        <v>250</v>
      </c>
      <c r="E64" s="502">
        <v>0</v>
      </c>
      <c r="F64" s="490">
        <f t="shared" si="4"/>
        <v>0</v>
      </c>
    </row>
    <row r="65" spans="1:6" x14ac:dyDescent="0.2">
      <c r="A65" s="486"/>
      <c r="B65" s="487" t="s">
        <v>2005</v>
      </c>
      <c r="C65" s="488">
        <v>1</v>
      </c>
      <c r="D65" s="489" t="s">
        <v>761</v>
      </c>
      <c r="E65" s="502">
        <v>0</v>
      </c>
      <c r="F65" s="490">
        <f t="shared" si="4"/>
        <v>0</v>
      </c>
    </row>
    <row r="66" spans="1:6" x14ac:dyDescent="0.2">
      <c r="A66" s="486"/>
      <c r="B66" s="487" t="s">
        <v>2006</v>
      </c>
      <c r="C66" s="488">
        <v>1</v>
      </c>
      <c r="D66" s="489" t="s">
        <v>2007</v>
      </c>
      <c r="E66" s="502">
        <v>0</v>
      </c>
      <c r="F66" s="490">
        <f t="shared" si="4"/>
        <v>0</v>
      </c>
    </row>
    <row r="67" spans="1:6" ht="15" x14ac:dyDescent="0.25">
      <c r="A67" s="514"/>
      <c r="B67" s="515" t="s">
        <v>1936</v>
      </c>
      <c r="C67" s="516"/>
      <c r="D67" s="516"/>
      <c r="E67" s="516"/>
      <c r="F67" s="507">
        <f>SUM(F61:F66)</f>
        <v>0</v>
      </c>
    </row>
  </sheetData>
  <sheetProtection password="C411" sheet="1" objects="1" scenarios="1"/>
  <protectedRanges>
    <protectedRange sqref="E61:E66" name="Oblast5"/>
    <protectedRange sqref="E49:E55" name="Oblast4"/>
    <protectedRange sqref="E39:E44" name="Oblast3"/>
    <protectedRange sqref="E28:E34" name="Oblast2"/>
    <protectedRange sqref="E13:E23" name="Oblast1"/>
  </protectedRanges>
  <mergeCells count="2">
    <mergeCell ref="A1:F1"/>
    <mergeCell ref="A2:F2"/>
  </mergeCells>
  <pageMargins left="0.25" right="0.25" top="0.75" bottom="0.75" header="0.3" footer="0.3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00"/>
  <sheetViews>
    <sheetView showGridLines="0" showZeros="0" zoomScaleNormal="100" workbookViewId="0">
      <pane ySplit="12" topLeftCell="A13" activePane="bottomLeft" state="frozen"/>
      <selection pane="bottomLeft" activeCell="I135" sqref="I135"/>
    </sheetView>
  </sheetViews>
  <sheetFormatPr defaultRowHeight="12.75" x14ac:dyDescent="0.2"/>
  <cols>
    <col min="1" max="1" width="6.33203125" style="393" customWidth="1"/>
    <col min="2" max="2" width="6.6640625" style="417" customWidth="1"/>
    <col min="3" max="3" width="13.33203125" style="417" customWidth="1"/>
    <col min="4" max="4" width="69.6640625" style="527" customWidth="1"/>
    <col min="5" max="5" width="19.83203125" style="527" customWidth="1"/>
    <col min="6" max="6" width="5.33203125" style="417" customWidth="1"/>
    <col min="7" max="7" width="10.1640625" style="393" customWidth="1"/>
    <col min="8" max="9" width="19.5" style="393" customWidth="1"/>
    <col min="10" max="10" width="15.33203125" style="393" bestFit="1" customWidth="1"/>
    <col min="11" max="256" width="9.33203125" style="393"/>
    <col min="257" max="257" width="6.33203125" style="393" customWidth="1"/>
    <col min="258" max="258" width="6.6640625" style="393" customWidth="1"/>
    <col min="259" max="259" width="13.33203125" style="393" customWidth="1"/>
    <col min="260" max="260" width="69.6640625" style="393" customWidth="1"/>
    <col min="261" max="261" width="19.83203125" style="393" customWidth="1"/>
    <col min="262" max="262" width="5.33203125" style="393" customWidth="1"/>
    <col min="263" max="263" width="10.1640625" style="393" customWidth="1"/>
    <col min="264" max="265" width="19.5" style="393" customWidth="1"/>
    <col min="266" max="266" width="15.33203125" style="393" bestFit="1" customWidth="1"/>
    <col min="267" max="512" width="9.33203125" style="393"/>
    <col min="513" max="513" width="6.33203125" style="393" customWidth="1"/>
    <col min="514" max="514" width="6.6640625" style="393" customWidth="1"/>
    <col min="515" max="515" width="13.33203125" style="393" customWidth="1"/>
    <col min="516" max="516" width="69.6640625" style="393" customWidth="1"/>
    <col min="517" max="517" width="19.83203125" style="393" customWidth="1"/>
    <col min="518" max="518" width="5.33203125" style="393" customWidth="1"/>
    <col min="519" max="519" width="10.1640625" style="393" customWidth="1"/>
    <col min="520" max="521" width="19.5" style="393" customWidth="1"/>
    <col min="522" max="522" width="15.33203125" style="393" bestFit="1" customWidth="1"/>
    <col min="523" max="768" width="9.33203125" style="393"/>
    <col min="769" max="769" width="6.33203125" style="393" customWidth="1"/>
    <col min="770" max="770" width="6.6640625" style="393" customWidth="1"/>
    <col min="771" max="771" width="13.33203125" style="393" customWidth="1"/>
    <col min="772" max="772" width="69.6640625" style="393" customWidth="1"/>
    <col min="773" max="773" width="19.83203125" style="393" customWidth="1"/>
    <col min="774" max="774" width="5.33203125" style="393" customWidth="1"/>
    <col min="775" max="775" width="10.1640625" style="393" customWidth="1"/>
    <col min="776" max="777" width="19.5" style="393" customWidth="1"/>
    <col min="778" max="778" width="15.33203125" style="393" bestFit="1" customWidth="1"/>
    <col min="779" max="1024" width="9.33203125" style="393"/>
    <col min="1025" max="1025" width="6.33203125" style="393" customWidth="1"/>
    <col min="1026" max="1026" width="6.6640625" style="393" customWidth="1"/>
    <col min="1027" max="1027" width="13.33203125" style="393" customWidth="1"/>
    <col min="1028" max="1028" width="69.6640625" style="393" customWidth="1"/>
    <col min="1029" max="1029" width="19.83203125" style="393" customWidth="1"/>
    <col min="1030" max="1030" width="5.33203125" style="393" customWidth="1"/>
    <col min="1031" max="1031" width="10.1640625" style="393" customWidth="1"/>
    <col min="1032" max="1033" width="19.5" style="393" customWidth="1"/>
    <col min="1034" max="1034" width="15.33203125" style="393" bestFit="1" customWidth="1"/>
    <col min="1035" max="1280" width="9.33203125" style="393"/>
    <col min="1281" max="1281" width="6.33203125" style="393" customWidth="1"/>
    <col min="1282" max="1282" width="6.6640625" style="393" customWidth="1"/>
    <col min="1283" max="1283" width="13.33203125" style="393" customWidth="1"/>
    <col min="1284" max="1284" width="69.6640625" style="393" customWidth="1"/>
    <col min="1285" max="1285" width="19.83203125" style="393" customWidth="1"/>
    <col min="1286" max="1286" width="5.33203125" style="393" customWidth="1"/>
    <col min="1287" max="1287" width="10.1640625" style="393" customWidth="1"/>
    <col min="1288" max="1289" width="19.5" style="393" customWidth="1"/>
    <col min="1290" max="1290" width="15.33203125" style="393" bestFit="1" customWidth="1"/>
    <col min="1291" max="1536" width="9.33203125" style="393"/>
    <col min="1537" max="1537" width="6.33203125" style="393" customWidth="1"/>
    <col min="1538" max="1538" width="6.6640625" style="393" customWidth="1"/>
    <col min="1539" max="1539" width="13.33203125" style="393" customWidth="1"/>
    <col min="1540" max="1540" width="69.6640625" style="393" customWidth="1"/>
    <col min="1541" max="1541" width="19.83203125" style="393" customWidth="1"/>
    <col min="1542" max="1542" width="5.33203125" style="393" customWidth="1"/>
    <col min="1543" max="1543" width="10.1640625" style="393" customWidth="1"/>
    <col min="1544" max="1545" width="19.5" style="393" customWidth="1"/>
    <col min="1546" max="1546" width="15.33203125" style="393" bestFit="1" customWidth="1"/>
    <col min="1547" max="1792" width="9.33203125" style="393"/>
    <col min="1793" max="1793" width="6.33203125" style="393" customWidth="1"/>
    <col min="1794" max="1794" width="6.6640625" style="393" customWidth="1"/>
    <col min="1795" max="1795" width="13.33203125" style="393" customWidth="1"/>
    <col min="1796" max="1796" width="69.6640625" style="393" customWidth="1"/>
    <col min="1797" max="1797" width="19.83203125" style="393" customWidth="1"/>
    <col min="1798" max="1798" width="5.33203125" style="393" customWidth="1"/>
    <col min="1799" max="1799" width="10.1640625" style="393" customWidth="1"/>
    <col min="1800" max="1801" width="19.5" style="393" customWidth="1"/>
    <col min="1802" max="1802" width="15.33203125" style="393" bestFit="1" customWidth="1"/>
    <col min="1803" max="2048" width="9.33203125" style="393"/>
    <col min="2049" max="2049" width="6.33203125" style="393" customWidth="1"/>
    <col min="2050" max="2050" width="6.6640625" style="393" customWidth="1"/>
    <col min="2051" max="2051" width="13.33203125" style="393" customWidth="1"/>
    <col min="2052" max="2052" width="69.6640625" style="393" customWidth="1"/>
    <col min="2053" max="2053" width="19.83203125" style="393" customWidth="1"/>
    <col min="2054" max="2054" width="5.33203125" style="393" customWidth="1"/>
    <col min="2055" max="2055" width="10.1640625" style="393" customWidth="1"/>
    <col min="2056" max="2057" width="19.5" style="393" customWidth="1"/>
    <col min="2058" max="2058" width="15.33203125" style="393" bestFit="1" customWidth="1"/>
    <col min="2059" max="2304" width="9.33203125" style="393"/>
    <col min="2305" max="2305" width="6.33203125" style="393" customWidth="1"/>
    <col min="2306" max="2306" width="6.6640625" style="393" customWidth="1"/>
    <col min="2307" max="2307" width="13.33203125" style="393" customWidth="1"/>
    <col min="2308" max="2308" width="69.6640625" style="393" customWidth="1"/>
    <col min="2309" max="2309" width="19.83203125" style="393" customWidth="1"/>
    <col min="2310" max="2310" width="5.33203125" style="393" customWidth="1"/>
    <col min="2311" max="2311" width="10.1640625" style="393" customWidth="1"/>
    <col min="2312" max="2313" width="19.5" style="393" customWidth="1"/>
    <col min="2314" max="2314" width="15.33203125" style="393" bestFit="1" customWidth="1"/>
    <col min="2315" max="2560" width="9.33203125" style="393"/>
    <col min="2561" max="2561" width="6.33203125" style="393" customWidth="1"/>
    <col min="2562" max="2562" width="6.6640625" style="393" customWidth="1"/>
    <col min="2563" max="2563" width="13.33203125" style="393" customWidth="1"/>
    <col min="2564" max="2564" width="69.6640625" style="393" customWidth="1"/>
    <col min="2565" max="2565" width="19.83203125" style="393" customWidth="1"/>
    <col min="2566" max="2566" width="5.33203125" style="393" customWidth="1"/>
    <col min="2567" max="2567" width="10.1640625" style="393" customWidth="1"/>
    <col min="2568" max="2569" width="19.5" style="393" customWidth="1"/>
    <col min="2570" max="2570" width="15.33203125" style="393" bestFit="1" customWidth="1"/>
    <col min="2571" max="2816" width="9.33203125" style="393"/>
    <col min="2817" max="2817" width="6.33203125" style="393" customWidth="1"/>
    <col min="2818" max="2818" width="6.6640625" style="393" customWidth="1"/>
    <col min="2819" max="2819" width="13.33203125" style="393" customWidth="1"/>
    <col min="2820" max="2820" width="69.6640625" style="393" customWidth="1"/>
    <col min="2821" max="2821" width="19.83203125" style="393" customWidth="1"/>
    <col min="2822" max="2822" width="5.33203125" style="393" customWidth="1"/>
    <col min="2823" max="2823" width="10.1640625" style="393" customWidth="1"/>
    <col min="2824" max="2825" width="19.5" style="393" customWidth="1"/>
    <col min="2826" max="2826" width="15.33203125" style="393" bestFit="1" customWidth="1"/>
    <col min="2827" max="3072" width="9.33203125" style="393"/>
    <col min="3073" max="3073" width="6.33203125" style="393" customWidth="1"/>
    <col min="3074" max="3074" width="6.6640625" style="393" customWidth="1"/>
    <col min="3075" max="3075" width="13.33203125" style="393" customWidth="1"/>
    <col min="3076" max="3076" width="69.6640625" style="393" customWidth="1"/>
    <col min="3077" max="3077" width="19.83203125" style="393" customWidth="1"/>
    <col min="3078" max="3078" width="5.33203125" style="393" customWidth="1"/>
    <col min="3079" max="3079" width="10.1640625" style="393" customWidth="1"/>
    <col min="3080" max="3081" width="19.5" style="393" customWidth="1"/>
    <col min="3082" max="3082" width="15.33203125" style="393" bestFit="1" customWidth="1"/>
    <col min="3083" max="3328" width="9.33203125" style="393"/>
    <col min="3329" max="3329" width="6.33203125" style="393" customWidth="1"/>
    <col min="3330" max="3330" width="6.6640625" style="393" customWidth="1"/>
    <col min="3331" max="3331" width="13.33203125" style="393" customWidth="1"/>
    <col min="3332" max="3332" width="69.6640625" style="393" customWidth="1"/>
    <col min="3333" max="3333" width="19.83203125" style="393" customWidth="1"/>
    <col min="3334" max="3334" width="5.33203125" style="393" customWidth="1"/>
    <col min="3335" max="3335" width="10.1640625" style="393" customWidth="1"/>
    <col min="3336" max="3337" width="19.5" style="393" customWidth="1"/>
    <col min="3338" max="3338" width="15.33203125" style="393" bestFit="1" customWidth="1"/>
    <col min="3339" max="3584" width="9.33203125" style="393"/>
    <col min="3585" max="3585" width="6.33203125" style="393" customWidth="1"/>
    <col min="3586" max="3586" width="6.6640625" style="393" customWidth="1"/>
    <col min="3587" max="3587" width="13.33203125" style="393" customWidth="1"/>
    <col min="3588" max="3588" width="69.6640625" style="393" customWidth="1"/>
    <col min="3589" max="3589" width="19.83203125" style="393" customWidth="1"/>
    <col min="3590" max="3590" width="5.33203125" style="393" customWidth="1"/>
    <col min="3591" max="3591" width="10.1640625" style="393" customWidth="1"/>
    <col min="3592" max="3593" width="19.5" style="393" customWidth="1"/>
    <col min="3594" max="3594" width="15.33203125" style="393" bestFit="1" customWidth="1"/>
    <col min="3595" max="3840" width="9.33203125" style="393"/>
    <col min="3841" max="3841" width="6.33203125" style="393" customWidth="1"/>
    <col min="3842" max="3842" width="6.6640625" style="393" customWidth="1"/>
    <col min="3843" max="3843" width="13.33203125" style="393" customWidth="1"/>
    <col min="3844" max="3844" width="69.6640625" style="393" customWidth="1"/>
    <col min="3845" max="3845" width="19.83203125" style="393" customWidth="1"/>
    <col min="3846" max="3846" width="5.33203125" style="393" customWidth="1"/>
    <col min="3847" max="3847" width="10.1640625" style="393" customWidth="1"/>
    <col min="3848" max="3849" width="19.5" style="393" customWidth="1"/>
    <col min="3850" max="3850" width="15.33203125" style="393" bestFit="1" customWidth="1"/>
    <col min="3851" max="4096" width="9.33203125" style="393"/>
    <col min="4097" max="4097" width="6.33203125" style="393" customWidth="1"/>
    <col min="4098" max="4098" width="6.6640625" style="393" customWidth="1"/>
    <col min="4099" max="4099" width="13.33203125" style="393" customWidth="1"/>
    <col min="4100" max="4100" width="69.6640625" style="393" customWidth="1"/>
    <col min="4101" max="4101" width="19.83203125" style="393" customWidth="1"/>
    <col min="4102" max="4102" width="5.33203125" style="393" customWidth="1"/>
    <col min="4103" max="4103" width="10.1640625" style="393" customWidth="1"/>
    <col min="4104" max="4105" width="19.5" style="393" customWidth="1"/>
    <col min="4106" max="4106" width="15.33203125" style="393" bestFit="1" customWidth="1"/>
    <col min="4107" max="4352" width="9.33203125" style="393"/>
    <col min="4353" max="4353" width="6.33203125" style="393" customWidth="1"/>
    <col min="4354" max="4354" width="6.6640625" style="393" customWidth="1"/>
    <col min="4355" max="4355" width="13.33203125" style="393" customWidth="1"/>
    <col min="4356" max="4356" width="69.6640625" style="393" customWidth="1"/>
    <col min="4357" max="4357" width="19.83203125" style="393" customWidth="1"/>
    <col min="4358" max="4358" width="5.33203125" style="393" customWidth="1"/>
    <col min="4359" max="4359" width="10.1640625" style="393" customWidth="1"/>
    <col min="4360" max="4361" width="19.5" style="393" customWidth="1"/>
    <col min="4362" max="4362" width="15.33203125" style="393" bestFit="1" customWidth="1"/>
    <col min="4363" max="4608" width="9.33203125" style="393"/>
    <col min="4609" max="4609" width="6.33203125" style="393" customWidth="1"/>
    <col min="4610" max="4610" width="6.6640625" style="393" customWidth="1"/>
    <col min="4611" max="4611" width="13.33203125" style="393" customWidth="1"/>
    <col min="4612" max="4612" width="69.6640625" style="393" customWidth="1"/>
    <col min="4613" max="4613" width="19.83203125" style="393" customWidth="1"/>
    <col min="4614" max="4614" width="5.33203125" style="393" customWidth="1"/>
    <col min="4615" max="4615" width="10.1640625" style="393" customWidth="1"/>
    <col min="4616" max="4617" width="19.5" style="393" customWidth="1"/>
    <col min="4618" max="4618" width="15.33203125" style="393" bestFit="1" customWidth="1"/>
    <col min="4619" max="4864" width="9.33203125" style="393"/>
    <col min="4865" max="4865" width="6.33203125" style="393" customWidth="1"/>
    <col min="4866" max="4866" width="6.6640625" style="393" customWidth="1"/>
    <col min="4867" max="4867" width="13.33203125" style="393" customWidth="1"/>
    <col min="4868" max="4868" width="69.6640625" style="393" customWidth="1"/>
    <col min="4869" max="4869" width="19.83203125" style="393" customWidth="1"/>
    <col min="4870" max="4870" width="5.33203125" style="393" customWidth="1"/>
    <col min="4871" max="4871" width="10.1640625" style="393" customWidth="1"/>
    <col min="4872" max="4873" width="19.5" style="393" customWidth="1"/>
    <col min="4874" max="4874" width="15.33203125" style="393" bestFit="1" customWidth="1"/>
    <col min="4875" max="5120" width="9.33203125" style="393"/>
    <col min="5121" max="5121" width="6.33203125" style="393" customWidth="1"/>
    <col min="5122" max="5122" width="6.6640625" style="393" customWidth="1"/>
    <col min="5123" max="5123" width="13.33203125" style="393" customWidth="1"/>
    <col min="5124" max="5124" width="69.6640625" style="393" customWidth="1"/>
    <col min="5125" max="5125" width="19.83203125" style="393" customWidth="1"/>
    <col min="5126" max="5126" width="5.33203125" style="393" customWidth="1"/>
    <col min="5127" max="5127" width="10.1640625" style="393" customWidth="1"/>
    <col min="5128" max="5129" width="19.5" style="393" customWidth="1"/>
    <col min="5130" max="5130" width="15.33203125" style="393" bestFit="1" customWidth="1"/>
    <col min="5131" max="5376" width="9.33203125" style="393"/>
    <col min="5377" max="5377" width="6.33203125" style="393" customWidth="1"/>
    <col min="5378" max="5378" width="6.6640625" style="393" customWidth="1"/>
    <col min="5379" max="5379" width="13.33203125" style="393" customWidth="1"/>
    <col min="5380" max="5380" width="69.6640625" style="393" customWidth="1"/>
    <col min="5381" max="5381" width="19.83203125" style="393" customWidth="1"/>
    <col min="5382" max="5382" width="5.33203125" style="393" customWidth="1"/>
    <col min="5383" max="5383" width="10.1640625" style="393" customWidth="1"/>
    <col min="5384" max="5385" width="19.5" style="393" customWidth="1"/>
    <col min="5386" max="5386" width="15.33203125" style="393" bestFit="1" customWidth="1"/>
    <col min="5387" max="5632" width="9.33203125" style="393"/>
    <col min="5633" max="5633" width="6.33203125" style="393" customWidth="1"/>
    <col min="5634" max="5634" width="6.6640625" style="393" customWidth="1"/>
    <col min="5635" max="5635" width="13.33203125" style="393" customWidth="1"/>
    <col min="5636" max="5636" width="69.6640625" style="393" customWidth="1"/>
    <col min="5637" max="5637" width="19.83203125" style="393" customWidth="1"/>
    <col min="5638" max="5638" width="5.33203125" style="393" customWidth="1"/>
    <col min="5639" max="5639" width="10.1640625" style="393" customWidth="1"/>
    <col min="5640" max="5641" width="19.5" style="393" customWidth="1"/>
    <col min="5642" max="5642" width="15.33203125" style="393" bestFit="1" customWidth="1"/>
    <col min="5643" max="5888" width="9.33203125" style="393"/>
    <col min="5889" max="5889" width="6.33203125" style="393" customWidth="1"/>
    <col min="5890" max="5890" width="6.6640625" style="393" customWidth="1"/>
    <col min="5891" max="5891" width="13.33203125" style="393" customWidth="1"/>
    <col min="5892" max="5892" width="69.6640625" style="393" customWidth="1"/>
    <col min="5893" max="5893" width="19.83203125" style="393" customWidth="1"/>
    <col min="5894" max="5894" width="5.33203125" style="393" customWidth="1"/>
    <col min="5895" max="5895" width="10.1640625" style="393" customWidth="1"/>
    <col min="5896" max="5897" width="19.5" style="393" customWidth="1"/>
    <col min="5898" max="5898" width="15.33203125" style="393" bestFit="1" customWidth="1"/>
    <col min="5899" max="6144" width="9.33203125" style="393"/>
    <col min="6145" max="6145" width="6.33203125" style="393" customWidth="1"/>
    <col min="6146" max="6146" width="6.6640625" style="393" customWidth="1"/>
    <col min="6147" max="6147" width="13.33203125" style="393" customWidth="1"/>
    <col min="6148" max="6148" width="69.6640625" style="393" customWidth="1"/>
    <col min="6149" max="6149" width="19.83203125" style="393" customWidth="1"/>
    <col min="6150" max="6150" width="5.33203125" style="393" customWidth="1"/>
    <col min="6151" max="6151" width="10.1640625" style="393" customWidth="1"/>
    <col min="6152" max="6153" width="19.5" style="393" customWidth="1"/>
    <col min="6154" max="6154" width="15.33203125" style="393" bestFit="1" customWidth="1"/>
    <col min="6155" max="6400" width="9.33203125" style="393"/>
    <col min="6401" max="6401" width="6.33203125" style="393" customWidth="1"/>
    <col min="6402" max="6402" width="6.6640625" style="393" customWidth="1"/>
    <col min="6403" max="6403" width="13.33203125" style="393" customWidth="1"/>
    <col min="6404" max="6404" width="69.6640625" style="393" customWidth="1"/>
    <col min="6405" max="6405" width="19.83203125" style="393" customWidth="1"/>
    <col min="6406" max="6406" width="5.33203125" style="393" customWidth="1"/>
    <col min="6407" max="6407" width="10.1640625" style="393" customWidth="1"/>
    <col min="6408" max="6409" width="19.5" style="393" customWidth="1"/>
    <col min="6410" max="6410" width="15.33203125" style="393" bestFit="1" customWidth="1"/>
    <col min="6411" max="6656" width="9.33203125" style="393"/>
    <col min="6657" max="6657" width="6.33203125" style="393" customWidth="1"/>
    <col min="6658" max="6658" width="6.6640625" style="393" customWidth="1"/>
    <col min="6659" max="6659" width="13.33203125" style="393" customWidth="1"/>
    <col min="6660" max="6660" width="69.6640625" style="393" customWidth="1"/>
    <col min="6661" max="6661" width="19.83203125" style="393" customWidth="1"/>
    <col min="6662" max="6662" width="5.33203125" style="393" customWidth="1"/>
    <col min="6663" max="6663" width="10.1640625" style="393" customWidth="1"/>
    <col min="6664" max="6665" width="19.5" style="393" customWidth="1"/>
    <col min="6666" max="6666" width="15.33203125" style="393" bestFit="1" customWidth="1"/>
    <col min="6667" max="6912" width="9.33203125" style="393"/>
    <col min="6913" max="6913" width="6.33203125" style="393" customWidth="1"/>
    <col min="6914" max="6914" width="6.6640625" style="393" customWidth="1"/>
    <col min="6915" max="6915" width="13.33203125" style="393" customWidth="1"/>
    <col min="6916" max="6916" width="69.6640625" style="393" customWidth="1"/>
    <col min="6917" max="6917" width="19.83203125" style="393" customWidth="1"/>
    <col min="6918" max="6918" width="5.33203125" style="393" customWidth="1"/>
    <col min="6919" max="6919" width="10.1640625" style="393" customWidth="1"/>
    <col min="6920" max="6921" width="19.5" style="393" customWidth="1"/>
    <col min="6922" max="6922" width="15.33203125" style="393" bestFit="1" customWidth="1"/>
    <col min="6923" max="7168" width="9.33203125" style="393"/>
    <col min="7169" max="7169" width="6.33203125" style="393" customWidth="1"/>
    <col min="7170" max="7170" width="6.6640625" style="393" customWidth="1"/>
    <col min="7171" max="7171" width="13.33203125" style="393" customWidth="1"/>
    <col min="7172" max="7172" width="69.6640625" style="393" customWidth="1"/>
    <col min="7173" max="7173" width="19.83203125" style="393" customWidth="1"/>
    <col min="7174" max="7174" width="5.33203125" style="393" customWidth="1"/>
    <col min="7175" max="7175" width="10.1640625" style="393" customWidth="1"/>
    <col min="7176" max="7177" width="19.5" style="393" customWidth="1"/>
    <col min="7178" max="7178" width="15.33203125" style="393" bestFit="1" customWidth="1"/>
    <col min="7179" max="7424" width="9.33203125" style="393"/>
    <col min="7425" max="7425" width="6.33203125" style="393" customWidth="1"/>
    <col min="7426" max="7426" width="6.6640625" style="393" customWidth="1"/>
    <col min="7427" max="7427" width="13.33203125" style="393" customWidth="1"/>
    <col min="7428" max="7428" width="69.6640625" style="393" customWidth="1"/>
    <col min="7429" max="7429" width="19.83203125" style="393" customWidth="1"/>
    <col min="7430" max="7430" width="5.33203125" style="393" customWidth="1"/>
    <col min="7431" max="7431" width="10.1640625" style="393" customWidth="1"/>
    <col min="7432" max="7433" width="19.5" style="393" customWidth="1"/>
    <col min="7434" max="7434" width="15.33203125" style="393" bestFit="1" customWidth="1"/>
    <col min="7435" max="7680" width="9.33203125" style="393"/>
    <col min="7681" max="7681" width="6.33203125" style="393" customWidth="1"/>
    <col min="7682" max="7682" width="6.6640625" style="393" customWidth="1"/>
    <col min="7683" max="7683" width="13.33203125" style="393" customWidth="1"/>
    <col min="7684" max="7684" width="69.6640625" style="393" customWidth="1"/>
    <col min="7685" max="7685" width="19.83203125" style="393" customWidth="1"/>
    <col min="7686" max="7686" width="5.33203125" style="393" customWidth="1"/>
    <col min="7687" max="7687" width="10.1640625" style="393" customWidth="1"/>
    <col min="7688" max="7689" width="19.5" style="393" customWidth="1"/>
    <col min="7690" max="7690" width="15.33203125" style="393" bestFit="1" customWidth="1"/>
    <col min="7691" max="7936" width="9.33203125" style="393"/>
    <col min="7937" max="7937" width="6.33203125" style="393" customWidth="1"/>
    <col min="7938" max="7938" width="6.6640625" style="393" customWidth="1"/>
    <col min="7939" max="7939" width="13.33203125" style="393" customWidth="1"/>
    <col min="7940" max="7940" width="69.6640625" style="393" customWidth="1"/>
    <col min="7941" max="7941" width="19.83203125" style="393" customWidth="1"/>
    <col min="7942" max="7942" width="5.33203125" style="393" customWidth="1"/>
    <col min="7943" max="7943" width="10.1640625" style="393" customWidth="1"/>
    <col min="7944" max="7945" width="19.5" style="393" customWidth="1"/>
    <col min="7946" max="7946" width="15.33203125" style="393" bestFit="1" customWidth="1"/>
    <col min="7947" max="8192" width="9.33203125" style="393"/>
    <col min="8193" max="8193" width="6.33203125" style="393" customWidth="1"/>
    <col min="8194" max="8194" width="6.6640625" style="393" customWidth="1"/>
    <col min="8195" max="8195" width="13.33203125" style="393" customWidth="1"/>
    <col min="8196" max="8196" width="69.6640625" style="393" customWidth="1"/>
    <col min="8197" max="8197" width="19.83203125" style="393" customWidth="1"/>
    <col min="8198" max="8198" width="5.33203125" style="393" customWidth="1"/>
    <col min="8199" max="8199" width="10.1640625" style="393" customWidth="1"/>
    <col min="8200" max="8201" width="19.5" style="393" customWidth="1"/>
    <col min="8202" max="8202" width="15.33203125" style="393" bestFit="1" customWidth="1"/>
    <col min="8203" max="8448" width="9.33203125" style="393"/>
    <col min="8449" max="8449" width="6.33203125" style="393" customWidth="1"/>
    <col min="8450" max="8450" width="6.6640625" style="393" customWidth="1"/>
    <col min="8451" max="8451" width="13.33203125" style="393" customWidth="1"/>
    <col min="8452" max="8452" width="69.6640625" style="393" customWidth="1"/>
    <col min="8453" max="8453" width="19.83203125" style="393" customWidth="1"/>
    <col min="8454" max="8454" width="5.33203125" style="393" customWidth="1"/>
    <col min="8455" max="8455" width="10.1640625" style="393" customWidth="1"/>
    <col min="8456" max="8457" width="19.5" style="393" customWidth="1"/>
    <col min="8458" max="8458" width="15.33203125" style="393" bestFit="1" customWidth="1"/>
    <col min="8459" max="8704" width="9.33203125" style="393"/>
    <col min="8705" max="8705" width="6.33203125" style="393" customWidth="1"/>
    <col min="8706" max="8706" width="6.6640625" style="393" customWidth="1"/>
    <col min="8707" max="8707" width="13.33203125" style="393" customWidth="1"/>
    <col min="8708" max="8708" width="69.6640625" style="393" customWidth="1"/>
    <col min="8709" max="8709" width="19.83203125" style="393" customWidth="1"/>
    <col min="8710" max="8710" width="5.33203125" style="393" customWidth="1"/>
    <col min="8711" max="8711" width="10.1640625" style="393" customWidth="1"/>
    <col min="8712" max="8713" width="19.5" style="393" customWidth="1"/>
    <col min="8714" max="8714" width="15.33203125" style="393" bestFit="1" customWidth="1"/>
    <col min="8715" max="8960" width="9.33203125" style="393"/>
    <col min="8961" max="8961" width="6.33203125" style="393" customWidth="1"/>
    <col min="8962" max="8962" width="6.6640625" style="393" customWidth="1"/>
    <col min="8963" max="8963" width="13.33203125" style="393" customWidth="1"/>
    <col min="8964" max="8964" width="69.6640625" style="393" customWidth="1"/>
    <col min="8965" max="8965" width="19.83203125" style="393" customWidth="1"/>
    <col min="8966" max="8966" width="5.33203125" style="393" customWidth="1"/>
    <col min="8967" max="8967" width="10.1640625" style="393" customWidth="1"/>
    <col min="8968" max="8969" width="19.5" style="393" customWidth="1"/>
    <col min="8970" max="8970" width="15.33203125" style="393" bestFit="1" customWidth="1"/>
    <col min="8971" max="9216" width="9.33203125" style="393"/>
    <col min="9217" max="9217" width="6.33203125" style="393" customWidth="1"/>
    <col min="9218" max="9218" width="6.6640625" style="393" customWidth="1"/>
    <col min="9219" max="9219" width="13.33203125" style="393" customWidth="1"/>
    <col min="9220" max="9220" width="69.6640625" style="393" customWidth="1"/>
    <col min="9221" max="9221" width="19.83203125" style="393" customWidth="1"/>
    <col min="9222" max="9222" width="5.33203125" style="393" customWidth="1"/>
    <col min="9223" max="9223" width="10.1640625" style="393" customWidth="1"/>
    <col min="9224" max="9225" width="19.5" style="393" customWidth="1"/>
    <col min="9226" max="9226" width="15.33203125" style="393" bestFit="1" customWidth="1"/>
    <col min="9227" max="9472" width="9.33203125" style="393"/>
    <col min="9473" max="9473" width="6.33203125" style="393" customWidth="1"/>
    <col min="9474" max="9474" width="6.6640625" style="393" customWidth="1"/>
    <col min="9475" max="9475" width="13.33203125" style="393" customWidth="1"/>
    <col min="9476" max="9476" width="69.6640625" style="393" customWidth="1"/>
    <col min="9477" max="9477" width="19.83203125" style="393" customWidth="1"/>
    <col min="9478" max="9478" width="5.33203125" style="393" customWidth="1"/>
    <col min="9479" max="9479" width="10.1640625" style="393" customWidth="1"/>
    <col min="9480" max="9481" width="19.5" style="393" customWidth="1"/>
    <col min="9482" max="9482" width="15.33203125" style="393" bestFit="1" customWidth="1"/>
    <col min="9483" max="9728" width="9.33203125" style="393"/>
    <col min="9729" max="9729" width="6.33203125" style="393" customWidth="1"/>
    <col min="9730" max="9730" width="6.6640625" style="393" customWidth="1"/>
    <col min="9731" max="9731" width="13.33203125" style="393" customWidth="1"/>
    <col min="9732" max="9732" width="69.6640625" style="393" customWidth="1"/>
    <col min="9733" max="9733" width="19.83203125" style="393" customWidth="1"/>
    <col min="9734" max="9734" width="5.33203125" style="393" customWidth="1"/>
    <col min="9735" max="9735" width="10.1640625" style="393" customWidth="1"/>
    <col min="9736" max="9737" width="19.5" style="393" customWidth="1"/>
    <col min="9738" max="9738" width="15.33203125" style="393" bestFit="1" customWidth="1"/>
    <col min="9739" max="9984" width="9.33203125" style="393"/>
    <col min="9985" max="9985" width="6.33203125" style="393" customWidth="1"/>
    <col min="9986" max="9986" width="6.6640625" style="393" customWidth="1"/>
    <col min="9987" max="9987" width="13.33203125" style="393" customWidth="1"/>
    <col min="9988" max="9988" width="69.6640625" style="393" customWidth="1"/>
    <col min="9989" max="9989" width="19.83203125" style="393" customWidth="1"/>
    <col min="9990" max="9990" width="5.33203125" style="393" customWidth="1"/>
    <col min="9991" max="9991" width="10.1640625" style="393" customWidth="1"/>
    <col min="9992" max="9993" width="19.5" style="393" customWidth="1"/>
    <col min="9994" max="9994" width="15.33203125" style="393" bestFit="1" customWidth="1"/>
    <col min="9995" max="10240" width="9.33203125" style="393"/>
    <col min="10241" max="10241" width="6.33203125" style="393" customWidth="1"/>
    <col min="10242" max="10242" width="6.6640625" style="393" customWidth="1"/>
    <col min="10243" max="10243" width="13.33203125" style="393" customWidth="1"/>
    <col min="10244" max="10244" width="69.6640625" style="393" customWidth="1"/>
    <col min="10245" max="10245" width="19.83203125" style="393" customWidth="1"/>
    <col min="10246" max="10246" width="5.33203125" style="393" customWidth="1"/>
    <col min="10247" max="10247" width="10.1640625" style="393" customWidth="1"/>
    <col min="10248" max="10249" width="19.5" style="393" customWidth="1"/>
    <col min="10250" max="10250" width="15.33203125" style="393" bestFit="1" customWidth="1"/>
    <col min="10251" max="10496" width="9.33203125" style="393"/>
    <col min="10497" max="10497" width="6.33203125" style="393" customWidth="1"/>
    <col min="10498" max="10498" width="6.6640625" style="393" customWidth="1"/>
    <col min="10499" max="10499" width="13.33203125" style="393" customWidth="1"/>
    <col min="10500" max="10500" width="69.6640625" style="393" customWidth="1"/>
    <col min="10501" max="10501" width="19.83203125" style="393" customWidth="1"/>
    <col min="10502" max="10502" width="5.33203125" style="393" customWidth="1"/>
    <col min="10503" max="10503" width="10.1640625" style="393" customWidth="1"/>
    <col min="10504" max="10505" width="19.5" style="393" customWidth="1"/>
    <col min="10506" max="10506" width="15.33203125" style="393" bestFit="1" customWidth="1"/>
    <col min="10507" max="10752" width="9.33203125" style="393"/>
    <col min="10753" max="10753" width="6.33203125" style="393" customWidth="1"/>
    <col min="10754" max="10754" width="6.6640625" style="393" customWidth="1"/>
    <col min="10755" max="10755" width="13.33203125" style="393" customWidth="1"/>
    <col min="10756" max="10756" width="69.6640625" style="393" customWidth="1"/>
    <col min="10757" max="10757" width="19.83203125" style="393" customWidth="1"/>
    <col min="10758" max="10758" width="5.33203125" style="393" customWidth="1"/>
    <col min="10759" max="10759" width="10.1640625" style="393" customWidth="1"/>
    <col min="10760" max="10761" width="19.5" style="393" customWidth="1"/>
    <col min="10762" max="10762" width="15.33203125" style="393" bestFit="1" customWidth="1"/>
    <col min="10763" max="11008" width="9.33203125" style="393"/>
    <col min="11009" max="11009" width="6.33203125" style="393" customWidth="1"/>
    <col min="11010" max="11010" width="6.6640625" style="393" customWidth="1"/>
    <col min="11011" max="11011" width="13.33203125" style="393" customWidth="1"/>
    <col min="11012" max="11012" width="69.6640625" style="393" customWidth="1"/>
    <col min="11013" max="11013" width="19.83203125" style="393" customWidth="1"/>
    <col min="11014" max="11014" width="5.33203125" style="393" customWidth="1"/>
    <col min="11015" max="11015" width="10.1640625" style="393" customWidth="1"/>
    <col min="11016" max="11017" width="19.5" style="393" customWidth="1"/>
    <col min="11018" max="11018" width="15.33203125" style="393" bestFit="1" customWidth="1"/>
    <col min="11019" max="11264" width="9.33203125" style="393"/>
    <col min="11265" max="11265" width="6.33203125" style="393" customWidth="1"/>
    <col min="11266" max="11266" width="6.6640625" style="393" customWidth="1"/>
    <col min="11267" max="11267" width="13.33203125" style="393" customWidth="1"/>
    <col min="11268" max="11268" width="69.6640625" style="393" customWidth="1"/>
    <col min="11269" max="11269" width="19.83203125" style="393" customWidth="1"/>
    <col min="11270" max="11270" width="5.33203125" style="393" customWidth="1"/>
    <col min="11271" max="11271" width="10.1640625" style="393" customWidth="1"/>
    <col min="11272" max="11273" width="19.5" style="393" customWidth="1"/>
    <col min="11274" max="11274" width="15.33203125" style="393" bestFit="1" customWidth="1"/>
    <col min="11275" max="11520" width="9.33203125" style="393"/>
    <col min="11521" max="11521" width="6.33203125" style="393" customWidth="1"/>
    <col min="11522" max="11522" width="6.6640625" style="393" customWidth="1"/>
    <col min="11523" max="11523" width="13.33203125" style="393" customWidth="1"/>
    <col min="11524" max="11524" width="69.6640625" style="393" customWidth="1"/>
    <col min="11525" max="11525" width="19.83203125" style="393" customWidth="1"/>
    <col min="11526" max="11526" width="5.33203125" style="393" customWidth="1"/>
    <col min="11527" max="11527" width="10.1640625" style="393" customWidth="1"/>
    <col min="11528" max="11529" width="19.5" style="393" customWidth="1"/>
    <col min="11530" max="11530" width="15.33203125" style="393" bestFit="1" customWidth="1"/>
    <col min="11531" max="11776" width="9.33203125" style="393"/>
    <col min="11777" max="11777" width="6.33203125" style="393" customWidth="1"/>
    <col min="11778" max="11778" width="6.6640625" style="393" customWidth="1"/>
    <col min="11779" max="11779" width="13.33203125" style="393" customWidth="1"/>
    <col min="11780" max="11780" width="69.6640625" style="393" customWidth="1"/>
    <col min="11781" max="11781" width="19.83203125" style="393" customWidth="1"/>
    <col min="11782" max="11782" width="5.33203125" style="393" customWidth="1"/>
    <col min="11783" max="11783" width="10.1640625" style="393" customWidth="1"/>
    <col min="11784" max="11785" width="19.5" style="393" customWidth="1"/>
    <col min="11786" max="11786" width="15.33203125" style="393" bestFit="1" customWidth="1"/>
    <col min="11787" max="12032" width="9.33203125" style="393"/>
    <col min="12033" max="12033" width="6.33203125" style="393" customWidth="1"/>
    <col min="12034" max="12034" width="6.6640625" style="393" customWidth="1"/>
    <col min="12035" max="12035" width="13.33203125" style="393" customWidth="1"/>
    <col min="12036" max="12036" width="69.6640625" style="393" customWidth="1"/>
    <col min="12037" max="12037" width="19.83203125" style="393" customWidth="1"/>
    <col min="12038" max="12038" width="5.33203125" style="393" customWidth="1"/>
    <col min="12039" max="12039" width="10.1640625" style="393" customWidth="1"/>
    <col min="12040" max="12041" width="19.5" style="393" customWidth="1"/>
    <col min="12042" max="12042" width="15.33203125" style="393" bestFit="1" customWidth="1"/>
    <col min="12043" max="12288" width="9.33203125" style="393"/>
    <col min="12289" max="12289" width="6.33203125" style="393" customWidth="1"/>
    <col min="12290" max="12290" width="6.6640625" style="393" customWidth="1"/>
    <col min="12291" max="12291" width="13.33203125" style="393" customWidth="1"/>
    <col min="12292" max="12292" width="69.6640625" style="393" customWidth="1"/>
    <col min="12293" max="12293" width="19.83203125" style="393" customWidth="1"/>
    <col min="12294" max="12294" width="5.33203125" style="393" customWidth="1"/>
    <col min="12295" max="12295" width="10.1640625" style="393" customWidth="1"/>
    <col min="12296" max="12297" width="19.5" style="393" customWidth="1"/>
    <col min="12298" max="12298" width="15.33203125" style="393" bestFit="1" customWidth="1"/>
    <col min="12299" max="12544" width="9.33203125" style="393"/>
    <col min="12545" max="12545" width="6.33203125" style="393" customWidth="1"/>
    <col min="12546" max="12546" width="6.6640625" style="393" customWidth="1"/>
    <col min="12547" max="12547" width="13.33203125" style="393" customWidth="1"/>
    <col min="12548" max="12548" width="69.6640625" style="393" customWidth="1"/>
    <col min="12549" max="12549" width="19.83203125" style="393" customWidth="1"/>
    <col min="12550" max="12550" width="5.33203125" style="393" customWidth="1"/>
    <col min="12551" max="12551" width="10.1640625" style="393" customWidth="1"/>
    <col min="12552" max="12553" width="19.5" style="393" customWidth="1"/>
    <col min="12554" max="12554" width="15.33203125" style="393" bestFit="1" customWidth="1"/>
    <col min="12555" max="12800" width="9.33203125" style="393"/>
    <col min="12801" max="12801" width="6.33203125" style="393" customWidth="1"/>
    <col min="12802" max="12802" width="6.6640625" style="393" customWidth="1"/>
    <col min="12803" max="12803" width="13.33203125" style="393" customWidth="1"/>
    <col min="12804" max="12804" width="69.6640625" style="393" customWidth="1"/>
    <col min="12805" max="12805" width="19.83203125" style="393" customWidth="1"/>
    <col min="12806" max="12806" width="5.33203125" style="393" customWidth="1"/>
    <col min="12807" max="12807" width="10.1640625" style="393" customWidth="1"/>
    <col min="12808" max="12809" width="19.5" style="393" customWidth="1"/>
    <col min="12810" max="12810" width="15.33203125" style="393" bestFit="1" customWidth="1"/>
    <col min="12811" max="13056" width="9.33203125" style="393"/>
    <col min="13057" max="13057" width="6.33203125" style="393" customWidth="1"/>
    <col min="13058" max="13058" width="6.6640625" style="393" customWidth="1"/>
    <col min="13059" max="13059" width="13.33203125" style="393" customWidth="1"/>
    <col min="13060" max="13060" width="69.6640625" style="393" customWidth="1"/>
    <col min="13061" max="13061" width="19.83203125" style="393" customWidth="1"/>
    <col min="13062" max="13062" width="5.33203125" style="393" customWidth="1"/>
    <col min="13063" max="13063" width="10.1640625" style="393" customWidth="1"/>
    <col min="13064" max="13065" width="19.5" style="393" customWidth="1"/>
    <col min="13066" max="13066" width="15.33203125" style="393" bestFit="1" customWidth="1"/>
    <col min="13067" max="13312" width="9.33203125" style="393"/>
    <col min="13313" max="13313" width="6.33203125" style="393" customWidth="1"/>
    <col min="13314" max="13314" width="6.6640625" style="393" customWidth="1"/>
    <col min="13315" max="13315" width="13.33203125" style="393" customWidth="1"/>
    <col min="13316" max="13316" width="69.6640625" style="393" customWidth="1"/>
    <col min="13317" max="13317" width="19.83203125" style="393" customWidth="1"/>
    <col min="13318" max="13318" width="5.33203125" style="393" customWidth="1"/>
    <col min="13319" max="13319" width="10.1640625" style="393" customWidth="1"/>
    <col min="13320" max="13321" width="19.5" style="393" customWidth="1"/>
    <col min="13322" max="13322" width="15.33203125" style="393" bestFit="1" customWidth="1"/>
    <col min="13323" max="13568" width="9.33203125" style="393"/>
    <col min="13569" max="13569" width="6.33203125" style="393" customWidth="1"/>
    <col min="13570" max="13570" width="6.6640625" style="393" customWidth="1"/>
    <col min="13571" max="13571" width="13.33203125" style="393" customWidth="1"/>
    <col min="13572" max="13572" width="69.6640625" style="393" customWidth="1"/>
    <col min="13573" max="13573" width="19.83203125" style="393" customWidth="1"/>
    <col min="13574" max="13574" width="5.33203125" style="393" customWidth="1"/>
    <col min="13575" max="13575" width="10.1640625" style="393" customWidth="1"/>
    <col min="13576" max="13577" width="19.5" style="393" customWidth="1"/>
    <col min="13578" max="13578" width="15.33203125" style="393" bestFit="1" customWidth="1"/>
    <col min="13579" max="13824" width="9.33203125" style="393"/>
    <col min="13825" max="13825" width="6.33203125" style="393" customWidth="1"/>
    <col min="13826" max="13826" width="6.6640625" style="393" customWidth="1"/>
    <col min="13827" max="13827" width="13.33203125" style="393" customWidth="1"/>
    <col min="13828" max="13828" width="69.6640625" style="393" customWidth="1"/>
    <col min="13829" max="13829" width="19.83203125" style="393" customWidth="1"/>
    <col min="13830" max="13830" width="5.33203125" style="393" customWidth="1"/>
    <col min="13831" max="13831" width="10.1640625" style="393" customWidth="1"/>
    <col min="13832" max="13833" width="19.5" style="393" customWidth="1"/>
    <col min="13834" max="13834" width="15.33203125" style="393" bestFit="1" customWidth="1"/>
    <col min="13835" max="14080" width="9.33203125" style="393"/>
    <col min="14081" max="14081" width="6.33203125" style="393" customWidth="1"/>
    <col min="14082" max="14082" width="6.6640625" style="393" customWidth="1"/>
    <col min="14083" max="14083" width="13.33203125" style="393" customWidth="1"/>
    <col min="14084" max="14084" width="69.6640625" style="393" customWidth="1"/>
    <col min="14085" max="14085" width="19.83203125" style="393" customWidth="1"/>
    <col min="14086" max="14086" width="5.33203125" style="393" customWidth="1"/>
    <col min="14087" max="14087" width="10.1640625" style="393" customWidth="1"/>
    <col min="14088" max="14089" width="19.5" style="393" customWidth="1"/>
    <col min="14090" max="14090" width="15.33203125" style="393" bestFit="1" customWidth="1"/>
    <col min="14091" max="14336" width="9.33203125" style="393"/>
    <col min="14337" max="14337" width="6.33203125" style="393" customWidth="1"/>
    <col min="14338" max="14338" width="6.6640625" style="393" customWidth="1"/>
    <col min="14339" max="14339" width="13.33203125" style="393" customWidth="1"/>
    <col min="14340" max="14340" width="69.6640625" style="393" customWidth="1"/>
    <col min="14341" max="14341" width="19.83203125" style="393" customWidth="1"/>
    <col min="14342" max="14342" width="5.33203125" style="393" customWidth="1"/>
    <col min="14343" max="14343" width="10.1640625" style="393" customWidth="1"/>
    <col min="14344" max="14345" width="19.5" style="393" customWidth="1"/>
    <col min="14346" max="14346" width="15.33203125" style="393" bestFit="1" customWidth="1"/>
    <col min="14347" max="14592" width="9.33203125" style="393"/>
    <col min="14593" max="14593" width="6.33203125" style="393" customWidth="1"/>
    <col min="14594" max="14594" width="6.6640625" style="393" customWidth="1"/>
    <col min="14595" max="14595" width="13.33203125" style="393" customWidth="1"/>
    <col min="14596" max="14596" width="69.6640625" style="393" customWidth="1"/>
    <col min="14597" max="14597" width="19.83203125" style="393" customWidth="1"/>
    <col min="14598" max="14598" width="5.33203125" style="393" customWidth="1"/>
    <col min="14599" max="14599" width="10.1640625" style="393" customWidth="1"/>
    <col min="14600" max="14601" width="19.5" style="393" customWidth="1"/>
    <col min="14602" max="14602" width="15.33203125" style="393" bestFit="1" customWidth="1"/>
    <col min="14603" max="14848" width="9.33203125" style="393"/>
    <col min="14849" max="14849" width="6.33203125" style="393" customWidth="1"/>
    <col min="14850" max="14850" width="6.6640625" style="393" customWidth="1"/>
    <col min="14851" max="14851" width="13.33203125" style="393" customWidth="1"/>
    <col min="14852" max="14852" width="69.6640625" style="393" customWidth="1"/>
    <col min="14853" max="14853" width="19.83203125" style="393" customWidth="1"/>
    <col min="14854" max="14854" width="5.33203125" style="393" customWidth="1"/>
    <col min="14855" max="14855" width="10.1640625" style="393" customWidth="1"/>
    <col min="14856" max="14857" width="19.5" style="393" customWidth="1"/>
    <col min="14858" max="14858" width="15.33203125" style="393" bestFit="1" customWidth="1"/>
    <col min="14859" max="15104" width="9.33203125" style="393"/>
    <col min="15105" max="15105" width="6.33203125" style="393" customWidth="1"/>
    <col min="15106" max="15106" width="6.6640625" style="393" customWidth="1"/>
    <col min="15107" max="15107" width="13.33203125" style="393" customWidth="1"/>
    <col min="15108" max="15108" width="69.6640625" style="393" customWidth="1"/>
    <col min="15109" max="15109" width="19.83203125" style="393" customWidth="1"/>
    <col min="15110" max="15110" width="5.33203125" style="393" customWidth="1"/>
    <col min="15111" max="15111" width="10.1640625" style="393" customWidth="1"/>
    <col min="15112" max="15113" width="19.5" style="393" customWidth="1"/>
    <col min="15114" max="15114" width="15.33203125" style="393" bestFit="1" customWidth="1"/>
    <col min="15115" max="15360" width="9.33203125" style="393"/>
    <col min="15361" max="15361" width="6.33203125" style="393" customWidth="1"/>
    <col min="15362" max="15362" width="6.6640625" style="393" customWidth="1"/>
    <col min="15363" max="15363" width="13.33203125" style="393" customWidth="1"/>
    <col min="15364" max="15364" width="69.6640625" style="393" customWidth="1"/>
    <col min="15365" max="15365" width="19.83203125" style="393" customWidth="1"/>
    <col min="15366" max="15366" width="5.33203125" style="393" customWidth="1"/>
    <col min="15367" max="15367" width="10.1640625" style="393" customWidth="1"/>
    <col min="15368" max="15369" width="19.5" style="393" customWidth="1"/>
    <col min="15370" max="15370" width="15.33203125" style="393" bestFit="1" customWidth="1"/>
    <col min="15371" max="15616" width="9.33203125" style="393"/>
    <col min="15617" max="15617" width="6.33203125" style="393" customWidth="1"/>
    <col min="15618" max="15618" width="6.6640625" style="393" customWidth="1"/>
    <col min="15619" max="15619" width="13.33203125" style="393" customWidth="1"/>
    <col min="15620" max="15620" width="69.6640625" style="393" customWidth="1"/>
    <col min="15621" max="15621" width="19.83203125" style="393" customWidth="1"/>
    <col min="15622" max="15622" width="5.33203125" style="393" customWidth="1"/>
    <col min="15623" max="15623" width="10.1640625" style="393" customWidth="1"/>
    <col min="15624" max="15625" width="19.5" style="393" customWidth="1"/>
    <col min="15626" max="15626" width="15.33203125" style="393" bestFit="1" customWidth="1"/>
    <col min="15627" max="15872" width="9.33203125" style="393"/>
    <col min="15873" max="15873" width="6.33203125" style="393" customWidth="1"/>
    <col min="15874" max="15874" width="6.6640625" style="393" customWidth="1"/>
    <col min="15875" max="15875" width="13.33203125" style="393" customWidth="1"/>
    <col min="15876" max="15876" width="69.6640625" style="393" customWidth="1"/>
    <col min="15877" max="15877" width="19.83203125" style="393" customWidth="1"/>
    <col min="15878" max="15878" width="5.33203125" style="393" customWidth="1"/>
    <col min="15879" max="15879" width="10.1640625" style="393" customWidth="1"/>
    <col min="15880" max="15881" width="19.5" style="393" customWidth="1"/>
    <col min="15882" max="15882" width="15.33203125" style="393" bestFit="1" customWidth="1"/>
    <col min="15883" max="16128" width="9.33203125" style="393"/>
    <col min="16129" max="16129" width="6.33203125" style="393" customWidth="1"/>
    <col min="16130" max="16130" width="6.6640625" style="393" customWidth="1"/>
    <col min="16131" max="16131" width="13.33203125" style="393" customWidth="1"/>
    <col min="16132" max="16132" width="69.6640625" style="393" customWidth="1"/>
    <col min="16133" max="16133" width="19.83203125" style="393" customWidth="1"/>
    <col min="16134" max="16134" width="5.33203125" style="393" customWidth="1"/>
    <col min="16135" max="16135" width="10.1640625" style="393" customWidth="1"/>
    <col min="16136" max="16137" width="19.5" style="393" customWidth="1"/>
    <col min="16138" max="16138" width="15.33203125" style="393" bestFit="1" customWidth="1"/>
    <col min="16139" max="16384" width="9.33203125" style="393"/>
  </cols>
  <sheetData>
    <row r="1" spans="1:11" ht="23.25" x14ac:dyDescent="0.35">
      <c r="B1" s="521"/>
      <c r="D1" s="522" t="s">
        <v>2008</v>
      </c>
      <c r="E1" s="523"/>
      <c r="F1" s="524" t="s">
        <v>2009</v>
      </c>
      <c r="H1" s="525" t="s">
        <v>2010</v>
      </c>
    </row>
    <row r="2" spans="1:11" x14ac:dyDescent="0.2">
      <c r="A2" s="521"/>
      <c r="B2" s="526" t="s">
        <v>2011</v>
      </c>
      <c r="E2" s="528"/>
      <c r="F2" s="393"/>
    </row>
    <row r="3" spans="1:11" x14ac:dyDescent="0.2">
      <c r="A3" s="521"/>
      <c r="B3" s="526" t="s">
        <v>2012</v>
      </c>
      <c r="E3" s="528"/>
      <c r="F3" s="393"/>
    </row>
    <row r="4" spans="1:11" x14ac:dyDescent="0.2">
      <c r="A4" s="521"/>
      <c r="B4" s="521" t="s">
        <v>2013</v>
      </c>
      <c r="D4" s="527" t="s">
        <v>2014</v>
      </c>
      <c r="E4" s="528"/>
      <c r="F4" s="393"/>
    </row>
    <row r="5" spans="1:11" x14ac:dyDescent="0.2">
      <c r="A5" s="521"/>
      <c r="B5" s="521" t="s">
        <v>2015</v>
      </c>
      <c r="D5" s="527" t="s">
        <v>2016</v>
      </c>
      <c r="F5" s="529"/>
      <c r="H5" s="528" t="s">
        <v>22</v>
      </c>
      <c r="I5" s="530" t="s">
        <v>2017</v>
      </c>
    </row>
    <row r="6" spans="1:11" x14ac:dyDescent="0.2">
      <c r="A6" s="521"/>
      <c r="B6" s="521" t="s">
        <v>2018</v>
      </c>
      <c r="D6" s="531" t="s">
        <v>2019</v>
      </c>
      <c r="F6" s="529"/>
      <c r="H6" s="532" t="s">
        <v>2020</v>
      </c>
      <c r="I6" s="533">
        <f>I133</f>
        <v>0</v>
      </c>
    </row>
    <row r="7" spans="1:11" x14ac:dyDescent="0.2">
      <c r="A7" s="521"/>
      <c r="B7" s="521" t="s">
        <v>20</v>
      </c>
      <c r="D7" s="531" t="s">
        <v>2021</v>
      </c>
      <c r="E7" s="528"/>
      <c r="F7" s="528"/>
      <c r="G7" s="534"/>
      <c r="H7" s="528" t="s">
        <v>2022</v>
      </c>
      <c r="I7" s="535">
        <f>I134</f>
        <v>0</v>
      </c>
    </row>
    <row r="8" spans="1:11" x14ac:dyDescent="0.2">
      <c r="A8" s="521"/>
      <c r="B8" s="521" t="s">
        <v>2023</v>
      </c>
      <c r="D8" s="531" t="s">
        <v>2024</v>
      </c>
      <c r="E8" s="528"/>
      <c r="F8" s="528"/>
      <c r="G8" s="534"/>
      <c r="H8" s="536">
        <v>0.21</v>
      </c>
      <c r="I8" s="535">
        <f>I6*H8</f>
        <v>0</v>
      </c>
    </row>
    <row r="9" spans="1:11" x14ac:dyDescent="0.2">
      <c r="A9" s="521"/>
      <c r="B9" s="521" t="s">
        <v>2025</v>
      </c>
      <c r="D9" s="531"/>
      <c r="E9" s="528"/>
      <c r="F9" s="528"/>
      <c r="G9" s="534"/>
      <c r="H9" s="537"/>
      <c r="I9" s="535"/>
    </row>
    <row r="10" spans="1:11" x14ac:dyDescent="0.2">
      <c r="A10" s="521"/>
      <c r="B10" s="521" t="s">
        <v>2026</v>
      </c>
      <c r="D10" s="538" t="s">
        <v>2027</v>
      </c>
      <c r="E10" s="528"/>
      <c r="F10" s="528"/>
      <c r="G10" s="534"/>
      <c r="H10" s="539" t="s">
        <v>2028</v>
      </c>
      <c r="I10" s="540">
        <f>SUM(I6+I8)</f>
        <v>0</v>
      </c>
    </row>
    <row r="11" spans="1:11" ht="13.5" thickBot="1" x14ac:dyDescent="0.25">
      <c r="A11" s="521"/>
      <c r="B11" s="521" t="s">
        <v>2029</v>
      </c>
      <c r="D11" s="527" t="s">
        <v>2030</v>
      </c>
      <c r="E11" s="528"/>
      <c r="F11" s="528"/>
      <c r="G11" s="534"/>
      <c r="H11" s="539"/>
      <c r="I11" s="540"/>
    </row>
    <row r="12" spans="1:11" ht="13.5" thickBot="1" x14ac:dyDescent="0.25">
      <c r="A12" s="541" t="s">
        <v>2031</v>
      </c>
      <c r="B12" s="541" t="s">
        <v>2032</v>
      </c>
      <c r="C12" s="542" t="s">
        <v>2033</v>
      </c>
      <c r="D12" s="543" t="s">
        <v>1867</v>
      </c>
      <c r="E12" s="542" t="s">
        <v>2034</v>
      </c>
      <c r="F12" s="542" t="s">
        <v>110</v>
      </c>
      <c r="G12" s="544" t="s">
        <v>111</v>
      </c>
      <c r="H12" s="542" t="s">
        <v>2035</v>
      </c>
      <c r="I12" s="542" t="s">
        <v>33</v>
      </c>
      <c r="J12" s="545" t="s">
        <v>2036</v>
      </c>
    </row>
    <row r="13" spans="1:11" x14ac:dyDescent="0.2">
      <c r="A13" s="393">
        <f>IF(G13&gt;0,MAX(A$12:A12)+1,0)</f>
        <v>0</v>
      </c>
      <c r="C13" s="546"/>
      <c r="D13" s="547"/>
      <c r="E13" s="547"/>
      <c r="H13" s="548"/>
      <c r="I13" s="549"/>
      <c r="J13" s="550">
        <f t="shared" ref="J13:J18" si="0">IF(B13="MAT","ceník dodavatele", IF(B13&gt;0,"ÚRS 2018 01",0))</f>
        <v>0</v>
      </c>
      <c r="K13" s="535"/>
    </row>
    <row r="14" spans="1:11" x14ac:dyDescent="0.2">
      <c r="A14" s="393">
        <f>IF(G14&gt;0,MAX(A$12:A13)+1,0)</f>
        <v>0</v>
      </c>
      <c r="C14" s="551"/>
      <c r="D14" s="552" t="s">
        <v>2037</v>
      </c>
      <c r="E14" s="552"/>
      <c r="H14" s="417"/>
      <c r="I14" s="417"/>
      <c r="J14" s="550">
        <f t="shared" si="0"/>
        <v>0</v>
      </c>
    </row>
    <row r="15" spans="1:11" x14ac:dyDescent="0.2">
      <c r="A15" s="393">
        <f>IF(G15&gt;0,MAX(A$12:A14)+1,0)</f>
        <v>1</v>
      </c>
      <c r="B15" s="417">
        <v>713</v>
      </c>
      <c r="C15" s="546">
        <v>713410831</v>
      </c>
      <c r="D15" s="527" t="s">
        <v>2038</v>
      </c>
      <c r="F15" s="417" t="s">
        <v>226</v>
      </c>
      <c r="G15" s="393">
        <v>10</v>
      </c>
      <c r="H15" s="535"/>
      <c r="I15" s="535">
        <f t="shared" ref="I15:I26" si="1">G15*H15</f>
        <v>0</v>
      </c>
      <c r="J15" s="550" t="str">
        <f t="shared" si="0"/>
        <v>ÚRS 2018 01</v>
      </c>
    </row>
    <row r="16" spans="1:11" ht="25.5" x14ac:dyDescent="0.2">
      <c r="A16" s="393">
        <f>IF(G16&gt;0,MAX(A$12:A15)+1,0)</f>
        <v>2</v>
      </c>
      <c r="B16" s="417">
        <v>946</v>
      </c>
      <c r="C16" s="546">
        <v>946202400</v>
      </c>
      <c r="D16" s="527" t="s">
        <v>2039</v>
      </c>
      <c r="F16" s="417" t="s">
        <v>157</v>
      </c>
      <c r="G16" s="393">
        <v>0.02</v>
      </c>
      <c r="H16" s="535"/>
      <c r="I16" s="535">
        <f t="shared" si="1"/>
        <v>0</v>
      </c>
      <c r="J16" s="550" t="str">
        <f t="shared" si="0"/>
        <v>ÚRS 2018 01</v>
      </c>
    </row>
    <row r="17" spans="1:10" x14ac:dyDescent="0.2">
      <c r="A17" s="393">
        <f>IF(G17&gt;0,MAX(A$12:A16)+1,0)</f>
        <v>3</v>
      </c>
      <c r="B17" s="417">
        <v>713</v>
      </c>
      <c r="C17" s="546">
        <v>713463121</v>
      </c>
      <c r="D17" s="527" t="s">
        <v>2040</v>
      </c>
      <c r="F17" s="417" t="s">
        <v>226</v>
      </c>
      <c r="G17" s="393">
        <v>1</v>
      </c>
      <c r="H17" s="535"/>
      <c r="I17" s="535">
        <f t="shared" si="1"/>
        <v>0</v>
      </c>
      <c r="J17" s="550" t="str">
        <f t="shared" si="0"/>
        <v>ÚRS 2018 01</v>
      </c>
    </row>
    <row r="18" spans="1:10" x14ac:dyDescent="0.2">
      <c r="A18" s="393">
        <f>IF(G18&gt;0,MAX(A$12:A17)+1,0)</f>
        <v>4</v>
      </c>
      <c r="B18" s="417">
        <v>713</v>
      </c>
      <c r="C18" s="546">
        <v>713463122</v>
      </c>
      <c r="D18" s="527" t="s">
        <v>2041</v>
      </c>
      <c r="F18" s="417" t="s">
        <v>226</v>
      </c>
      <c r="G18" s="393">
        <v>1</v>
      </c>
      <c r="H18" s="535"/>
      <c r="I18" s="535">
        <f t="shared" si="1"/>
        <v>0</v>
      </c>
      <c r="J18" s="550" t="str">
        <f t="shared" si="0"/>
        <v>ÚRS 2018 01</v>
      </c>
    </row>
    <row r="19" spans="1:10" ht="24" x14ac:dyDescent="0.2">
      <c r="A19" s="393">
        <f>IF(G19&gt;0,MAX(A$12:A18)+1,0)</f>
        <v>5</v>
      </c>
      <c r="B19" s="417" t="s">
        <v>2042</v>
      </c>
      <c r="C19" s="546"/>
      <c r="D19" s="527" t="s">
        <v>2043</v>
      </c>
      <c r="F19" s="417" t="s">
        <v>226</v>
      </c>
      <c r="G19" s="393">
        <v>2</v>
      </c>
      <c r="H19" s="535"/>
      <c r="I19" s="535">
        <f t="shared" si="1"/>
        <v>0</v>
      </c>
      <c r="J19" s="550" t="str">
        <f>IF(B19="MAT","ceník dodavatele", IF(B19&gt;0,"ÚRS 2018 01",0))</f>
        <v>ceník dodavatele</v>
      </c>
    </row>
    <row r="20" spans="1:10" ht="25.5" x14ac:dyDescent="0.2">
      <c r="A20" s="393">
        <f>IF(G20&gt;0,MAX(A$12:A19)+1,0)</f>
        <v>6</v>
      </c>
      <c r="B20" s="417">
        <v>713</v>
      </c>
      <c r="C20" s="546">
        <v>713463211</v>
      </c>
      <c r="D20" s="527" t="s">
        <v>2044</v>
      </c>
      <c r="F20" s="417" t="s">
        <v>226</v>
      </c>
      <c r="G20" s="393">
        <v>22</v>
      </c>
      <c r="H20" s="535"/>
      <c r="I20" s="535">
        <f t="shared" si="1"/>
        <v>0</v>
      </c>
      <c r="J20" s="550" t="str">
        <f>IF(B20="MAT","ceník dodavatele", IF(B20&gt;0,"ÚRS 2018 01",0))</f>
        <v>ÚRS 2018 01</v>
      </c>
    </row>
    <row r="21" spans="1:10" ht="25.5" x14ac:dyDescent="0.2">
      <c r="A21" s="393">
        <f>IF(G21&gt;0,MAX(A$12:A20)+1,0)</f>
        <v>7</v>
      </c>
      <c r="B21" s="417">
        <v>713</v>
      </c>
      <c r="C21" s="546">
        <v>713463215</v>
      </c>
      <c r="D21" s="527" t="s">
        <v>2045</v>
      </c>
      <c r="F21" s="417" t="s">
        <v>226</v>
      </c>
      <c r="G21" s="393">
        <v>12</v>
      </c>
      <c r="H21" s="535"/>
      <c r="I21" s="535">
        <f t="shared" si="1"/>
        <v>0</v>
      </c>
      <c r="J21" s="550" t="str">
        <f>IF(B21="MAT","ceník dodavatele", IF(B21&gt;0,"ÚRS 2018 01",0))</f>
        <v>ÚRS 2018 01</v>
      </c>
    </row>
    <row r="22" spans="1:10" ht="27" x14ac:dyDescent="0.25">
      <c r="A22" s="393">
        <f>IF(G22&gt;0,MAX(A$12:A21)+1,0)</f>
        <v>8</v>
      </c>
      <c r="B22" s="417" t="s">
        <v>2042</v>
      </c>
      <c r="C22" s="546"/>
      <c r="D22" s="527" t="s">
        <v>2046</v>
      </c>
      <c r="F22" s="417" t="s">
        <v>226</v>
      </c>
      <c r="G22" s="393">
        <v>14</v>
      </c>
      <c r="H22" s="535"/>
      <c r="I22" s="535">
        <f t="shared" si="1"/>
        <v>0</v>
      </c>
      <c r="J22" s="550" t="str">
        <f t="shared" ref="J22:J85" si="2">IF(B22="MAT","ceník dodavatele", IF(B22&gt;0,"ÚRS 2018 01",0))</f>
        <v>ceník dodavatele</v>
      </c>
    </row>
    <row r="23" spans="1:10" ht="25.5" x14ac:dyDescent="0.25">
      <c r="A23" s="393">
        <f>IF(G23&gt;0,MAX(A$12:A22)+1,0)</f>
        <v>9</v>
      </c>
      <c r="B23" s="417" t="s">
        <v>2042</v>
      </c>
      <c r="C23" s="546"/>
      <c r="D23" s="553" t="s">
        <v>2047</v>
      </c>
      <c r="F23" s="417" t="s">
        <v>226</v>
      </c>
      <c r="G23" s="393">
        <v>14</v>
      </c>
      <c r="H23" s="535"/>
      <c r="I23" s="535">
        <f t="shared" si="1"/>
        <v>0</v>
      </c>
      <c r="J23" s="550" t="str">
        <f t="shared" si="2"/>
        <v>ceník dodavatele</v>
      </c>
    </row>
    <row r="24" spans="1:10" ht="27" x14ac:dyDescent="0.25">
      <c r="A24" s="393">
        <f>IF(G24&gt;0,MAX(A$12:A23)+1,0)</f>
        <v>10</v>
      </c>
      <c r="B24" s="417" t="s">
        <v>2042</v>
      </c>
      <c r="C24" s="546"/>
      <c r="D24" s="527" t="s">
        <v>2048</v>
      </c>
      <c r="F24" s="417" t="s">
        <v>226</v>
      </c>
      <c r="G24" s="393">
        <v>6</v>
      </c>
      <c r="H24" s="535"/>
      <c r="I24" s="535">
        <f t="shared" si="1"/>
        <v>0</v>
      </c>
      <c r="J24" s="550" t="str">
        <f t="shared" si="2"/>
        <v>ceník dodavatele</v>
      </c>
    </row>
    <row r="25" spans="1:10" x14ac:dyDescent="0.2">
      <c r="A25" s="393">
        <f>IF(G25&gt;0,MAX(A$12:A24)+1,0)</f>
        <v>11</v>
      </c>
      <c r="B25" s="417">
        <v>731</v>
      </c>
      <c r="C25" s="546">
        <v>998713201</v>
      </c>
      <c r="D25" s="554" t="s">
        <v>2049</v>
      </c>
      <c r="E25" s="554"/>
      <c r="F25" s="417" t="s">
        <v>1938</v>
      </c>
      <c r="G25" s="549">
        <v>1.77</v>
      </c>
      <c r="H25" s="535">
        <f>SUM(I14:I24)/100</f>
        <v>0</v>
      </c>
      <c r="I25" s="535">
        <f t="shared" si="1"/>
        <v>0</v>
      </c>
      <c r="J25" s="550" t="str">
        <f t="shared" si="2"/>
        <v>ÚRS 2018 01</v>
      </c>
    </row>
    <row r="26" spans="1:10" x14ac:dyDescent="0.2">
      <c r="A26" s="393">
        <f>IF(G26&gt;0,MAX(A$12:A25)+1,0)</f>
        <v>0</v>
      </c>
      <c r="C26" s="546"/>
      <c r="D26" s="547" t="s">
        <v>2050</v>
      </c>
      <c r="E26" s="547"/>
      <c r="H26" s="548">
        <f>SUM(I14:I25)</f>
        <v>0</v>
      </c>
      <c r="I26" s="535">
        <f t="shared" si="1"/>
        <v>0</v>
      </c>
      <c r="J26" s="550">
        <f t="shared" si="2"/>
        <v>0</v>
      </c>
    </row>
    <row r="27" spans="1:10" x14ac:dyDescent="0.2">
      <c r="A27" s="393">
        <f>IF(G27&gt;0,MAX(A$12:A26)+1,0)</f>
        <v>0</v>
      </c>
      <c r="C27" s="546"/>
      <c r="D27" s="547"/>
      <c r="E27" s="547"/>
      <c r="H27" s="548"/>
      <c r="I27" s="535"/>
      <c r="J27" s="550">
        <f t="shared" si="2"/>
        <v>0</v>
      </c>
    </row>
    <row r="28" spans="1:10" x14ac:dyDescent="0.2">
      <c r="A28" s="393">
        <f>IF(G28&gt;0,MAX(A$12:A27)+1,0)</f>
        <v>0</v>
      </c>
      <c r="C28" s="546"/>
      <c r="D28" s="547"/>
      <c r="E28" s="547"/>
      <c r="H28" s="548"/>
      <c r="I28" s="535"/>
      <c r="J28" s="550">
        <f t="shared" si="2"/>
        <v>0</v>
      </c>
    </row>
    <row r="29" spans="1:10" x14ac:dyDescent="0.2">
      <c r="A29" s="393">
        <f>IF(G29&gt;0,MAX(A$12:A28)+1,0)</f>
        <v>0</v>
      </c>
      <c r="C29" s="551"/>
      <c r="D29" s="552" t="s">
        <v>2051</v>
      </c>
      <c r="E29" s="552"/>
      <c r="H29" s="417"/>
      <c r="I29" s="417"/>
      <c r="J29" s="550">
        <f t="shared" si="2"/>
        <v>0</v>
      </c>
    </row>
    <row r="30" spans="1:10" ht="24" x14ac:dyDescent="0.2">
      <c r="A30" s="393">
        <f>IF(G30&gt;0,MAX(A$12:A29)+1,0)</f>
        <v>12</v>
      </c>
      <c r="B30" s="417">
        <v>721</v>
      </c>
      <c r="C30" s="546">
        <v>723120805</v>
      </c>
      <c r="D30" s="553" t="s">
        <v>2052</v>
      </c>
      <c r="F30" s="417" t="s">
        <v>226</v>
      </c>
      <c r="G30" s="393">
        <v>26</v>
      </c>
      <c r="H30" s="535"/>
      <c r="I30" s="535">
        <f t="shared" ref="I30:I43" si="3">G30*H30</f>
        <v>0</v>
      </c>
      <c r="J30" s="550" t="str">
        <f t="shared" si="2"/>
        <v>ÚRS 2018 01</v>
      </c>
    </row>
    <row r="31" spans="1:10" x14ac:dyDescent="0.2">
      <c r="A31" s="393">
        <f>IF(G31&gt;0,MAX(A$12:A30)+1,0)</f>
        <v>13</v>
      </c>
      <c r="B31" s="417">
        <v>721</v>
      </c>
      <c r="C31" s="546">
        <v>723111203</v>
      </c>
      <c r="D31" s="527" t="s">
        <v>2053</v>
      </c>
      <c r="F31" s="417" t="s">
        <v>226</v>
      </c>
      <c r="G31" s="393">
        <v>1</v>
      </c>
      <c r="H31" s="535"/>
      <c r="I31" s="535">
        <f t="shared" si="3"/>
        <v>0</v>
      </c>
      <c r="J31" s="550" t="str">
        <f t="shared" si="2"/>
        <v>ÚRS 2018 01</v>
      </c>
    </row>
    <row r="32" spans="1:10" x14ac:dyDescent="0.2">
      <c r="A32" s="393">
        <f>IF(G32&gt;0,MAX(A$12:A31)+1,0)</f>
        <v>14</v>
      </c>
      <c r="B32" s="417">
        <v>721</v>
      </c>
      <c r="C32" s="546">
        <v>723111204</v>
      </c>
      <c r="D32" s="527" t="s">
        <v>2054</v>
      </c>
      <c r="F32" s="417" t="s">
        <v>226</v>
      </c>
      <c r="G32" s="393">
        <v>20</v>
      </c>
      <c r="H32" s="535"/>
      <c r="I32" s="535">
        <f t="shared" si="3"/>
        <v>0</v>
      </c>
      <c r="J32" s="550" t="str">
        <f t="shared" si="2"/>
        <v>ÚRS 2018 01</v>
      </c>
    </row>
    <row r="33" spans="1:10" x14ac:dyDescent="0.2">
      <c r="A33" s="393">
        <f>IF(G33&gt;0,MAX(A$12:A32)+1,0)</f>
        <v>15</v>
      </c>
      <c r="B33" s="417">
        <v>721</v>
      </c>
      <c r="C33" s="546">
        <v>723150366</v>
      </c>
      <c r="D33" s="527" t="s">
        <v>2055</v>
      </c>
      <c r="F33" s="417" t="s">
        <v>226</v>
      </c>
      <c r="G33" s="393">
        <v>3</v>
      </c>
      <c r="H33" s="535"/>
      <c r="I33" s="535">
        <f t="shared" si="3"/>
        <v>0</v>
      </c>
      <c r="J33" s="550" t="str">
        <f t="shared" si="2"/>
        <v>ÚRS 2018 01</v>
      </c>
    </row>
    <row r="34" spans="1:10" x14ac:dyDescent="0.2">
      <c r="A34" s="393">
        <f>IF(G34&gt;0,MAX(A$12:A33)+1,0)</f>
        <v>16</v>
      </c>
      <c r="B34" s="417">
        <v>721</v>
      </c>
      <c r="C34" s="546">
        <v>723190203</v>
      </c>
      <c r="D34" s="527" t="s">
        <v>2056</v>
      </c>
      <c r="F34" s="417" t="s">
        <v>2057</v>
      </c>
      <c r="G34" s="393">
        <v>1</v>
      </c>
      <c r="H34" s="535"/>
      <c r="I34" s="535">
        <f t="shared" si="3"/>
        <v>0</v>
      </c>
      <c r="J34" s="550" t="str">
        <f t="shared" si="2"/>
        <v>ÚRS 2018 01</v>
      </c>
    </row>
    <row r="35" spans="1:10" x14ac:dyDescent="0.2">
      <c r="A35" s="393">
        <f>IF(G35&gt;0,MAX(A$12:A34)+1,0)</f>
        <v>17</v>
      </c>
      <c r="B35" s="417">
        <v>731</v>
      </c>
      <c r="C35" s="546">
        <v>723239102</v>
      </c>
      <c r="D35" s="527" t="s">
        <v>2058</v>
      </c>
      <c r="F35" s="417" t="s">
        <v>761</v>
      </c>
      <c r="G35" s="393">
        <v>2</v>
      </c>
      <c r="H35" s="535"/>
      <c r="I35" s="535">
        <f t="shared" si="3"/>
        <v>0</v>
      </c>
      <c r="J35" s="550" t="str">
        <f t="shared" si="2"/>
        <v>ÚRS 2018 01</v>
      </c>
    </row>
    <row r="36" spans="1:10" x14ac:dyDescent="0.2">
      <c r="A36" s="393">
        <f>IF(G36&gt;0,MAX(A$12:A35)+1,0)</f>
        <v>18</v>
      </c>
      <c r="B36" s="417">
        <v>731</v>
      </c>
      <c r="C36" s="546">
        <v>723239103</v>
      </c>
      <c r="D36" s="527" t="s">
        <v>2059</v>
      </c>
      <c r="F36" s="417" t="s">
        <v>761</v>
      </c>
      <c r="G36" s="393">
        <v>3</v>
      </c>
      <c r="H36" s="535"/>
      <c r="I36" s="535">
        <f t="shared" si="3"/>
        <v>0</v>
      </c>
      <c r="J36" s="550" t="str">
        <f t="shared" si="2"/>
        <v>ÚRS 2018 01</v>
      </c>
    </row>
    <row r="37" spans="1:10" x14ac:dyDescent="0.2">
      <c r="A37" s="393">
        <f>IF(G37&gt;0,MAX(A$12:A36)+1,0)</f>
        <v>19</v>
      </c>
      <c r="B37" s="417" t="s">
        <v>2042</v>
      </c>
      <c r="C37" s="546"/>
      <c r="D37" s="527" t="s">
        <v>2060</v>
      </c>
      <c r="F37" s="417" t="s">
        <v>761</v>
      </c>
      <c r="G37" s="393">
        <v>1</v>
      </c>
      <c r="H37" s="535"/>
      <c r="I37" s="535">
        <f t="shared" si="3"/>
        <v>0</v>
      </c>
      <c r="J37" s="550" t="str">
        <f t="shared" si="2"/>
        <v>ceník dodavatele</v>
      </c>
    </row>
    <row r="38" spans="1:10" x14ac:dyDescent="0.2">
      <c r="A38" s="393">
        <f>IF(G38&gt;0,MAX(A$12:A37)+1,0)</f>
        <v>20</v>
      </c>
      <c r="B38" s="417" t="s">
        <v>2042</v>
      </c>
      <c r="C38" s="546"/>
      <c r="D38" s="527" t="s">
        <v>2061</v>
      </c>
      <c r="F38" s="417" t="s">
        <v>761</v>
      </c>
      <c r="G38" s="393">
        <v>1</v>
      </c>
      <c r="H38" s="535"/>
      <c r="I38" s="535">
        <f t="shared" si="3"/>
        <v>0</v>
      </c>
      <c r="J38" s="550" t="str">
        <f t="shared" si="2"/>
        <v>ceník dodavatele</v>
      </c>
    </row>
    <row r="39" spans="1:10" x14ac:dyDescent="0.2">
      <c r="A39" s="393">
        <f>IF(G39&gt;0,MAX(A$12:A38)+1,0)</f>
        <v>21</v>
      </c>
      <c r="B39" s="417" t="s">
        <v>2042</v>
      </c>
      <c r="C39" s="546"/>
      <c r="D39" s="527" t="s">
        <v>2062</v>
      </c>
      <c r="F39" s="417" t="s">
        <v>761</v>
      </c>
      <c r="G39" s="393">
        <v>1</v>
      </c>
      <c r="H39" s="535"/>
      <c r="I39" s="535">
        <f t="shared" si="3"/>
        <v>0</v>
      </c>
      <c r="J39" s="550" t="str">
        <f t="shared" si="2"/>
        <v>ceník dodavatele</v>
      </c>
    </row>
    <row r="40" spans="1:10" x14ac:dyDescent="0.2">
      <c r="A40" s="393">
        <f>IF(G40&gt;0,MAX(A$12:A39)+1,0)</f>
        <v>22</v>
      </c>
      <c r="B40" s="417" t="s">
        <v>2042</v>
      </c>
      <c r="C40" s="546"/>
      <c r="D40" s="527" t="s">
        <v>2063</v>
      </c>
      <c r="F40" s="417" t="s">
        <v>761</v>
      </c>
      <c r="G40" s="393">
        <v>1</v>
      </c>
      <c r="H40" s="535"/>
      <c r="I40" s="535">
        <f t="shared" si="3"/>
        <v>0</v>
      </c>
      <c r="J40" s="550" t="str">
        <f t="shared" si="2"/>
        <v>ceník dodavatele</v>
      </c>
    </row>
    <row r="41" spans="1:10" ht="25.5" x14ac:dyDescent="0.2">
      <c r="A41" s="393">
        <f>IF(G41&gt;0,MAX(A$12:A40)+1,0)</f>
        <v>23</v>
      </c>
      <c r="B41" s="417" t="s">
        <v>2042</v>
      </c>
      <c r="C41" s="546"/>
      <c r="D41" s="527" t="s">
        <v>2064</v>
      </c>
      <c r="F41" s="417" t="s">
        <v>761</v>
      </c>
      <c r="G41" s="393">
        <v>1</v>
      </c>
      <c r="H41" s="535"/>
      <c r="I41" s="535">
        <f t="shared" si="3"/>
        <v>0</v>
      </c>
      <c r="J41" s="550" t="str">
        <f t="shared" si="2"/>
        <v>ceník dodavatele</v>
      </c>
    </row>
    <row r="42" spans="1:10" x14ac:dyDescent="0.2">
      <c r="A42" s="393">
        <f>IF(G42&gt;0,MAX(A$12:A41)+1,0)</f>
        <v>24</v>
      </c>
      <c r="B42" s="417">
        <v>721</v>
      </c>
      <c r="C42" s="546">
        <v>998723201</v>
      </c>
      <c r="D42" s="554" t="s">
        <v>2065</v>
      </c>
      <c r="E42" s="554"/>
      <c r="F42" s="417" t="s">
        <v>1938</v>
      </c>
      <c r="G42" s="549">
        <v>1.04</v>
      </c>
      <c r="H42" s="535">
        <f>SUM(I29:I41)/100</f>
        <v>0</v>
      </c>
      <c r="I42" s="535">
        <f t="shared" si="3"/>
        <v>0</v>
      </c>
      <c r="J42" s="550" t="str">
        <f t="shared" si="2"/>
        <v>ÚRS 2018 01</v>
      </c>
    </row>
    <row r="43" spans="1:10" x14ac:dyDescent="0.2">
      <c r="A43" s="393">
        <f>IF(G43&gt;0,MAX(A$12:A42)+1,0)</f>
        <v>0</v>
      </c>
      <c r="C43" s="546"/>
      <c r="D43" s="547" t="s">
        <v>2066</v>
      </c>
      <c r="E43" s="547"/>
      <c r="H43" s="548">
        <f>SUM(I29:I42)</f>
        <v>0</v>
      </c>
      <c r="I43" s="535">
        <f t="shared" si="3"/>
        <v>0</v>
      </c>
      <c r="J43" s="550">
        <f t="shared" si="2"/>
        <v>0</v>
      </c>
    </row>
    <row r="44" spans="1:10" x14ac:dyDescent="0.2">
      <c r="A44" s="393">
        <f>IF(G44&gt;0,MAX(A$12:A43)+1,0)</f>
        <v>0</v>
      </c>
      <c r="C44" s="546"/>
      <c r="D44" s="547"/>
      <c r="E44" s="547"/>
      <c r="H44" s="548"/>
      <c r="I44" s="535"/>
      <c r="J44" s="550">
        <f t="shared" si="2"/>
        <v>0</v>
      </c>
    </row>
    <row r="45" spans="1:10" x14ac:dyDescent="0.2">
      <c r="A45" s="393">
        <f>IF(G45&gt;0,MAX(A$12:A44)+1,0)</f>
        <v>0</v>
      </c>
      <c r="C45" s="551"/>
      <c r="D45" s="552" t="s">
        <v>2067</v>
      </c>
      <c r="E45" s="552"/>
      <c r="H45" s="417"/>
      <c r="I45" s="417"/>
      <c r="J45" s="550">
        <f t="shared" si="2"/>
        <v>0</v>
      </c>
    </row>
    <row r="46" spans="1:10" ht="25.5" x14ac:dyDescent="0.2">
      <c r="A46" s="393">
        <f>IF(G46&gt;0,MAX(A$12:A45)+1,0)</f>
        <v>25</v>
      </c>
      <c r="B46" s="417">
        <v>721</v>
      </c>
      <c r="C46" s="546">
        <v>727111224</v>
      </c>
      <c r="D46" s="527" t="s">
        <v>2068</v>
      </c>
      <c r="F46" s="417" t="s">
        <v>761</v>
      </c>
      <c r="G46" s="393">
        <v>1</v>
      </c>
      <c r="H46" s="535"/>
      <c r="I46" s="535">
        <f t="shared" ref="I46:I53" si="4">G46*H46</f>
        <v>0</v>
      </c>
      <c r="J46" s="550" t="str">
        <f t="shared" si="2"/>
        <v>ÚRS 2018 01</v>
      </c>
    </row>
    <row r="47" spans="1:10" x14ac:dyDescent="0.2">
      <c r="A47" s="393">
        <f>IF(G47&gt;0,MAX(A$12:A46)+1,0)</f>
        <v>0</v>
      </c>
      <c r="C47" s="546"/>
      <c r="D47" s="547" t="s">
        <v>2069</v>
      </c>
      <c r="E47" s="547"/>
      <c r="H47" s="548">
        <f>SUM(I45:I46)</f>
        <v>0</v>
      </c>
      <c r="I47" s="535">
        <f t="shared" si="4"/>
        <v>0</v>
      </c>
      <c r="J47" s="550">
        <f t="shared" si="2"/>
        <v>0</v>
      </c>
    </row>
    <row r="48" spans="1:10" x14ac:dyDescent="0.2">
      <c r="A48" s="393">
        <f>IF(G48&gt;0,MAX(A$12:A47)+1,0)</f>
        <v>0</v>
      </c>
      <c r="C48" s="546"/>
      <c r="D48" s="555"/>
      <c r="E48" s="555"/>
      <c r="H48" s="535"/>
      <c r="I48" s="535">
        <f t="shared" si="4"/>
        <v>0</v>
      </c>
      <c r="J48" s="550">
        <f t="shared" si="2"/>
        <v>0</v>
      </c>
    </row>
    <row r="49" spans="1:10" x14ac:dyDescent="0.2">
      <c r="A49" s="393">
        <f>IF(G49&gt;0,MAX(A$12:A48)+1,0)</f>
        <v>0</v>
      </c>
      <c r="C49" s="546"/>
      <c r="D49" s="552" t="s">
        <v>2070</v>
      </c>
      <c r="E49" s="552"/>
      <c r="H49" s="535"/>
      <c r="I49" s="535">
        <f t="shared" si="4"/>
        <v>0</v>
      </c>
      <c r="J49" s="550">
        <f t="shared" si="2"/>
        <v>0</v>
      </c>
    </row>
    <row r="50" spans="1:10" x14ac:dyDescent="0.2">
      <c r="A50" s="393">
        <f>IF(G50&gt;0,MAX(A$12:A49)+1,0)</f>
        <v>26</v>
      </c>
      <c r="B50" s="417">
        <v>731</v>
      </c>
      <c r="C50" s="546">
        <v>732199100</v>
      </c>
      <c r="D50" s="554" t="s">
        <v>2071</v>
      </c>
      <c r="E50" s="554"/>
      <c r="F50" s="417" t="s">
        <v>2057</v>
      </c>
      <c r="G50" s="393">
        <v>2</v>
      </c>
      <c r="H50" s="535"/>
      <c r="I50" s="535">
        <f t="shared" si="4"/>
        <v>0</v>
      </c>
      <c r="J50" s="550" t="str">
        <f t="shared" si="2"/>
        <v>ÚRS 2018 01</v>
      </c>
    </row>
    <row r="51" spans="1:10" x14ac:dyDescent="0.2">
      <c r="A51" s="393">
        <f>IF(G51&gt;0,MAX(A$12:A50)+1,0)</f>
        <v>27</v>
      </c>
      <c r="B51" s="417">
        <v>731</v>
      </c>
      <c r="C51" s="546">
        <v>732420812</v>
      </c>
      <c r="D51" s="554" t="s">
        <v>2072</v>
      </c>
      <c r="E51" s="554"/>
      <c r="F51" s="417" t="s">
        <v>2057</v>
      </c>
      <c r="G51" s="393">
        <v>1</v>
      </c>
      <c r="H51" s="535"/>
      <c r="I51" s="535">
        <f t="shared" si="4"/>
        <v>0</v>
      </c>
      <c r="J51" s="550" t="str">
        <f t="shared" si="2"/>
        <v>ÚRS 2018 01</v>
      </c>
    </row>
    <row r="52" spans="1:10" ht="25.5" x14ac:dyDescent="0.2">
      <c r="A52" s="393">
        <f>IF(G52&gt;0,MAX(A$12:A51)+1,0)</f>
        <v>28</v>
      </c>
      <c r="B52" s="417">
        <v>731</v>
      </c>
      <c r="C52" s="546">
        <v>732429212</v>
      </c>
      <c r="D52" s="554" t="s">
        <v>2073</v>
      </c>
      <c r="E52" s="554"/>
      <c r="F52" s="417" t="s">
        <v>2057</v>
      </c>
      <c r="G52" s="393">
        <v>2</v>
      </c>
      <c r="H52" s="535"/>
      <c r="I52" s="535">
        <f t="shared" si="4"/>
        <v>0</v>
      </c>
      <c r="J52" s="550" t="str">
        <f t="shared" si="2"/>
        <v>ÚRS 2018 01</v>
      </c>
    </row>
    <row r="53" spans="1:10" x14ac:dyDescent="0.2">
      <c r="A53" s="393">
        <f>IF(G53&gt;0,MAX(A$12:A52)+1,0)</f>
        <v>29</v>
      </c>
      <c r="B53" s="417">
        <v>731</v>
      </c>
      <c r="C53" s="546">
        <v>998732201</v>
      </c>
      <c r="D53" s="554" t="s">
        <v>2074</v>
      </c>
      <c r="E53" s="554"/>
      <c r="F53" s="417" t="s">
        <v>1938</v>
      </c>
      <c r="G53" s="549">
        <v>1.52</v>
      </c>
      <c r="H53" s="535">
        <f>SUM(I49:I52)/100</f>
        <v>0</v>
      </c>
      <c r="I53" s="535">
        <f t="shared" si="4"/>
        <v>0</v>
      </c>
      <c r="J53" s="550" t="str">
        <f t="shared" si="2"/>
        <v>ÚRS 2018 01</v>
      </c>
    </row>
    <row r="54" spans="1:10" x14ac:dyDescent="0.2">
      <c r="A54" s="393">
        <f>IF(G54&gt;0,MAX(A$12:A53)+1,0)</f>
        <v>0</v>
      </c>
      <c r="C54" s="546"/>
      <c r="D54" s="547" t="s">
        <v>2075</v>
      </c>
      <c r="E54" s="547"/>
      <c r="G54" s="549"/>
      <c r="H54" s="548">
        <f>SUM(I49:I53)</f>
        <v>0</v>
      </c>
      <c r="I54" s="535"/>
      <c r="J54" s="550">
        <f t="shared" si="2"/>
        <v>0</v>
      </c>
    </row>
    <row r="55" spans="1:10" x14ac:dyDescent="0.2">
      <c r="A55" s="393">
        <f>IF(G55&gt;0,MAX(A$12:A54)+1,0)</f>
        <v>0</v>
      </c>
      <c r="C55" s="546"/>
      <c r="D55" s="554"/>
      <c r="E55" s="554"/>
      <c r="G55" s="549"/>
      <c r="H55" s="535"/>
      <c r="I55" s="535"/>
      <c r="J55" s="550">
        <f t="shared" si="2"/>
        <v>0</v>
      </c>
    </row>
    <row r="56" spans="1:10" x14ac:dyDescent="0.2">
      <c r="A56" s="393">
        <f>IF(G56&gt;0,MAX(A$12:A55)+1,0)</f>
        <v>0</v>
      </c>
      <c r="C56" s="551"/>
      <c r="D56" s="552" t="s">
        <v>2076</v>
      </c>
      <c r="E56" s="552"/>
      <c r="H56" s="417"/>
      <c r="I56" s="417"/>
      <c r="J56" s="550">
        <f t="shared" si="2"/>
        <v>0</v>
      </c>
    </row>
    <row r="57" spans="1:10" x14ac:dyDescent="0.2">
      <c r="A57" s="393">
        <f>IF(G57&gt;0,MAX(A$12:A56)+1,0)</f>
        <v>30</v>
      </c>
      <c r="B57" s="417">
        <v>731</v>
      </c>
      <c r="C57" s="546">
        <v>733110803</v>
      </c>
      <c r="D57" s="527" t="s">
        <v>2077</v>
      </c>
      <c r="F57" s="417" t="s">
        <v>226</v>
      </c>
      <c r="G57" s="393">
        <v>3</v>
      </c>
      <c r="H57" s="535"/>
      <c r="I57" s="535">
        <f t="shared" ref="I57:I66" si="5">G57*H57</f>
        <v>0</v>
      </c>
      <c r="J57" s="550" t="str">
        <f t="shared" si="2"/>
        <v>ÚRS 2018 01</v>
      </c>
    </row>
    <row r="58" spans="1:10" x14ac:dyDescent="0.2">
      <c r="A58" s="393">
        <f>IF(G58&gt;0,MAX(A$12:A57)+1,0)</f>
        <v>31</v>
      </c>
      <c r="B58" s="417">
        <v>731</v>
      </c>
      <c r="C58" s="546">
        <v>733110808</v>
      </c>
      <c r="D58" s="527" t="s">
        <v>2078</v>
      </c>
      <c r="F58" s="417" t="s">
        <v>226</v>
      </c>
      <c r="G58" s="393">
        <v>10</v>
      </c>
      <c r="H58" s="535"/>
      <c r="I58" s="535">
        <f>G58*H58</f>
        <v>0</v>
      </c>
      <c r="J58" s="550" t="str">
        <f>IF(B58="MAT","ceník dodavatele", IF(B58&gt;0,"ÚRS 2018 01",0))</f>
        <v>ÚRS 2018 01</v>
      </c>
    </row>
    <row r="59" spans="1:10" x14ac:dyDescent="0.2">
      <c r="A59" s="393">
        <f>IF(G59&gt;0,MAX(A$12:A58)+1,0)</f>
        <v>32</v>
      </c>
      <c r="B59" s="417">
        <v>731</v>
      </c>
      <c r="C59" s="546">
        <v>733111103</v>
      </c>
      <c r="D59" s="527" t="s">
        <v>2079</v>
      </c>
      <c r="F59" s="417" t="s">
        <v>226</v>
      </c>
      <c r="G59" s="393">
        <v>2</v>
      </c>
      <c r="H59" s="535"/>
      <c r="I59" s="535">
        <f t="shared" si="5"/>
        <v>0</v>
      </c>
      <c r="J59" s="550" t="str">
        <f t="shared" si="2"/>
        <v>ÚRS 2018 01</v>
      </c>
    </row>
    <row r="60" spans="1:10" x14ac:dyDescent="0.2">
      <c r="A60" s="393">
        <f>IF(G60&gt;0,MAX(A$12:A59)+1,0)</f>
        <v>33</v>
      </c>
      <c r="B60" s="417">
        <v>731</v>
      </c>
      <c r="C60" s="546">
        <v>733111105</v>
      </c>
      <c r="D60" s="527" t="s">
        <v>2054</v>
      </c>
      <c r="F60" s="417" t="s">
        <v>226</v>
      </c>
      <c r="G60" s="393">
        <v>14</v>
      </c>
      <c r="H60" s="535"/>
      <c r="I60" s="535">
        <f t="shared" si="5"/>
        <v>0</v>
      </c>
      <c r="J60" s="550" t="str">
        <f t="shared" si="2"/>
        <v>ÚRS 2018 01</v>
      </c>
    </row>
    <row r="61" spans="1:10" x14ac:dyDescent="0.2">
      <c r="A61" s="393">
        <f>IF(G61&gt;0,MAX(A$12:A60)+1,0)</f>
        <v>34</v>
      </c>
      <c r="B61" s="417">
        <v>731</v>
      </c>
      <c r="C61" s="546">
        <v>733111106</v>
      </c>
      <c r="D61" s="527" t="s">
        <v>2080</v>
      </c>
      <c r="F61" s="417" t="s">
        <v>226</v>
      </c>
      <c r="G61" s="393">
        <v>14</v>
      </c>
      <c r="H61" s="535"/>
      <c r="I61" s="535">
        <f t="shared" si="5"/>
        <v>0</v>
      </c>
      <c r="J61" s="550" t="str">
        <f t="shared" si="2"/>
        <v>ÚRS 2018 01</v>
      </c>
    </row>
    <row r="62" spans="1:10" x14ac:dyDescent="0.2">
      <c r="A62" s="393">
        <f>IF(G62&gt;0,MAX(A$12:A61)+1,0)</f>
        <v>35</v>
      </c>
      <c r="B62" s="417">
        <v>731</v>
      </c>
      <c r="C62" s="546">
        <v>733111108</v>
      </c>
      <c r="D62" s="527" t="s">
        <v>2081</v>
      </c>
      <c r="F62" s="417" t="s">
        <v>226</v>
      </c>
      <c r="G62" s="393">
        <v>6</v>
      </c>
      <c r="H62" s="535"/>
      <c r="I62" s="535">
        <f t="shared" si="5"/>
        <v>0</v>
      </c>
      <c r="J62" s="550" t="str">
        <f t="shared" si="2"/>
        <v>ÚRS 2018 01</v>
      </c>
    </row>
    <row r="63" spans="1:10" x14ac:dyDescent="0.2">
      <c r="A63" s="393">
        <f>IF(G63&gt;0,MAX(A$12:A62)+1,0)</f>
        <v>36</v>
      </c>
      <c r="B63" s="417">
        <v>731</v>
      </c>
      <c r="C63" s="546">
        <v>733190107</v>
      </c>
      <c r="D63" s="527" t="s">
        <v>2082</v>
      </c>
      <c r="F63" s="417" t="s">
        <v>226</v>
      </c>
      <c r="G63" s="393">
        <v>30</v>
      </c>
      <c r="H63" s="535"/>
      <c r="I63" s="535">
        <f t="shared" si="5"/>
        <v>0</v>
      </c>
      <c r="J63" s="550" t="str">
        <f t="shared" si="2"/>
        <v>ÚRS 2018 01</v>
      </c>
    </row>
    <row r="64" spans="1:10" x14ac:dyDescent="0.2">
      <c r="A64" s="393">
        <f>IF(G64&gt;0,MAX(A$12:A63)+1,0)</f>
        <v>37</v>
      </c>
      <c r="B64" s="417">
        <v>731</v>
      </c>
      <c r="C64" s="546">
        <v>733190108</v>
      </c>
      <c r="D64" s="527" t="s">
        <v>2083</v>
      </c>
      <c r="F64" s="417" t="s">
        <v>226</v>
      </c>
      <c r="G64" s="393">
        <v>6</v>
      </c>
      <c r="H64" s="535"/>
      <c r="I64" s="535">
        <f t="shared" si="5"/>
        <v>0</v>
      </c>
      <c r="J64" s="550" t="str">
        <f t="shared" si="2"/>
        <v>ÚRS 2018 01</v>
      </c>
    </row>
    <row r="65" spans="1:10" x14ac:dyDescent="0.2">
      <c r="A65" s="393">
        <f>IF(G65&gt;0,MAX(A$12:A64)+1,0)</f>
        <v>38</v>
      </c>
      <c r="B65" s="417">
        <v>731</v>
      </c>
      <c r="C65" s="546">
        <v>998733201</v>
      </c>
      <c r="D65" s="554" t="s">
        <v>2084</v>
      </c>
      <c r="E65" s="554"/>
      <c r="F65" s="417" t="s">
        <v>1938</v>
      </c>
      <c r="G65" s="549">
        <v>3.19</v>
      </c>
      <c r="H65" s="535">
        <f>SUM(I56:I64)/100</f>
        <v>0</v>
      </c>
      <c r="I65" s="535">
        <f t="shared" si="5"/>
        <v>0</v>
      </c>
      <c r="J65" s="550" t="str">
        <f t="shared" si="2"/>
        <v>ÚRS 2018 01</v>
      </c>
    </row>
    <row r="66" spans="1:10" x14ac:dyDescent="0.2">
      <c r="A66" s="393">
        <f>IF(G66&gt;0,MAX(A$12:A65)+1,0)</f>
        <v>0</v>
      </c>
      <c r="C66" s="546"/>
      <c r="D66" s="547" t="s">
        <v>2085</v>
      </c>
      <c r="E66" s="547"/>
      <c r="H66" s="548">
        <f>SUM(I56:I65)</f>
        <v>0</v>
      </c>
      <c r="I66" s="535">
        <f t="shared" si="5"/>
        <v>0</v>
      </c>
      <c r="J66" s="550">
        <f t="shared" si="2"/>
        <v>0</v>
      </c>
    </row>
    <row r="67" spans="1:10" x14ac:dyDescent="0.2">
      <c r="A67" s="393">
        <f>IF(G67&gt;0,MAX(A$12:A66)+1,0)</f>
        <v>0</v>
      </c>
      <c r="C67" s="546"/>
      <c r="D67" s="554"/>
      <c r="E67" s="554"/>
      <c r="G67" s="549"/>
      <c r="H67" s="535"/>
      <c r="I67" s="535"/>
      <c r="J67" s="550">
        <f t="shared" si="2"/>
        <v>0</v>
      </c>
    </row>
    <row r="68" spans="1:10" x14ac:dyDescent="0.2">
      <c r="A68" s="393">
        <f>IF(G68&gt;0,MAX(A$12:A67)+1,0)</f>
        <v>0</v>
      </c>
      <c r="C68" s="551"/>
      <c r="D68" s="552" t="s">
        <v>2086</v>
      </c>
      <c r="E68" s="552"/>
      <c r="H68" s="417"/>
      <c r="I68" s="417"/>
      <c r="J68" s="550">
        <f t="shared" si="2"/>
        <v>0</v>
      </c>
    </row>
    <row r="69" spans="1:10" x14ac:dyDescent="0.2">
      <c r="A69" s="393">
        <f>IF(G69&gt;0,MAX(A$12:A68)+1,0)</f>
        <v>39</v>
      </c>
      <c r="B69" s="417">
        <v>731</v>
      </c>
      <c r="C69" s="546">
        <v>734200821</v>
      </c>
      <c r="D69" s="527" t="s">
        <v>2087</v>
      </c>
      <c r="F69" s="417" t="s">
        <v>761</v>
      </c>
      <c r="G69" s="393">
        <v>16</v>
      </c>
      <c r="H69" s="535"/>
      <c r="I69" s="535">
        <f>G69*H69</f>
        <v>0</v>
      </c>
      <c r="J69" s="556" t="str">
        <f t="shared" si="2"/>
        <v>ÚRS 2018 01</v>
      </c>
    </row>
    <row r="70" spans="1:10" x14ac:dyDescent="0.2">
      <c r="A70" s="393">
        <f>IF(G70&gt;0,MAX(A$12:A69)+1,0)</f>
        <v>40</v>
      </c>
      <c r="B70" s="417">
        <v>731</v>
      </c>
      <c r="C70" s="546">
        <v>734200824</v>
      </c>
      <c r="D70" s="527" t="s">
        <v>2088</v>
      </c>
      <c r="F70" s="417" t="s">
        <v>761</v>
      </c>
      <c r="G70" s="393">
        <v>7</v>
      </c>
      <c r="H70" s="535"/>
      <c r="I70" s="535">
        <f t="shared" ref="I70:I101" si="6">G70*H70</f>
        <v>0</v>
      </c>
      <c r="J70" s="550" t="str">
        <f t="shared" si="2"/>
        <v>ÚRS 2018 01</v>
      </c>
    </row>
    <row r="71" spans="1:10" x14ac:dyDescent="0.2">
      <c r="A71" s="393">
        <f>IF(G71&gt;0,MAX(A$12:A70)+1,0)</f>
        <v>41</v>
      </c>
      <c r="B71" s="417">
        <v>731</v>
      </c>
      <c r="C71" s="546">
        <v>734209103</v>
      </c>
      <c r="D71" s="527" t="s">
        <v>2089</v>
      </c>
      <c r="F71" s="417" t="s">
        <v>761</v>
      </c>
      <c r="G71" s="393">
        <v>18</v>
      </c>
      <c r="H71" s="535"/>
      <c r="I71" s="535">
        <f t="shared" si="6"/>
        <v>0</v>
      </c>
      <c r="J71" s="550" t="str">
        <f t="shared" si="2"/>
        <v>ÚRS 2018 01</v>
      </c>
    </row>
    <row r="72" spans="1:10" x14ac:dyDescent="0.2">
      <c r="A72" s="393">
        <f>IF(G72&gt;0,MAX(A$12:A71)+1,0)</f>
        <v>42</v>
      </c>
      <c r="B72" s="417">
        <v>731</v>
      </c>
      <c r="C72" s="546">
        <v>734209113</v>
      </c>
      <c r="D72" s="527" t="s">
        <v>2090</v>
      </c>
      <c r="F72" s="417" t="s">
        <v>761</v>
      </c>
      <c r="G72" s="393">
        <v>18</v>
      </c>
      <c r="H72" s="535"/>
      <c r="I72" s="535">
        <f t="shared" si="6"/>
        <v>0</v>
      </c>
      <c r="J72" s="550" t="str">
        <f t="shared" si="2"/>
        <v>ÚRS 2018 01</v>
      </c>
    </row>
    <row r="73" spans="1:10" x14ac:dyDescent="0.2">
      <c r="A73" s="393">
        <f>IF(G73&gt;0,MAX(A$12:A72)+1,0)</f>
        <v>43</v>
      </c>
      <c r="B73" s="417">
        <v>731</v>
      </c>
      <c r="C73" s="546">
        <v>734209115</v>
      </c>
      <c r="D73" s="527" t="s">
        <v>2091</v>
      </c>
      <c r="F73" s="417" t="s">
        <v>761</v>
      </c>
      <c r="G73" s="393">
        <v>20</v>
      </c>
      <c r="H73" s="535"/>
      <c r="I73" s="535">
        <f t="shared" si="6"/>
        <v>0</v>
      </c>
      <c r="J73" s="550" t="str">
        <f t="shared" si="2"/>
        <v>ÚRS 2018 01</v>
      </c>
    </row>
    <row r="74" spans="1:10" x14ac:dyDescent="0.2">
      <c r="A74" s="393">
        <f>IF(G74&gt;0,MAX(A$12:A73)+1,0)</f>
        <v>44</v>
      </c>
      <c r="B74" s="417">
        <v>731</v>
      </c>
      <c r="C74" s="546">
        <v>734209116</v>
      </c>
      <c r="D74" s="527" t="s">
        <v>2092</v>
      </c>
      <c r="F74" s="417" t="s">
        <v>761</v>
      </c>
      <c r="G74" s="393">
        <v>5</v>
      </c>
      <c r="H74" s="535"/>
      <c r="I74" s="535">
        <f t="shared" si="6"/>
        <v>0</v>
      </c>
      <c r="J74" s="550" t="str">
        <f t="shared" si="2"/>
        <v>ÚRS 2018 01</v>
      </c>
    </row>
    <row r="75" spans="1:10" x14ac:dyDescent="0.2">
      <c r="A75" s="393">
        <f>IF(G75&gt;0,MAX(A$12:A74)+1,0)</f>
        <v>45</v>
      </c>
      <c r="B75" s="417">
        <v>731</v>
      </c>
      <c r="C75" s="546">
        <v>734209125</v>
      </c>
      <c r="D75" s="527" t="s">
        <v>2093</v>
      </c>
      <c r="F75" s="417" t="s">
        <v>761</v>
      </c>
      <c r="G75" s="393">
        <v>2</v>
      </c>
      <c r="H75" s="535"/>
      <c r="I75" s="535">
        <f t="shared" si="6"/>
        <v>0</v>
      </c>
      <c r="J75" s="550" t="str">
        <f t="shared" si="2"/>
        <v>ÚRS 2018 01</v>
      </c>
    </row>
    <row r="76" spans="1:10" x14ac:dyDescent="0.2">
      <c r="A76" s="393">
        <f>IF(G76&gt;0,MAX(A$12:A75)+1,0)</f>
        <v>46</v>
      </c>
      <c r="B76" s="417" t="s">
        <v>2042</v>
      </c>
      <c r="C76" s="546"/>
      <c r="D76" s="527" t="s">
        <v>2094</v>
      </c>
      <c r="F76" s="417" t="s">
        <v>761</v>
      </c>
      <c r="G76" s="393">
        <v>4</v>
      </c>
      <c r="H76" s="535"/>
      <c r="I76" s="535">
        <f t="shared" si="6"/>
        <v>0</v>
      </c>
      <c r="J76" s="550" t="str">
        <f t="shared" si="2"/>
        <v>ceník dodavatele</v>
      </c>
    </row>
    <row r="77" spans="1:10" x14ac:dyDescent="0.2">
      <c r="A77" s="393">
        <f>IF(G77&gt;0,MAX(A$12:A76)+1,0)</f>
        <v>47</v>
      </c>
      <c r="B77" s="417" t="s">
        <v>2042</v>
      </c>
      <c r="C77" s="546"/>
      <c r="D77" s="557" t="s">
        <v>2095</v>
      </c>
      <c r="F77" s="417" t="s">
        <v>761</v>
      </c>
      <c r="G77" s="393">
        <v>4</v>
      </c>
      <c r="H77" s="535"/>
      <c r="I77" s="535">
        <f t="shared" si="6"/>
        <v>0</v>
      </c>
      <c r="J77" s="550" t="str">
        <f t="shared" si="2"/>
        <v>ceník dodavatele</v>
      </c>
    </row>
    <row r="78" spans="1:10" x14ac:dyDescent="0.2">
      <c r="A78" s="393">
        <f>IF(G78&gt;0,MAX(A$12:A77)+1,0)</f>
        <v>48</v>
      </c>
      <c r="B78" s="417" t="s">
        <v>2042</v>
      </c>
      <c r="C78" s="546"/>
      <c r="D78" s="527" t="s">
        <v>2096</v>
      </c>
      <c r="E78" s="558"/>
      <c r="F78" s="417" t="s">
        <v>761</v>
      </c>
      <c r="G78" s="393">
        <v>4</v>
      </c>
      <c r="H78" s="535"/>
      <c r="I78" s="535">
        <f t="shared" si="6"/>
        <v>0</v>
      </c>
      <c r="J78" s="550" t="str">
        <f t="shared" si="2"/>
        <v>ceník dodavatele</v>
      </c>
    </row>
    <row r="79" spans="1:10" x14ac:dyDescent="0.2">
      <c r="A79" s="393">
        <f>IF(G79&gt;0,MAX(A$12:A78)+1,0)</f>
        <v>49</v>
      </c>
      <c r="B79" s="417" t="s">
        <v>2042</v>
      </c>
      <c r="C79" s="546"/>
      <c r="D79" s="527" t="s">
        <v>2097</v>
      </c>
      <c r="F79" s="417" t="s">
        <v>761</v>
      </c>
      <c r="G79" s="393">
        <v>4</v>
      </c>
      <c r="H79" s="535"/>
      <c r="I79" s="535">
        <f t="shared" si="6"/>
        <v>0</v>
      </c>
      <c r="J79" s="550" t="str">
        <f t="shared" si="2"/>
        <v>ceník dodavatele</v>
      </c>
    </row>
    <row r="80" spans="1:10" x14ac:dyDescent="0.2">
      <c r="A80" s="393">
        <f>IF(G80&gt;0,MAX(A$12:A79)+1,0)</f>
        <v>50</v>
      </c>
      <c r="B80" s="417" t="s">
        <v>2042</v>
      </c>
      <c r="C80" s="546"/>
      <c r="D80" s="527" t="s">
        <v>2098</v>
      </c>
      <c r="F80" s="417" t="s">
        <v>761</v>
      </c>
      <c r="G80" s="393">
        <v>4</v>
      </c>
      <c r="H80" s="535"/>
      <c r="I80" s="535">
        <f t="shared" si="6"/>
        <v>0</v>
      </c>
      <c r="J80" s="550" t="str">
        <f t="shared" si="2"/>
        <v>ceník dodavatele</v>
      </c>
    </row>
    <row r="81" spans="1:10" ht="25.5" x14ac:dyDescent="0.2">
      <c r="A81" s="393">
        <f>IF(G81&gt;0,MAX(A$12:A80)+1,0)</f>
        <v>51</v>
      </c>
      <c r="B81" s="417" t="s">
        <v>2042</v>
      </c>
      <c r="C81" s="546"/>
      <c r="D81" s="527" t="s">
        <v>2099</v>
      </c>
      <c r="F81" s="417" t="s">
        <v>761</v>
      </c>
      <c r="G81" s="393">
        <v>4</v>
      </c>
      <c r="H81" s="535"/>
      <c r="I81" s="535">
        <f t="shared" si="6"/>
        <v>0</v>
      </c>
      <c r="J81" s="550" t="str">
        <f t="shared" si="2"/>
        <v>ceník dodavatele</v>
      </c>
    </row>
    <row r="82" spans="1:10" ht="25.5" x14ac:dyDescent="0.2">
      <c r="A82" s="393">
        <f>IF(G82&gt;0,MAX(A$12:A81)+1,0)</f>
        <v>52</v>
      </c>
      <c r="B82" s="417" t="s">
        <v>2042</v>
      </c>
      <c r="C82" s="546"/>
      <c r="D82" s="527" t="s">
        <v>2100</v>
      </c>
      <c r="F82" s="417" t="s">
        <v>761</v>
      </c>
      <c r="G82" s="393">
        <v>2</v>
      </c>
      <c r="H82" s="535"/>
      <c r="I82" s="535">
        <f t="shared" si="6"/>
        <v>0</v>
      </c>
      <c r="J82" s="550" t="str">
        <f t="shared" si="2"/>
        <v>ceník dodavatele</v>
      </c>
    </row>
    <row r="83" spans="1:10" ht="25.5" x14ac:dyDescent="0.2">
      <c r="A83" s="393">
        <f>IF(G83&gt;0,MAX(A$12:A82)+1,0)</f>
        <v>53</v>
      </c>
      <c r="B83" s="417" t="s">
        <v>2042</v>
      </c>
      <c r="C83" s="546"/>
      <c r="D83" s="527" t="s">
        <v>2101</v>
      </c>
      <c r="F83" s="417" t="s">
        <v>761</v>
      </c>
      <c r="G83" s="393">
        <v>1</v>
      </c>
      <c r="H83" s="535"/>
      <c r="I83" s="535">
        <f t="shared" si="6"/>
        <v>0</v>
      </c>
      <c r="J83" s="550" t="str">
        <f t="shared" si="2"/>
        <v>ceník dodavatele</v>
      </c>
    </row>
    <row r="84" spans="1:10" x14ac:dyDescent="0.2">
      <c r="A84" s="393">
        <f>IF(G84&gt;0,MAX(A$12:A83)+1,0)</f>
        <v>54</v>
      </c>
      <c r="B84" s="417" t="s">
        <v>2042</v>
      </c>
      <c r="C84" s="546"/>
      <c r="D84" s="527" t="s">
        <v>2102</v>
      </c>
      <c r="F84" s="417" t="s">
        <v>761</v>
      </c>
      <c r="G84" s="393">
        <v>4</v>
      </c>
      <c r="H84" s="535"/>
      <c r="I84" s="535">
        <f t="shared" si="6"/>
        <v>0</v>
      </c>
      <c r="J84" s="550" t="str">
        <f t="shared" si="2"/>
        <v>ceník dodavatele</v>
      </c>
    </row>
    <row r="85" spans="1:10" ht="25.5" x14ac:dyDescent="0.2">
      <c r="A85" s="393">
        <f>IF(G85&gt;0,MAX(A$12:A84)+1,0)</f>
        <v>55</v>
      </c>
      <c r="B85" s="417" t="s">
        <v>2042</v>
      </c>
      <c r="C85" s="546"/>
      <c r="D85" s="554" t="s">
        <v>2103</v>
      </c>
      <c r="F85" s="417" t="s">
        <v>761</v>
      </c>
      <c r="G85" s="393">
        <v>1</v>
      </c>
      <c r="H85" s="535"/>
      <c r="I85" s="535">
        <f t="shared" si="6"/>
        <v>0</v>
      </c>
      <c r="J85" s="550" t="str">
        <f t="shared" si="2"/>
        <v>ceník dodavatele</v>
      </c>
    </row>
    <row r="86" spans="1:10" ht="25.5" x14ac:dyDescent="0.2">
      <c r="A86" s="393">
        <f>IF(G86&gt;0,MAX(A$12:A85)+1,0)</f>
        <v>56</v>
      </c>
      <c r="B86" s="417" t="s">
        <v>2042</v>
      </c>
      <c r="C86" s="546"/>
      <c r="D86" s="554" t="s">
        <v>2104</v>
      </c>
      <c r="F86" s="417" t="s">
        <v>761</v>
      </c>
      <c r="G86" s="393">
        <v>1</v>
      </c>
      <c r="H86" s="535"/>
      <c r="I86" s="535">
        <f t="shared" si="6"/>
        <v>0</v>
      </c>
      <c r="J86" s="550" t="str">
        <f t="shared" ref="J86:J130" si="7">IF(B86="MAT","ceník dodavatele", IF(B86&gt;0,"ÚRS 2018 01",0))</f>
        <v>ceník dodavatele</v>
      </c>
    </row>
    <row r="87" spans="1:10" x14ac:dyDescent="0.2">
      <c r="A87" s="393">
        <f>IF(G87&gt;0,MAX(A$12:A86)+1,0)</f>
        <v>57</v>
      </c>
      <c r="B87" s="417" t="s">
        <v>2042</v>
      </c>
      <c r="C87" s="546"/>
      <c r="D87" s="527" t="s">
        <v>2105</v>
      </c>
      <c r="F87" s="417" t="s">
        <v>761</v>
      </c>
      <c r="G87" s="393">
        <v>3</v>
      </c>
      <c r="H87" s="535"/>
      <c r="I87" s="535">
        <f t="shared" si="6"/>
        <v>0</v>
      </c>
      <c r="J87" s="550" t="str">
        <f t="shared" si="7"/>
        <v>ceník dodavatele</v>
      </c>
    </row>
    <row r="88" spans="1:10" x14ac:dyDescent="0.2">
      <c r="A88" s="393">
        <f>IF(G88&gt;0,MAX(A$12:A87)+1,0)</f>
        <v>58</v>
      </c>
      <c r="B88" s="417" t="s">
        <v>2042</v>
      </c>
      <c r="C88" s="546"/>
      <c r="D88" s="527" t="s">
        <v>2106</v>
      </c>
      <c r="F88" s="417" t="s">
        <v>761</v>
      </c>
      <c r="G88" s="393">
        <v>2</v>
      </c>
      <c r="H88" s="535"/>
      <c r="I88" s="535">
        <f t="shared" si="6"/>
        <v>0</v>
      </c>
      <c r="J88" s="550" t="str">
        <f t="shared" si="7"/>
        <v>ceník dodavatele</v>
      </c>
    </row>
    <row r="89" spans="1:10" x14ac:dyDescent="0.2">
      <c r="A89" s="393">
        <f>IF(G89&gt;0,MAX(A$12:A88)+1,0)</f>
        <v>59</v>
      </c>
      <c r="C89" s="546"/>
      <c r="D89" s="527" t="s">
        <v>2107</v>
      </c>
      <c r="F89" s="417" t="s">
        <v>761</v>
      </c>
      <c r="G89" s="393">
        <v>1</v>
      </c>
      <c r="H89" s="535"/>
      <c r="I89" s="535">
        <f>G89*H89</f>
        <v>0</v>
      </c>
      <c r="J89" s="550">
        <f t="shared" si="7"/>
        <v>0</v>
      </c>
    </row>
    <row r="90" spans="1:10" ht="24" x14ac:dyDescent="0.2">
      <c r="A90" s="393">
        <f>IF(G90&gt;0,MAX(A$12:A89)+1,0)</f>
        <v>60</v>
      </c>
      <c r="B90" s="417" t="s">
        <v>2042</v>
      </c>
      <c r="C90" s="546"/>
      <c r="D90" s="527" t="s">
        <v>2108</v>
      </c>
      <c r="F90" s="417" t="s">
        <v>761</v>
      </c>
      <c r="G90" s="393">
        <v>2</v>
      </c>
      <c r="H90" s="535"/>
      <c r="I90" s="535">
        <f t="shared" si="6"/>
        <v>0</v>
      </c>
      <c r="J90" s="550" t="str">
        <f t="shared" si="7"/>
        <v>ceník dodavatele</v>
      </c>
    </row>
    <row r="91" spans="1:10" ht="24" x14ac:dyDescent="0.2">
      <c r="A91" s="393">
        <f>IF(G91&gt;0,MAX(A$12:A90)+1,0)</f>
        <v>61</v>
      </c>
      <c r="B91" s="417" t="s">
        <v>2042</v>
      </c>
      <c r="C91" s="546"/>
      <c r="D91" s="527" t="s">
        <v>2109</v>
      </c>
      <c r="F91" s="417" t="s">
        <v>761</v>
      </c>
      <c r="G91" s="393">
        <v>1</v>
      </c>
      <c r="H91" s="535"/>
      <c r="I91" s="535">
        <f t="shared" si="6"/>
        <v>0</v>
      </c>
      <c r="J91" s="550" t="str">
        <f t="shared" si="7"/>
        <v>ceník dodavatele</v>
      </c>
    </row>
    <row r="92" spans="1:10" ht="72" x14ac:dyDescent="0.2">
      <c r="A92" s="393">
        <f>IF(G92&gt;0,MAX(A$12:A91)+1,0)</f>
        <v>62</v>
      </c>
      <c r="B92" s="417" t="s">
        <v>2042</v>
      </c>
      <c r="C92" s="546"/>
      <c r="D92" s="559" t="s">
        <v>2110</v>
      </c>
      <c r="F92" s="417" t="s">
        <v>761</v>
      </c>
      <c r="G92" s="393">
        <v>5</v>
      </c>
      <c r="H92" s="535"/>
      <c r="I92" s="535">
        <f t="shared" si="6"/>
        <v>0</v>
      </c>
      <c r="J92" s="550" t="str">
        <f t="shared" si="7"/>
        <v>ceník dodavatele</v>
      </c>
    </row>
    <row r="93" spans="1:10" ht="38.25" x14ac:dyDescent="0.2">
      <c r="A93" s="393">
        <f>IF(G93&gt;0,MAX(A$12:A92)+1,0)</f>
        <v>63</v>
      </c>
      <c r="B93" s="417" t="s">
        <v>2042</v>
      </c>
      <c r="C93" s="546"/>
      <c r="D93" s="527" t="s">
        <v>2111</v>
      </c>
      <c r="E93" s="557"/>
      <c r="F93" s="417" t="s">
        <v>761</v>
      </c>
      <c r="G93" s="393">
        <v>3</v>
      </c>
      <c r="H93" s="535"/>
      <c r="I93" s="535">
        <f t="shared" si="6"/>
        <v>0</v>
      </c>
      <c r="J93" s="550" t="str">
        <f t="shared" si="7"/>
        <v>ceník dodavatele</v>
      </c>
    </row>
    <row r="94" spans="1:10" ht="38.25" x14ac:dyDescent="0.2">
      <c r="A94" s="393">
        <f>IF(G94&gt;0,MAX(A$12:A93)+1,0)</f>
        <v>64</v>
      </c>
      <c r="B94" s="417" t="s">
        <v>2042</v>
      </c>
      <c r="C94" s="546"/>
      <c r="D94" s="527" t="s">
        <v>2112</v>
      </c>
      <c r="E94" s="557"/>
      <c r="F94" s="417" t="s">
        <v>761</v>
      </c>
      <c r="G94" s="393">
        <v>2</v>
      </c>
      <c r="H94" s="535"/>
      <c r="I94" s="535">
        <f t="shared" si="6"/>
        <v>0</v>
      </c>
      <c r="J94" s="550" t="str">
        <f t="shared" si="7"/>
        <v>ceník dodavatele</v>
      </c>
    </row>
    <row r="95" spans="1:10" ht="24" x14ac:dyDescent="0.2">
      <c r="A95" s="393">
        <f>IF(G95&gt;0,MAX(A$12:A94)+1,0)</f>
        <v>65</v>
      </c>
      <c r="B95" s="417" t="s">
        <v>2042</v>
      </c>
      <c r="C95" s="546"/>
      <c r="D95" s="527" t="s">
        <v>2113</v>
      </c>
      <c r="F95" s="417" t="s">
        <v>761</v>
      </c>
      <c r="G95" s="393">
        <v>3</v>
      </c>
      <c r="H95" s="535"/>
      <c r="I95" s="535">
        <f t="shared" si="6"/>
        <v>0</v>
      </c>
      <c r="J95" s="550" t="str">
        <f t="shared" si="7"/>
        <v>ceník dodavatele</v>
      </c>
    </row>
    <row r="96" spans="1:10" ht="24" x14ac:dyDescent="0.2">
      <c r="A96" s="393">
        <f>IF(G96&gt;0,MAX(A$12:A95)+1,0)</f>
        <v>66</v>
      </c>
      <c r="B96" s="417" t="s">
        <v>2042</v>
      </c>
      <c r="C96" s="546"/>
      <c r="D96" s="527" t="s">
        <v>2114</v>
      </c>
      <c r="F96" s="417" t="s">
        <v>761</v>
      </c>
      <c r="G96" s="393">
        <v>2</v>
      </c>
      <c r="H96" s="535"/>
      <c r="I96" s="535">
        <f>G96*H96</f>
        <v>0</v>
      </c>
      <c r="J96" s="550" t="str">
        <f t="shared" si="7"/>
        <v>ceník dodavatele</v>
      </c>
    </row>
    <row r="97" spans="1:10" x14ac:dyDescent="0.2">
      <c r="A97" s="393">
        <f>IF(G97&gt;0,MAX(A$12:A96)+1,0)</f>
        <v>67</v>
      </c>
      <c r="B97" s="417" t="s">
        <v>2042</v>
      </c>
      <c r="C97" s="546"/>
      <c r="D97" s="527" t="s">
        <v>2115</v>
      </c>
      <c r="F97" s="417" t="s">
        <v>761</v>
      </c>
      <c r="G97" s="393">
        <v>1</v>
      </c>
      <c r="H97" s="535"/>
      <c r="I97" s="535">
        <f t="shared" si="6"/>
        <v>0</v>
      </c>
      <c r="J97" s="550" t="str">
        <f t="shared" si="7"/>
        <v>ceník dodavatele</v>
      </c>
    </row>
    <row r="98" spans="1:10" ht="25.5" x14ac:dyDescent="0.2">
      <c r="A98" s="393">
        <f>IF(G98&gt;0,MAX(A$12:A97)+1,0)</f>
        <v>68</v>
      </c>
      <c r="B98" s="417">
        <v>731</v>
      </c>
      <c r="C98" s="546">
        <v>734419111</v>
      </c>
      <c r="D98" s="554" t="s">
        <v>2116</v>
      </c>
      <c r="F98" s="417" t="s">
        <v>761</v>
      </c>
      <c r="G98" s="393">
        <v>4</v>
      </c>
      <c r="H98" s="535"/>
      <c r="I98" s="535">
        <f t="shared" si="6"/>
        <v>0</v>
      </c>
      <c r="J98" s="550" t="str">
        <f t="shared" si="7"/>
        <v>ÚRS 2018 01</v>
      </c>
    </row>
    <row r="99" spans="1:10" x14ac:dyDescent="0.2">
      <c r="A99" s="393">
        <f>IF(G99&gt;0,MAX(A$12:A98)+1,0)</f>
        <v>69</v>
      </c>
      <c r="B99" s="417">
        <v>731</v>
      </c>
      <c r="C99" s="546">
        <v>734494213</v>
      </c>
      <c r="D99" s="527" t="s">
        <v>2117</v>
      </c>
      <c r="F99" s="417" t="s">
        <v>761</v>
      </c>
      <c r="G99" s="393">
        <v>12</v>
      </c>
      <c r="H99" s="535"/>
      <c r="I99" s="535">
        <f t="shared" si="6"/>
        <v>0</v>
      </c>
      <c r="J99" s="550" t="str">
        <f t="shared" si="7"/>
        <v>ÚRS 2018 01</v>
      </c>
    </row>
    <row r="100" spans="1:10" x14ac:dyDescent="0.2">
      <c r="A100" s="393">
        <f>IF(G100&gt;0,MAX(A$12:A99)+1,0)</f>
        <v>70</v>
      </c>
      <c r="B100" s="417">
        <v>731</v>
      </c>
      <c r="C100" s="546">
        <v>998734201</v>
      </c>
      <c r="D100" s="554" t="s">
        <v>2118</v>
      </c>
      <c r="E100" s="554"/>
      <c r="F100" s="417" t="s">
        <v>1938</v>
      </c>
      <c r="G100" s="549">
        <v>0.27</v>
      </c>
      <c r="H100" s="535">
        <f>SUM(I68:I99)/100</f>
        <v>0</v>
      </c>
      <c r="I100" s="535">
        <f t="shared" si="6"/>
        <v>0</v>
      </c>
      <c r="J100" s="550" t="str">
        <f t="shared" si="7"/>
        <v>ÚRS 2018 01</v>
      </c>
    </row>
    <row r="101" spans="1:10" x14ac:dyDescent="0.2">
      <c r="A101" s="393">
        <f>IF(G101&gt;0,MAX(A$12:A100)+1,0)</f>
        <v>0</v>
      </c>
      <c r="C101" s="546"/>
      <c r="D101" s="547" t="s">
        <v>2119</v>
      </c>
      <c r="E101" s="547"/>
      <c r="H101" s="548">
        <f>SUM(I68:I100)</f>
        <v>0</v>
      </c>
      <c r="I101" s="535">
        <f t="shared" si="6"/>
        <v>0</v>
      </c>
      <c r="J101" s="550">
        <f t="shared" si="7"/>
        <v>0</v>
      </c>
    </row>
    <row r="102" spans="1:10" x14ac:dyDescent="0.2">
      <c r="A102" s="393">
        <f>IF(G102&gt;0,MAX(A$12:A101)+1,0)</f>
        <v>0</v>
      </c>
      <c r="C102" s="546"/>
      <c r="J102" s="550">
        <f t="shared" si="7"/>
        <v>0</v>
      </c>
    </row>
    <row r="103" spans="1:10" x14ac:dyDescent="0.2">
      <c r="A103" s="393">
        <f>IF(G103&gt;0,MAX(A$12:A102)+1,0)</f>
        <v>0</v>
      </c>
      <c r="C103" s="551"/>
      <c r="D103" s="552" t="s">
        <v>2120</v>
      </c>
      <c r="E103" s="552"/>
      <c r="H103" s="417"/>
      <c r="I103" s="417"/>
      <c r="J103" s="550">
        <f t="shared" si="7"/>
        <v>0</v>
      </c>
    </row>
    <row r="104" spans="1:10" x14ac:dyDescent="0.2">
      <c r="A104" s="393">
        <f>IF(G104&gt;0,MAX(A$12:A103)+1,0)</f>
        <v>71</v>
      </c>
      <c r="B104" s="417">
        <v>731</v>
      </c>
      <c r="C104" s="546">
        <v>735000912</v>
      </c>
      <c r="D104" s="527" t="s">
        <v>2121</v>
      </c>
      <c r="F104" s="417" t="s">
        <v>761</v>
      </c>
      <c r="G104" s="393">
        <v>5</v>
      </c>
      <c r="H104" s="535"/>
      <c r="I104" s="535">
        <f t="shared" ref="I104:I112" si="8">G104*H104</f>
        <v>0</v>
      </c>
      <c r="J104" s="550" t="str">
        <f t="shared" si="7"/>
        <v>ÚRS 2018 01</v>
      </c>
    </row>
    <row r="105" spans="1:10" ht="25.5" x14ac:dyDescent="0.2">
      <c r="A105" s="393">
        <f>IF(G105&gt;0,MAX(A$12:A104)+1,0)</f>
        <v>72</v>
      </c>
      <c r="B105" s="417">
        <v>731</v>
      </c>
      <c r="C105" s="546">
        <v>735151811</v>
      </c>
      <c r="D105" s="527" t="s">
        <v>2122</v>
      </c>
      <c r="F105" s="417" t="s">
        <v>761</v>
      </c>
      <c r="G105" s="393">
        <v>7</v>
      </c>
      <c r="H105" s="535"/>
      <c r="I105" s="535">
        <f t="shared" si="8"/>
        <v>0</v>
      </c>
      <c r="J105" s="550" t="str">
        <f t="shared" si="7"/>
        <v>ÚRS 2018 01</v>
      </c>
    </row>
    <row r="106" spans="1:10" x14ac:dyDescent="0.2">
      <c r="A106" s="393">
        <f>IF(G106&gt;0,MAX(A$12:A105)+1,0)</f>
        <v>73</v>
      </c>
      <c r="B106" s="417">
        <v>731</v>
      </c>
      <c r="C106" s="546">
        <v>735159110</v>
      </c>
      <c r="D106" s="527" t="s">
        <v>2123</v>
      </c>
      <c r="F106" s="417" t="s">
        <v>761</v>
      </c>
      <c r="G106" s="393">
        <v>2</v>
      </c>
      <c r="H106" s="535"/>
      <c r="I106" s="535">
        <f t="shared" si="8"/>
        <v>0</v>
      </c>
      <c r="J106" s="550" t="str">
        <f t="shared" si="7"/>
        <v>ÚRS 2018 01</v>
      </c>
    </row>
    <row r="107" spans="1:10" x14ac:dyDescent="0.2">
      <c r="A107" s="393">
        <f>IF(G107&gt;0,MAX(A$12:A106)+1,0)</f>
        <v>74</v>
      </c>
      <c r="B107" s="417">
        <v>731</v>
      </c>
      <c r="C107" s="546">
        <v>735159210</v>
      </c>
      <c r="D107" s="527" t="s">
        <v>2124</v>
      </c>
      <c r="F107" s="417" t="s">
        <v>761</v>
      </c>
      <c r="G107" s="393">
        <v>1</v>
      </c>
      <c r="H107" s="535"/>
      <c r="I107" s="535">
        <f t="shared" si="8"/>
        <v>0</v>
      </c>
      <c r="J107" s="550" t="str">
        <f t="shared" si="7"/>
        <v>ÚRS 2018 01</v>
      </c>
    </row>
    <row r="108" spans="1:10" x14ac:dyDescent="0.2">
      <c r="A108" s="393">
        <f>IF(G108&gt;0,MAX(A$12:A107)+1,0)</f>
        <v>75</v>
      </c>
      <c r="B108" s="417">
        <v>731</v>
      </c>
      <c r="C108" s="546">
        <v>735164521</v>
      </c>
      <c r="D108" s="553" t="s">
        <v>2125</v>
      </c>
      <c r="F108" s="417" t="s">
        <v>761</v>
      </c>
      <c r="G108" s="393">
        <v>2</v>
      </c>
      <c r="H108" s="535"/>
      <c r="I108" s="535">
        <f t="shared" si="8"/>
        <v>0</v>
      </c>
      <c r="J108" s="550" t="str">
        <f t="shared" si="7"/>
        <v>ÚRS 2018 01</v>
      </c>
    </row>
    <row r="109" spans="1:10" x14ac:dyDescent="0.2">
      <c r="A109" s="393">
        <f>IF(G109&gt;0,MAX(A$12:A108)+1,0)</f>
        <v>76</v>
      </c>
      <c r="B109" s="417">
        <v>731</v>
      </c>
      <c r="C109" s="546">
        <v>735191905</v>
      </c>
      <c r="D109" s="527" t="s">
        <v>2126</v>
      </c>
      <c r="F109" s="560" t="s">
        <v>2057</v>
      </c>
      <c r="G109" s="393">
        <v>5</v>
      </c>
      <c r="H109" s="535"/>
      <c r="I109" s="535">
        <f t="shared" si="8"/>
        <v>0</v>
      </c>
      <c r="J109" s="550" t="str">
        <f t="shared" si="7"/>
        <v>ÚRS 2018 01</v>
      </c>
    </row>
    <row r="110" spans="1:10" ht="25.5" x14ac:dyDescent="0.2">
      <c r="A110" s="393">
        <f>IF(G110&gt;0,MAX(A$12:A109)+1,0)</f>
        <v>77</v>
      </c>
      <c r="B110" s="417" t="s">
        <v>2042</v>
      </c>
      <c r="C110" s="546"/>
      <c r="D110" s="527" t="s">
        <v>2127</v>
      </c>
      <c r="F110" s="417" t="s">
        <v>761</v>
      </c>
      <c r="G110" s="393">
        <v>1</v>
      </c>
      <c r="H110" s="535"/>
      <c r="I110" s="535">
        <f t="shared" si="8"/>
        <v>0</v>
      </c>
      <c r="J110" s="550" t="str">
        <f t="shared" si="7"/>
        <v>ceník dodavatele</v>
      </c>
    </row>
    <row r="111" spans="1:10" x14ac:dyDescent="0.2">
      <c r="A111" s="393">
        <f>IF(G111&gt;0,MAX(A$12:A110)+1,0)</f>
        <v>78</v>
      </c>
      <c r="B111" s="417">
        <v>731</v>
      </c>
      <c r="C111" s="546">
        <v>998735201</v>
      </c>
      <c r="D111" s="554" t="s">
        <v>2128</v>
      </c>
      <c r="E111" s="554"/>
      <c r="F111" s="417" t="s">
        <v>1938</v>
      </c>
      <c r="G111" s="549">
        <v>2.2599999999999998</v>
      </c>
      <c r="H111" s="535">
        <f>SUM(I103:I110)/100</f>
        <v>0</v>
      </c>
      <c r="I111" s="535">
        <f t="shared" si="8"/>
        <v>0</v>
      </c>
      <c r="J111" s="550" t="str">
        <f t="shared" si="7"/>
        <v>ÚRS 2018 01</v>
      </c>
    </row>
    <row r="112" spans="1:10" x14ac:dyDescent="0.2">
      <c r="A112" s="393">
        <f>IF(G112&gt;0,MAX(A$12:A111)+1,0)</f>
        <v>0</v>
      </c>
      <c r="C112" s="546"/>
      <c r="D112" s="547" t="s">
        <v>2129</v>
      </c>
      <c r="E112" s="547"/>
      <c r="H112" s="548">
        <f>SUM(I103:I111)</f>
        <v>0</v>
      </c>
      <c r="I112" s="535">
        <f t="shared" si="8"/>
        <v>0</v>
      </c>
      <c r="J112" s="550">
        <f t="shared" si="7"/>
        <v>0</v>
      </c>
    </row>
    <row r="113" spans="1:10" x14ac:dyDescent="0.2">
      <c r="A113" s="393">
        <f>IF(G113&gt;0,MAX(A$12:A112)+1,0)</f>
        <v>0</v>
      </c>
      <c r="C113" s="546"/>
      <c r="D113" s="547"/>
      <c r="E113" s="547"/>
      <c r="H113" s="548"/>
      <c r="I113" s="535"/>
      <c r="J113" s="550">
        <f t="shared" si="7"/>
        <v>0</v>
      </c>
    </row>
    <row r="114" spans="1:10" x14ac:dyDescent="0.2">
      <c r="A114" s="393">
        <f>IF(G114&gt;0,MAX(A$12:A113)+1,0)</f>
        <v>0</v>
      </c>
      <c r="C114" s="551"/>
      <c r="D114" s="552" t="s">
        <v>2130</v>
      </c>
      <c r="E114" s="552"/>
      <c r="H114" s="417"/>
      <c r="I114" s="417"/>
      <c r="J114" s="550">
        <f t="shared" si="7"/>
        <v>0</v>
      </c>
    </row>
    <row r="115" spans="1:10" x14ac:dyDescent="0.2">
      <c r="A115" s="393">
        <f>IF(G115&gt;0,MAX(A$12:A114)+1,0)</f>
        <v>79</v>
      </c>
      <c r="B115" s="417">
        <v>783</v>
      </c>
      <c r="C115" s="546">
        <v>783614551</v>
      </c>
      <c r="D115" s="527" t="s">
        <v>2131</v>
      </c>
      <c r="F115" s="417" t="s">
        <v>226</v>
      </c>
      <c r="G115" s="393">
        <v>60</v>
      </c>
      <c r="H115" s="535"/>
      <c r="I115" s="535">
        <f>G115*H115</f>
        <v>0</v>
      </c>
      <c r="J115" s="550" t="str">
        <f t="shared" si="7"/>
        <v>ÚRS 2018 01</v>
      </c>
    </row>
    <row r="116" spans="1:10" x14ac:dyDescent="0.2">
      <c r="A116" s="393">
        <f>IF(G116&gt;0,MAX(A$12:A115)+1,0)</f>
        <v>80</v>
      </c>
      <c r="B116" s="417">
        <v>783</v>
      </c>
      <c r="C116" s="546">
        <v>783617611</v>
      </c>
      <c r="D116" s="527" t="s">
        <v>2132</v>
      </c>
      <c r="F116" s="417" t="s">
        <v>226</v>
      </c>
      <c r="G116" s="393">
        <v>24</v>
      </c>
      <c r="H116" s="535"/>
      <c r="I116" s="535">
        <f>G116*H116</f>
        <v>0</v>
      </c>
      <c r="J116" s="550" t="str">
        <f t="shared" si="7"/>
        <v>ÚRS 2018 01</v>
      </c>
    </row>
    <row r="117" spans="1:10" x14ac:dyDescent="0.2">
      <c r="A117" s="393">
        <f>IF(G117&gt;0,MAX(A$12:A116)+1,0)</f>
        <v>0</v>
      </c>
      <c r="C117" s="546"/>
      <c r="D117" s="547" t="s">
        <v>2133</v>
      </c>
      <c r="E117" s="547"/>
      <c r="H117" s="548">
        <f>SUM(I114:I116)</f>
        <v>0</v>
      </c>
      <c r="I117" s="535">
        <f>G117*H117</f>
        <v>0</v>
      </c>
      <c r="J117" s="550">
        <f t="shared" si="7"/>
        <v>0</v>
      </c>
    </row>
    <row r="118" spans="1:10" x14ac:dyDescent="0.2">
      <c r="A118" s="393">
        <f>IF(G118&gt;0,MAX(A$12:A117)+1,0)</f>
        <v>0</v>
      </c>
      <c r="C118" s="546"/>
      <c r="D118" s="547"/>
      <c r="E118" s="547"/>
      <c r="H118" s="548"/>
      <c r="I118" s="535"/>
      <c r="J118" s="550">
        <f t="shared" si="7"/>
        <v>0</v>
      </c>
    </row>
    <row r="119" spans="1:10" x14ac:dyDescent="0.2">
      <c r="A119" s="393">
        <f>IF(G119&gt;0,MAX(A$12:A118)+1,0)</f>
        <v>0</v>
      </c>
      <c r="C119" s="551"/>
      <c r="D119" s="552" t="s">
        <v>2134</v>
      </c>
      <c r="E119" s="552"/>
      <c r="H119" s="417"/>
      <c r="I119" s="417"/>
      <c r="J119" s="550">
        <f t="shared" si="7"/>
        <v>0</v>
      </c>
    </row>
    <row r="120" spans="1:10" ht="25.5" x14ac:dyDescent="0.2">
      <c r="A120" s="393">
        <f>IF(G120&gt;0,MAX(A$12:A119)+1,0)</f>
        <v>81</v>
      </c>
      <c r="B120" s="560" t="s">
        <v>1941</v>
      </c>
      <c r="C120" s="561" t="s">
        <v>2135</v>
      </c>
      <c r="D120" s="554" t="s">
        <v>2136</v>
      </c>
      <c r="F120" s="560" t="s">
        <v>250</v>
      </c>
      <c r="G120" s="393">
        <v>32</v>
      </c>
      <c r="H120" s="535"/>
      <c r="I120" s="535">
        <f t="shared" ref="I120:I125" si="9">G120*H120</f>
        <v>0</v>
      </c>
      <c r="J120" s="550" t="str">
        <f t="shared" si="7"/>
        <v>ÚRS 2018 01</v>
      </c>
    </row>
    <row r="121" spans="1:10" ht="25.5" x14ac:dyDescent="0.2">
      <c r="A121" s="393">
        <f>IF(G121&gt;0,MAX(A$12:A120)+1,0)</f>
        <v>82</v>
      </c>
      <c r="B121" s="560" t="s">
        <v>1941</v>
      </c>
      <c r="C121" s="561" t="s">
        <v>2137</v>
      </c>
      <c r="D121" s="554" t="s">
        <v>2138</v>
      </c>
      <c r="F121" s="560" t="s">
        <v>250</v>
      </c>
      <c r="G121" s="393">
        <v>24</v>
      </c>
      <c r="H121" s="535"/>
      <c r="I121" s="535">
        <f t="shared" si="9"/>
        <v>0</v>
      </c>
      <c r="J121" s="550" t="str">
        <f t="shared" si="7"/>
        <v>ÚRS 2018 01</v>
      </c>
    </row>
    <row r="122" spans="1:10" ht="25.5" x14ac:dyDescent="0.2">
      <c r="A122" s="393">
        <f>IF(G122&gt;0,MAX(A$12:A121)+1,0)</f>
        <v>83</v>
      </c>
      <c r="B122" s="560" t="s">
        <v>1941</v>
      </c>
      <c r="C122" s="561" t="s">
        <v>2139</v>
      </c>
      <c r="D122" s="554" t="s">
        <v>2140</v>
      </c>
      <c r="F122" s="560" t="s">
        <v>250</v>
      </c>
      <c r="G122" s="393">
        <v>8</v>
      </c>
      <c r="H122" s="535"/>
      <c r="I122" s="535">
        <f t="shared" si="9"/>
        <v>0</v>
      </c>
      <c r="J122" s="550" t="str">
        <f t="shared" si="7"/>
        <v>ÚRS 2018 01</v>
      </c>
    </row>
    <row r="123" spans="1:10" ht="25.5" x14ac:dyDescent="0.2">
      <c r="A123" s="393">
        <f>IF(G123&gt;0,MAX(A$12:A122)+1,0)</f>
        <v>84</v>
      </c>
      <c r="B123" s="560" t="s">
        <v>1941</v>
      </c>
      <c r="C123" s="561" t="s">
        <v>2141</v>
      </c>
      <c r="D123" s="554" t="s">
        <v>2142</v>
      </c>
      <c r="F123" s="560" t="s">
        <v>250</v>
      </c>
      <c r="G123" s="393">
        <v>4</v>
      </c>
      <c r="H123" s="535"/>
      <c r="I123" s="535">
        <f t="shared" si="9"/>
        <v>0</v>
      </c>
      <c r="J123" s="550" t="str">
        <f t="shared" si="7"/>
        <v>ÚRS 2018 01</v>
      </c>
    </row>
    <row r="124" spans="1:10" ht="25.5" x14ac:dyDescent="0.2">
      <c r="A124" s="393">
        <f>IF(G124&gt;0,MAX(A$12:A123)+1,0)</f>
        <v>85</v>
      </c>
      <c r="B124" s="560" t="s">
        <v>1941</v>
      </c>
      <c r="C124" s="561" t="s">
        <v>2143</v>
      </c>
      <c r="D124" s="554" t="s">
        <v>2144</v>
      </c>
      <c r="F124" s="560" t="s">
        <v>250</v>
      </c>
      <c r="G124" s="393">
        <v>16</v>
      </c>
      <c r="H124" s="535"/>
      <c r="I124" s="535">
        <f t="shared" si="9"/>
        <v>0</v>
      </c>
      <c r="J124" s="550" t="str">
        <f t="shared" si="7"/>
        <v>ÚRS 2018 01</v>
      </c>
    </row>
    <row r="125" spans="1:10" x14ac:dyDescent="0.2">
      <c r="A125" s="393">
        <f>IF(G125&gt;0,MAX(A$12:A124)+1,0)</f>
        <v>0</v>
      </c>
      <c r="C125" s="546"/>
      <c r="D125" s="547" t="s">
        <v>2145</v>
      </c>
      <c r="E125" s="547"/>
      <c r="H125" s="548">
        <f>SUM(I119:I124)</f>
        <v>0</v>
      </c>
      <c r="I125" s="535">
        <f t="shared" si="9"/>
        <v>0</v>
      </c>
      <c r="J125" s="550">
        <f t="shared" si="7"/>
        <v>0</v>
      </c>
    </row>
    <row r="126" spans="1:10" x14ac:dyDescent="0.2">
      <c r="A126" s="393">
        <f>IF(G126&gt;0,MAX(A$12:A125)+1,0)</f>
        <v>0</v>
      </c>
      <c r="C126" s="546"/>
      <c r="D126" s="547"/>
      <c r="E126" s="547"/>
      <c r="H126" s="548"/>
      <c r="I126" s="535"/>
      <c r="J126" s="550">
        <f t="shared" si="7"/>
        <v>0</v>
      </c>
    </row>
    <row r="127" spans="1:10" x14ac:dyDescent="0.2">
      <c r="A127" s="393">
        <f>IF(G127&gt;0,MAX(A$12:A126)+1,0)</f>
        <v>0</v>
      </c>
      <c r="C127" s="546"/>
      <c r="D127" s="552" t="s">
        <v>1143</v>
      </c>
      <c r="E127" s="552"/>
      <c r="H127" s="548"/>
      <c r="I127" s="535"/>
      <c r="J127" s="550">
        <f t="shared" si="7"/>
        <v>0</v>
      </c>
    </row>
    <row r="128" spans="1:10" x14ac:dyDescent="0.2">
      <c r="A128" s="393">
        <f>IF(G128&gt;0,MAX(A$12:A127)+1,0)</f>
        <v>86</v>
      </c>
      <c r="B128" s="560" t="s">
        <v>1142</v>
      </c>
      <c r="C128" s="562" t="s">
        <v>1147</v>
      </c>
      <c r="D128" s="527" t="s">
        <v>1145</v>
      </c>
      <c r="F128" s="417" t="s">
        <v>1938</v>
      </c>
      <c r="G128" s="549">
        <v>1.3</v>
      </c>
      <c r="H128" s="535">
        <f>SUM(I12:I126)/100</f>
        <v>0</v>
      </c>
      <c r="I128" s="535">
        <f>G128*H128</f>
        <v>0</v>
      </c>
      <c r="J128" s="550" t="str">
        <f t="shared" si="7"/>
        <v>ÚRS 2018 01</v>
      </c>
    </row>
    <row r="129" spans="1:10" x14ac:dyDescent="0.2">
      <c r="A129" s="393">
        <f>IF(G129&gt;0,MAX(A$12:A128)+1,0)</f>
        <v>87</v>
      </c>
      <c r="B129" s="560" t="s">
        <v>1142</v>
      </c>
      <c r="C129" s="562" t="s">
        <v>1154</v>
      </c>
      <c r="D129" s="527" t="s">
        <v>2146</v>
      </c>
      <c r="F129" s="417" t="s">
        <v>1938</v>
      </c>
      <c r="G129" s="549">
        <v>0.6</v>
      </c>
      <c r="H129" s="535">
        <f>SUM(I12:I126)/100</f>
        <v>0</v>
      </c>
      <c r="I129" s="535">
        <f>G129*H129</f>
        <v>0</v>
      </c>
      <c r="J129" s="550" t="str">
        <f t="shared" si="7"/>
        <v>ÚRS 2018 01</v>
      </c>
    </row>
    <row r="130" spans="1:10" x14ac:dyDescent="0.2">
      <c r="A130" s="393">
        <f>IF(G130&gt;0,MAX(A$12:A129)+1,0)</f>
        <v>88</v>
      </c>
      <c r="B130" s="560" t="s">
        <v>1142</v>
      </c>
      <c r="C130" s="562" t="s">
        <v>2147</v>
      </c>
      <c r="D130" s="527" t="s">
        <v>2148</v>
      </c>
      <c r="F130" s="417" t="s">
        <v>1938</v>
      </c>
      <c r="G130" s="549">
        <v>2.5</v>
      </c>
      <c r="H130" s="535">
        <f>SUM(I12:I127)/100</f>
        <v>0</v>
      </c>
      <c r="I130" s="535">
        <f>G130*H130</f>
        <v>0</v>
      </c>
      <c r="J130" s="550" t="str">
        <f t="shared" si="7"/>
        <v>ÚRS 2018 01</v>
      </c>
    </row>
    <row r="131" spans="1:10" x14ac:dyDescent="0.2">
      <c r="A131" s="393">
        <f>IF(G131&gt;0,MAX(A$12:A130)+1,0)</f>
        <v>0</v>
      </c>
      <c r="C131" s="546"/>
      <c r="D131" s="547" t="s">
        <v>2149</v>
      </c>
      <c r="E131" s="547"/>
      <c r="H131" s="548">
        <f>SUM(I128:I130)</f>
        <v>0</v>
      </c>
      <c r="I131" s="535"/>
      <c r="J131" s="550">
        <f>IF(B131="MAT","ceník dodavatele", IF(B131&gt;0,"ÚRS 2016 01",0))</f>
        <v>0</v>
      </c>
    </row>
    <row r="132" spans="1:10" x14ac:dyDescent="0.2">
      <c r="A132" s="393">
        <f>IF(G132&gt;0,MAX(A$12:A131)+1,0)</f>
        <v>0</v>
      </c>
      <c r="C132" s="546"/>
      <c r="J132" s="550">
        <f>IF(B132="MAT","ceník dodavatele", IF(B132&gt;0,"ÚRS 2016 01",0))</f>
        <v>0</v>
      </c>
    </row>
    <row r="133" spans="1:10" x14ac:dyDescent="0.2">
      <c r="A133" s="393">
        <f>IF(G133&gt;0,MAX(A$12:A132)+1,0)</f>
        <v>0</v>
      </c>
      <c r="H133" s="532" t="s">
        <v>2020</v>
      </c>
      <c r="I133" s="533">
        <f>SUM(I12:I132)</f>
        <v>0</v>
      </c>
      <c r="J133" s="550">
        <f>IF(B133="MAT","ceník dodavatele", IF(B133&gt;0,"ÚRS 2016 01",0))</f>
        <v>0</v>
      </c>
    </row>
    <row r="134" spans="1:10" x14ac:dyDescent="0.2">
      <c r="A134" s="393">
        <f>IF(G134&gt;0,MAX(A$12:A133)+1,0)</f>
        <v>0</v>
      </c>
      <c r="H134" s="528" t="s">
        <v>37</v>
      </c>
      <c r="I134" s="535"/>
      <c r="J134" s="550">
        <f t="shared" ref="J134:J186" si="10">IF(B134="MAT","ceník dodavatele", IF(B134&gt;0,"ÚRS 2016 01",0))</f>
        <v>0</v>
      </c>
    </row>
    <row r="135" spans="1:10" x14ac:dyDescent="0.2">
      <c r="A135" s="393">
        <f>IF(G135&gt;0,MAX(A$12:A134)+1,0)</f>
        <v>0</v>
      </c>
      <c r="H135" s="536">
        <f>H8</f>
        <v>0.21</v>
      </c>
      <c r="I135" s="535">
        <f>I133*H135</f>
        <v>0</v>
      </c>
      <c r="J135" s="550">
        <f t="shared" si="10"/>
        <v>0</v>
      </c>
    </row>
    <row r="136" spans="1:10" x14ac:dyDescent="0.2">
      <c r="A136" s="393">
        <f>IF(G136&gt;0,MAX(A$12:A135)+1,0)</f>
        <v>0</v>
      </c>
      <c r="J136" s="550">
        <f t="shared" si="10"/>
        <v>0</v>
      </c>
    </row>
    <row r="137" spans="1:10" x14ac:dyDescent="0.2">
      <c r="A137" s="393">
        <f>IF(G137&gt;0,MAX(A$12:A136)+1,0)</f>
        <v>0</v>
      </c>
      <c r="H137" s="539" t="s">
        <v>2028</v>
      </c>
      <c r="I137" s="540">
        <f>SUM(I133:I135)</f>
        <v>0</v>
      </c>
      <c r="J137" s="550">
        <f t="shared" si="10"/>
        <v>0</v>
      </c>
    </row>
    <row r="138" spans="1:10" x14ac:dyDescent="0.2">
      <c r="A138" s="393">
        <f>IF(G138&gt;0,MAX(A$12:A137)+1,0)</f>
        <v>0</v>
      </c>
      <c r="C138" s="546"/>
      <c r="J138" s="550">
        <f t="shared" si="10"/>
        <v>0</v>
      </c>
    </row>
    <row r="139" spans="1:10" ht="149.25" customHeight="1" x14ac:dyDescent="0.2">
      <c r="A139" s="393">
        <f>IF(G139&gt;0,MAX(A$12:A138)+1,0)</f>
        <v>0</v>
      </c>
      <c r="B139" s="652" t="s">
        <v>2150</v>
      </c>
      <c r="C139" s="652"/>
      <c r="D139" s="652"/>
      <c r="E139" s="652"/>
      <c r="F139" s="652"/>
      <c r="G139" s="652"/>
      <c r="J139" s="550"/>
    </row>
    <row r="140" spans="1:10" x14ac:dyDescent="0.2">
      <c r="A140" s="393">
        <f>IF(G140&gt;0,MAX(A$12:A139)+1,0)</f>
        <v>0</v>
      </c>
      <c r="C140" s="652"/>
      <c r="D140" s="652"/>
      <c r="E140" s="652"/>
      <c r="F140" s="652"/>
      <c r="G140" s="652"/>
      <c r="H140" s="652"/>
      <c r="J140" s="550">
        <f t="shared" si="10"/>
        <v>0</v>
      </c>
    </row>
    <row r="141" spans="1:10" x14ac:dyDescent="0.2">
      <c r="A141" s="393">
        <f>IF(G141&gt;0,MAX(A$12:A140)+1,0)</f>
        <v>0</v>
      </c>
      <c r="C141" s="546"/>
      <c r="J141" s="550">
        <f t="shared" si="10"/>
        <v>0</v>
      </c>
    </row>
    <row r="142" spans="1:10" x14ac:dyDescent="0.2">
      <c r="A142" s="393">
        <f>IF(G142&gt;0,MAX(A$12:A141)+1,0)</f>
        <v>0</v>
      </c>
      <c r="C142" s="546"/>
      <c r="J142" s="550">
        <f t="shared" si="10"/>
        <v>0</v>
      </c>
    </row>
    <row r="143" spans="1:10" x14ac:dyDescent="0.2">
      <c r="A143" s="393">
        <f>IF(G143&gt;0,MAX(A$12:A142)+1,0)</f>
        <v>0</v>
      </c>
      <c r="C143" s="546"/>
      <c r="J143" s="550">
        <f t="shared" si="10"/>
        <v>0</v>
      </c>
    </row>
    <row r="144" spans="1:10" x14ac:dyDescent="0.2">
      <c r="A144" s="393">
        <f>IF(G144&gt;0,MAX(A$12:A143)+1,0)</f>
        <v>0</v>
      </c>
      <c r="C144" s="546"/>
      <c r="J144" s="550">
        <f t="shared" si="10"/>
        <v>0</v>
      </c>
    </row>
    <row r="145" spans="1:10" x14ac:dyDescent="0.2">
      <c r="A145" s="393">
        <f>IF(G145&gt;0,MAX(A$12:A144)+1,0)</f>
        <v>0</v>
      </c>
      <c r="C145" s="546"/>
      <c r="J145" s="550">
        <f t="shared" si="10"/>
        <v>0</v>
      </c>
    </row>
    <row r="146" spans="1:10" x14ac:dyDescent="0.2">
      <c r="A146" s="393">
        <f>IF(G146&gt;0,MAX(A$12:A145)+1,0)</f>
        <v>0</v>
      </c>
      <c r="C146" s="546"/>
      <c r="J146" s="550">
        <f t="shared" si="10"/>
        <v>0</v>
      </c>
    </row>
    <row r="147" spans="1:10" x14ac:dyDescent="0.2">
      <c r="A147" s="393">
        <f>IF(G147&gt;0,MAX(A$12:A146)+1,0)</f>
        <v>0</v>
      </c>
      <c r="C147" s="546"/>
      <c r="J147" s="550">
        <f t="shared" si="10"/>
        <v>0</v>
      </c>
    </row>
    <row r="148" spans="1:10" x14ac:dyDescent="0.2">
      <c r="A148" s="393">
        <f>IF(G148&gt;0,MAX(A$12:A147)+1,0)</f>
        <v>0</v>
      </c>
      <c r="C148" s="546"/>
      <c r="J148" s="550">
        <f t="shared" si="10"/>
        <v>0</v>
      </c>
    </row>
    <row r="149" spans="1:10" x14ac:dyDescent="0.2">
      <c r="A149" s="393">
        <f>IF(G149&gt;0,MAX(A$12:A148)+1,0)</f>
        <v>0</v>
      </c>
      <c r="C149" s="546"/>
      <c r="J149" s="550">
        <f t="shared" si="10"/>
        <v>0</v>
      </c>
    </row>
    <row r="150" spans="1:10" x14ac:dyDescent="0.2">
      <c r="A150" s="393">
        <f>IF(G150&gt;0,MAX(A$12:A149)+1,0)</f>
        <v>0</v>
      </c>
      <c r="C150" s="546"/>
      <c r="J150" s="550">
        <f t="shared" si="10"/>
        <v>0</v>
      </c>
    </row>
    <row r="151" spans="1:10" x14ac:dyDescent="0.2">
      <c r="A151" s="393">
        <f>IF(G151&gt;0,MAX(A$12:A150)+1,0)</f>
        <v>0</v>
      </c>
      <c r="C151" s="546"/>
      <c r="J151" s="550">
        <f t="shared" si="10"/>
        <v>0</v>
      </c>
    </row>
    <row r="152" spans="1:10" x14ac:dyDescent="0.2">
      <c r="A152" s="393">
        <f>IF(G152&gt;0,MAX(A$12:A151)+1,0)</f>
        <v>0</v>
      </c>
      <c r="C152" s="546"/>
      <c r="J152" s="550">
        <f t="shared" si="10"/>
        <v>0</v>
      </c>
    </row>
    <row r="153" spans="1:10" x14ac:dyDescent="0.2">
      <c r="A153" s="393">
        <f>IF(G153&gt;0,MAX(A$12:A152)+1,0)</f>
        <v>0</v>
      </c>
      <c r="C153" s="546"/>
      <c r="J153" s="550">
        <f t="shared" si="10"/>
        <v>0</v>
      </c>
    </row>
    <row r="154" spans="1:10" x14ac:dyDescent="0.2">
      <c r="A154" s="393">
        <f>IF(G154&gt;0,MAX(A$12:A153)+1,0)</f>
        <v>0</v>
      </c>
      <c r="C154" s="546"/>
      <c r="J154" s="550">
        <f t="shared" si="10"/>
        <v>0</v>
      </c>
    </row>
    <row r="155" spans="1:10" x14ac:dyDescent="0.2">
      <c r="A155" s="393">
        <f>IF(G155&gt;0,MAX(A$12:A154)+1,0)</f>
        <v>0</v>
      </c>
      <c r="C155" s="546"/>
      <c r="J155" s="550">
        <f t="shared" si="10"/>
        <v>0</v>
      </c>
    </row>
    <row r="156" spans="1:10" x14ac:dyDescent="0.2">
      <c r="A156" s="393">
        <f>IF(G156&gt;0,MAX(A$12:A155)+1,0)</f>
        <v>0</v>
      </c>
      <c r="C156" s="546"/>
      <c r="J156" s="550">
        <f t="shared" si="10"/>
        <v>0</v>
      </c>
    </row>
    <row r="157" spans="1:10" x14ac:dyDescent="0.2">
      <c r="A157" s="393">
        <f>IF(G157&gt;0,MAX(A$12:A156)+1,0)</f>
        <v>0</v>
      </c>
      <c r="C157" s="546"/>
      <c r="J157" s="550">
        <f t="shared" si="10"/>
        <v>0</v>
      </c>
    </row>
    <row r="158" spans="1:10" x14ac:dyDescent="0.2">
      <c r="C158" s="546"/>
      <c r="J158" s="550">
        <f t="shared" si="10"/>
        <v>0</v>
      </c>
    </row>
    <row r="159" spans="1:10" x14ac:dyDescent="0.2">
      <c r="C159" s="546"/>
      <c r="J159" s="550">
        <f t="shared" si="10"/>
        <v>0</v>
      </c>
    </row>
    <row r="160" spans="1:10" x14ac:dyDescent="0.2">
      <c r="C160" s="546"/>
      <c r="J160" s="550">
        <f t="shared" si="10"/>
        <v>0</v>
      </c>
    </row>
    <row r="161" spans="3:10" x14ac:dyDescent="0.2">
      <c r="C161" s="546"/>
      <c r="J161" s="550">
        <f t="shared" si="10"/>
        <v>0</v>
      </c>
    </row>
    <row r="162" spans="3:10" x14ac:dyDescent="0.2">
      <c r="C162" s="546"/>
      <c r="J162" s="550">
        <f t="shared" si="10"/>
        <v>0</v>
      </c>
    </row>
    <row r="163" spans="3:10" x14ac:dyDescent="0.2">
      <c r="C163" s="546"/>
      <c r="J163" s="550">
        <f t="shared" si="10"/>
        <v>0</v>
      </c>
    </row>
    <row r="164" spans="3:10" x14ac:dyDescent="0.2">
      <c r="C164" s="546"/>
      <c r="J164" s="550">
        <f t="shared" si="10"/>
        <v>0</v>
      </c>
    </row>
    <row r="165" spans="3:10" x14ac:dyDescent="0.2">
      <c r="C165" s="546"/>
      <c r="J165" s="550">
        <f t="shared" si="10"/>
        <v>0</v>
      </c>
    </row>
    <row r="166" spans="3:10" x14ac:dyDescent="0.2">
      <c r="C166" s="546"/>
      <c r="J166" s="550">
        <f t="shared" si="10"/>
        <v>0</v>
      </c>
    </row>
    <row r="167" spans="3:10" x14ac:dyDescent="0.2">
      <c r="C167" s="546"/>
      <c r="J167" s="550">
        <f t="shared" si="10"/>
        <v>0</v>
      </c>
    </row>
    <row r="168" spans="3:10" x14ac:dyDescent="0.2">
      <c r="C168" s="546"/>
      <c r="J168" s="550">
        <f t="shared" si="10"/>
        <v>0</v>
      </c>
    </row>
    <row r="169" spans="3:10" x14ac:dyDescent="0.2">
      <c r="C169" s="546"/>
      <c r="J169" s="550">
        <f t="shared" si="10"/>
        <v>0</v>
      </c>
    </row>
    <row r="170" spans="3:10" x14ac:dyDescent="0.2">
      <c r="C170" s="546"/>
      <c r="J170" s="550">
        <f t="shared" si="10"/>
        <v>0</v>
      </c>
    </row>
    <row r="171" spans="3:10" x14ac:dyDescent="0.2">
      <c r="C171" s="546"/>
      <c r="J171" s="550">
        <f t="shared" si="10"/>
        <v>0</v>
      </c>
    </row>
    <row r="172" spans="3:10" x14ac:dyDescent="0.2">
      <c r="C172" s="546"/>
      <c r="J172" s="550">
        <f t="shared" si="10"/>
        <v>0</v>
      </c>
    </row>
    <row r="173" spans="3:10" x14ac:dyDescent="0.2">
      <c r="C173" s="546"/>
      <c r="J173" s="550">
        <f t="shared" si="10"/>
        <v>0</v>
      </c>
    </row>
    <row r="174" spans="3:10" x14ac:dyDescent="0.2">
      <c r="C174" s="546"/>
      <c r="J174" s="550">
        <f t="shared" si="10"/>
        <v>0</v>
      </c>
    </row>
    <row r="175" spans="3:10" x14ac:dyDescent="0.2">
      <c r="C175" s="546"/>
      <c r="J175" s="550">
        <f t="shared" si="10"/>
        <v>0</v>
      </c>
    </row>
    <row r="176" spans="3:10" x14ac:dyDescent="0.2">
      <c r="C176" s="546"/>
      <c r="J176" s="550">
        <f t="shared" si="10"/>
        <v>0</v>
      </c>
    </row>
    <row r="177" spans="3:10" x14ac:dyDescent="0.2">
      <c r="C177" s="546"/>
      <c r="J177" s="550">
        <f t="shared" si="10"/>
        <v>0</v>
      </c>
    </row>
    <row r="178" spans="3:10" x14ac:dyDescent="0.2">
      <c r="C178" s="546"/>
      <c r="J178" s="550">
        <f t="shared" si="10"/>
        <v>0</v>
      </c>
    </row>
    <row r="179" spans="3:10" x14ac:dyDescent="0.2">
      <c r="C179" s="546"/>
      <c r="J179" s="550">
        <f t="shared" si="10"/>
        <v>0</v>
      </c>
    </row>
    <row r="180" spans="3:10" x14ac:dyDescent="0.2">
      <c r="C180" s="546"/>
      <c r="J180" s="550">
        <f t="shared" si="10"/>
        <v>0</v>
      </c>
    </row>
    <row r="181" spans="3:10" x14ac:dyDescent="0.2">
      <c r="C181" s="546"/>
      <c r="J181" s="550">
        <f t="shared" si="10"/>
        <v>0</v>
      </c>
    </row>
    <row r="182" spans="3:10" x14ac:dyDescent="0.2">
      <c r="C182" s="546"/>
      <c r="J182" s="550">
        <f t="shared" si="10"/>
        <v>0</v>
      </c>
    </row>
    <row r="183" spans="3:10" x14ac:dyDescent="0.2">
      <c r="C183" s="546"/>
      <c r="J183" s="550">
        <f t="shared" si="10"/>
        <v>0</v>
      </c>
    </row>
    <row r="184" spans="3:10" x14ac:dyDescent="0.2">
      <c r="C184" s="546"/>
      <c r="J184" s="550">
        <f t="shared" si="10"/>
        <v>0</v>
      </c>
    </row>
    <row r="185" spans="3:10" x14ac:dyDescent="0.2">
      <c r="C185" s="546"/>
      <c r="J185" s="550">
        <f t="shared" si="10"/>
        <v>0</v>
      </c>
    </row>
    <row r="186" spans="3:10" x14ac:dyDescent="0.2">
      <c r="C186" s="546"/>
      <c r="J186" s="550">
        <f t="shared" si="10"/>
        <v>0</v>
      </c>
    </row>
    <row r="187" spans="3:10" x14ac:dyDescent="0.2">
      <c r="C187" s="546"/>
    </row>
    <row r="188" spans="3:10" x14ac:dyDescent="0.2">
      <c r="C188" s="546"/>
    </row>
    <row r="189" spans="3:10" x14ac:dyDescent="0.2">
      <c r="C189" s="546"/>
    </row>
    <row r="190" spans="3:10" x14ac:dyDescent="0.2">
      <c r="C190" s="546"/>
    </row>
    <row r="191" spans="3:10" x14ac:dyDescent="0.2">
      <c r="C191" s="546"/>
    </row>
    <row r="192" spans="3:10" x14ac:dyDescent="0.2">
      <c r="C192" s="546"/>
    </row>
    <row r="193" spans="3:3" x14ac:dyDescent="0.2">
      <c r="C193" s="546"/>
    </row>
    <row r="194" spans="3:3" x14ac:dyDescent="0.2">
      <c r="C194" s="546"/>
    </row>
    <row r="195" spans="3:3" x14ac:dyDescent="0.2">
      <c r="C195" s="546"/>
    </row>
    <row r="196" spans="3:3" x14ac:dyDescent="0.2">
      <c r="C196" s="546"/>
    </row>
    <row r="197" spans="3:3" x14ac:dyDescent="0.2">
      <c r="C197" s="546"/>
    </row>
    <row r="198" spans="3:3" x14ac:dyDescent="0.2">
      <c r="C198" s="546"/>
    </row>
    <row r="199" spans="3:3" x14ac:dyDescent="0.2">
      <c r="C199" s="546"/>
    </row>
    <row r="200" spans="3:3" x14ac:dyDescent="0.2">
      <c r="C200" s="546"/>
    </row>
    <row r="201" spans="3:3" x14ac:dyDescent="0.2">
      <c r="C201" s="546"/>
    </row>
    <row r="202" spans="3:3" x14ac:dyDescent="0.2">
      <c r="C202" s="546"/>
    </row>
    <row r="203" spans="3:3" x14ac:dyDescent="0.2">
      <c r="C203" s="546"/>
    </row>
    <row r="204" spans="3:3" x14ac:dyDescent="0.2">
      <c r="C204" s="546"/>
    </row>
    <row r="205" spans="3:3" x14ac:dyDescent="0.2">
      <c r="C205" s="546"/>
    </row>
    <row r="206" spans="3:3" x14ac:dyDescent="0.2">
      <c r="C206" s="546"/>
    </row>
    <row r="207" spans="3:3" x14ac:dyDescent="0.2">
      <c r="C207" s="546"/>
    </row>
    <row r="208" spans="3:3" x14ac:dyDescent="0.2">
      <c r="C208" s="546"/>
    </row>
    <row r="209" spans="3:3" x14ac:dyDescent="0.2">
      <c r="C209" s="546"/>
    </row>
    <row r="210" spans="3:3" x14ac:dyDescent="0.2">
      <c r="C210" s="546"/>
    </row>
    <row r="211" spans="3:3" x14ac:dyDescent="0.2">
      <c r="C211" s="546"/>
    </row>
    <row r="212" spans="3:3" x14ac:dyDescent="0.2">
      <c r="C212" s="546"/>
    </row>
    <row r="213" spans="3:3" x14ac:dyDescent="0.2">
      <c r="C213" s="546"/>
    </row>
    <row r="214" spans="3:3" x14ac:dyDescent="0.2">
      <c r="C214" s="546"/>
    </row>
    <row r="215" spans="3:3" x14ac:dyDescent="0.2">
      <c r="C215" s="546"/>
    </row>
    <row r="216" spans="3:3" x14ac:dyDescent="0.2">
      <c r="C216" s="546"/>
    </row>
    <row r="217" spans="3:3" x14ac:dyDescent="0.2">
      <c r="C217" s="546"/>
    </row>
    <row r="218" spans="3:3" x14ac:dyDescent="0.2">
      <c r="C218" s="546"/>
    </row>
    <row r="219" spans="3:3" x14ac:dyDescent="0.2">
      <c r="C219" s="546"/>
    </row>
    <row r="220" spans="3:3" x14ac:dyDescent="0.2">
      <c r="C220" s="546"/>
    </row>
    <row r="221" spans="3:3" x14ac:dyDescent="0.2">
      <c r="C221" s="546"/>
    </row>
    <row r="222" spans="3:3" x14ac:dyDescent="0.2">
      <c r="C222" s="546"/>
    </row>
    <row r="223" spans="3:3" x14ac:dyDescent="0.2">
      <c r="C223" s="546"/>
    </row>
    <row r="224" spans="3:3" x14ac:dyDescent="0.2">
      <c r="C224" s="546"/>
    </row>
    <row r="225" spans="3:3" x14ac:dyDescent="0.2">
      <c r="C225" s="546"/>
    </row>
    <row r="226" spans="3:3" x14ac:dyDescent="0.2">
      <c r="C226" s="546"/>
    </row>
    <row r="227" spans="3:3" x14ac:dyDescent="0.2">
      <c r="C227" s="546"/>
    </row>
    <row r="228" spans="3:3" x14ac:dyDescent="0.2">
      <c r="C228" s="546"/>
    </row>
    <row r="229" spans="3:3" x14ac:dyDescent="0.2">
      <c r="C229" s="546"/>
    </row>
    <row r="230" spans="3:3" x14ac:dyDescent="0.2">
      <c r="C230" s="546"/>
    </row>
    <row r="231" spans="3:3" x14ac:dyDescent="0.2">
      <c r="C231" s="546"/>
    </row>
    <row r="232" spans="3:3" x14ac:dyDescent="0.2">
      <c r="C232" s="546"/>
    </row>
    <row r="233" spans="3:3" x14ac:dyDescent="0.2">
      <c r="C233" s="546"/>
    </row>
    <row r="234" spans="3:3" x14ac:dyDescent="0.2">
      <c r="C234" s="546"/>
    </row>
    <row r="235" spans="3:3" x14ac:dyDescent="0.2">
      <c r="C235" s="546"/>
    </row>
    <row r="236" spans="3:3" x14ac:dyDescent="0.2">
      <c r="C236" s="546"/>
    </row>
    <row r="237" spans="3:3" x14ac:dyDescent="0.2">
      <c r="C237" s="546"/>
    </row>
    <row r="238" spans="3:3" x14ac:dyDescent="0.2">
      <c r="C238" s="546"/>
    </row>
    <row r="239" spans="3:3" x14ac:dyDescent="0.2">
      <c r="C239" s="546"/>
    </row>
    <row r="240" spans="3:3" x14ac:dyDescent="0.2">
      <c r="C240" s="546"/>
    </row>
    <row r="241" spans="3:3" x14ac:dyDescent="0.2">
      <c r="C241" s="546"/>
    </row>
    <row r="242" spans="3:3" x14ac:dyDescent="0.2">
      <c r="C242" s="546"/>
    </row>
    <row r="243" spans="3:3" x14ac:dyDescent="0.2">
      <c r="C243" s="546"/>
    </row>
    <row r="244" spans="3:3" x14ac:dyDescent="0.2">
      <c r="C244" s="546"/>
    </row>
    <row r="245" spans="3:3" x14ac:dyDescent="0.2">
      <c r="C245" s="546"/>
    </row>
    <row r="246" spans="3:3" x14ac:dyDescent="0.2">
      <c r="C246" s="546"/>
    </row>
    <row r="247" spans="3:3" x14ac:dyDescent="0.2">
      <c r="C247" s="546"/>
    </row>
    <row r="248" spans="3:3" x14ac:dyDescent="0.2">
      <c r="C248" s="546"/>
    </row>
    <row r="249" spans="3:3" x14ac:dyDescent="0.2">
      <c r="C249" s="546"/>
    </row>
    <row r="250" spans="3:3" x14ac:dyDescent="0.2">
      <c r="C250" s="546"/>
    </row>
    <row r="251" spans="3:3" x14ac:dyDescent="0.2">
      <c r="C251" s="546"/>
    </row>
    <row r="252" spans="3:3" x14ac:dyDescent="0.2">
      <c r="C252" s="546"/>
    </row>
    <row r="253" spans="3:3" x14ac:dyDescent="0.2">
      <c r="C253" s="546"/>
    </row>
    <row r="254" spans="3:3" x14ac:dyDescent="0.2">
      <c r="C254" s="546"/>
    </row>
    <row r="255" spans="3:3" x14ac:dyDescent="0.2">
      <c r="C255" s="546"/>
    </row>
    <row r="256" spans="3:3" x14ac:dyDescent="0.2">
      <c r="C256" s="546"/>
    </row>
    <row r="257" spans="3:3" x14ac:dyDescent="0.2">
      <c r="C257" s="546"/>
    </row>
    <row r="258" spans="3:3" x14ac:dyDescent="0.2">
      <c r="C258" s="546"/>
    </row>
    <row r="259" spans="3:3" x14ac:dyDescent="0.2">
      <c r="C259" s="546"/>
    </row>
    <row r="260" spans="3:3" x14ac:dyDescent="0.2">
      <c r="C260" s="546"/>
    </row>
    <row r="261" spans="3:3" x14ac:dyDescent="0.2">
      <c r="C261" s="546"/>
    </row>
    <row r="262" spans="3:3" x14ac:dyDescent="0.2">
      <c r="C262" s="546"/>
    </row>
    <row r="263" spans="3:3" x14ac:dyDescent="0.2">
      <c r="C263" s="546"/>
    </row>
    <row r="264" spans="3:3" x14ac:dyDescent="0.2">
      <c r="C264" s="546"/>
    </row>
    <row r="265" spans="3:3" x14ac:dyDescent="0.2">
      <c r="C265" s="546"/>
    </row>
    <row r="266" spans="3:3" x14ac:dyDescent="0.2">
      <c r="C266" s="546"/>
    </row>
    <row r="267" spans="3:3" x14ac:dyDescent="0.2">
      <c r="C267" s="546"/>
    </row>
    <row r="268" spans="3:3" x14ac:dyDescent="0.2">
      <c r="C268" s="546"/>
    </row>
    <row r="269" spans="3:3" x14ac:dyDescent="0.2">
      <c r="C269" s="546"/>
    </row>
    <row r="270" spans="3:3" x14ac:dyDescent="0.2">
      <c r="C270" s="546"/>
    </row>
    <row r="271" spans="3:3" x14ac:dyDescent="0.2">
      <c r="C271" s="546"/>
    </row>
    <row r="272" spans="3:3" x14ac:dyDescent="0.2">
      <c r="C272" s="546"/>
    </row>
    <row r="273" spans="3:3" x14ac:dyDescent="0.2">
      <c r="C273" s="546"/>
    </row>
    <row r="274" spans="3:3" x14ac:dyDescent="0.2">
      <c r="C274" s="546"/>
    </row>
    <row r="275" spans="3:3" x14ac:dyDescent="0.2">
      <c r="C275" s="546"/>
    </row>
    <row r="276" spans="3:3" x14ac:dyDescent="0.2">
      <c r="C276" s="546"/>
    </row>
    <row r="277" spans="3:3" x14ac:dyDescent="0.2">
      <c r="C277" s="546"/>
    </row>
    <row r="278" spans="3:3" x14ac:dyDescent="0.2">
      <c r="C278" s="546"/>
    </row>
    <row r="279" spans="3:3" x14ac:dyDescent="0.2">
      <c r="C279" s="546"/>
    </row>
    <row r="280" spans="3:3" x14ac:dyDescent="0.2">
      <c r="C280" s="546"/>
    </row>
    <row r="281" spans="3:3" x14ac:dyDescent="0.2">
      <c r="C281" s="546"/>
    </row>
    <row r="282" spans="3:3" x14ac:dyDescent="0.2">
      <c r="C282" s="546"/>
    </row>
    <row r="283" spans="3:3" x14ac:dyDescent="0.2">
      <c r="C283" s="546"/>
    </row>
    <row r="284" spans="3:3" x14ac:dyDescent="0.2">
      <c r="C284" s="546"/>
    </row>
    <row r="285" spans="3:3" x14ac:dyDescent="0.2">
      <c r="C285" s="546"/>
    </row>
    <row r="286" spans="3:3" x14ac:dyDescent="0.2">
      <c r="C286" s="546"/>
    </row>
    <row r="287" spans="3:3" x14ac:dyDescent="0.2">
      <c r="C287" s="546"/>
    </row>
    <row r="288" spans="3:3" x14ac:dyDescent="0.2">
      <c r="C288" s="546"/>
    </row>
    <row r="289" spans="3:3" x14ac:dyDescent="0.2">
      <c r="C289" s="546"/>
    </row>
    <row r="290" spans="3:3" x14ac:dyDescent="0.2">
      <c r="C290" s="546"/>
    </row>
    <row r="291" spans="3:3" x14ac:dyDescent="0.2">
      <c r="C291" s="546"/>
    </row>
    <row r="292" spans="3:3" x14ac:dyDescent="0.2">
      <c r="C292" s="546"/>
    </row>
    <row r="293" spans="3:3" x14ac:dyDescent="0.2">
      <c r="C293" s="546"/>
    </row>
    <row r="294" spans="3:3" x14ac:dyDescent="0.2">
      <c r="C294" s="546"/>
    </row>
    <row r="295" spans="3:3" x14ac:dyDescent="0.2">
      <c r="C295" s="546"/>
    </row>
    <row r="296" spans="3:3" x14ac:dyDescent="0.2">
      <c r="C296" s="546"/>
    </row>
    <row r="297" spans="3:3" x14ac:dyDescent="0.2">
      <c r="C297" s="546"/>
    </row>
    <row r="298" spans="3:3" x14ac:dyDescent="0.2">
      <c r="C298" s="546"/>
    </row>
    <row r="299" spans="3:3" x14ac:dyDescent="0.2">
      <c r="C299" s="546"/>
    </row>
    <row r="300" spans="3:3" x14ac:dyDescent="0.2">
      <c r="C300" s="546"/>
    </row>
    <row r="301" spans="3:3" x14ac:dyDescent="0.2">
      <c r="C301" s="546"/>
    </row>
    <row r="302" spans="3:3" x14ac:dyDescent="0.2">
      <c r="C302" s="546"/>
    </row>
    <row r="303" spans="3:3" x14ac:dyDescent="0.2">
      <c r="C303" s="546"/>
    </row>
    <row r="304" spans="3:3" x14ac:dyDescent="0.2">
      <c r="C304" s="546"/>
    </row>
    <row r="305" spans="3:3" x14ac:dyDescent="0.2">
      <c r="C305" s="546"/>
    </row>
    <row r="306" spans="3:3" x14ac:dyDescent="0.2">
      <c r="C306" s="546"/>
    </row>
    <row r="307" spans="3:3" x14ac:dyDescent="0.2">
      <c r="C307" s="546"/>
    </row>
    <row r="308" spans="3:3" x14ac:dyDescent="0.2">
      <c r="C308" s="546"/>
    </row>
    <row r="309" spans="3:3" x14ac:dyDescent="0.2">
      <c r="C309" s="546"/>
    </row>
    <row r="310" spans="3:3" x14ac:dyDescent="0.2">
      <c r="C310" s="546"/>
    </row>
    <row r="311" spans="3:3" x14ac:dyDescent="0.2">
      <c r="C311" s="546"/>
    </row>
    <row r="312" spans="3:3" x14ac:dyDescent="0.2">
      <c r="C312" s="546"/>
    </row>
    <row r="313" spans="3:3" x14ac:dyDescent="0.2">
      <c r="C313" s="546"/>
    </row>
    <row r="314" spans="3:3" x14ac:dyDescent="0.2">
      <c r="C314" s="546"/>
    </row>
    <row r="315" spans="3:3" x14ac:dyDescent="0.2">
      <c r="C315" s="546"/>
    </row>
    <row r="316" spans="3:3" x14ac:dyDescent="0.2">
      <c r="C316" s="546"/>
    </row>
    <row r="317" spans="3:3" x14ac:dyDescent="0.2">
      <c r="C317" s="546"/>
    </row>
    <row r="318" spans="3:3" x14ac:dyDescent="0.2">
      <c r="C318" s="546"/>
    </row>
    <row r="319" spans="3:3" x14ac:dyDescent="0.2">
      <c r="C319" s="546"/>
    </row>
    <row r="320" spans="3:3" x14ac:dyDescent="0.2">
      <c r="C320" s="546"/>
    </row>
    <row r="321" spans="3:3" x14ac:dyDescent="0.2">
      <c r="C321" s="546"/>
    </row>
    <row r="322" spans="3:3" x14ac:dyDescent="0.2">
      <c r="C322" s="546"/>
    </row>
    <row r="323" spans="3:3" x14ac:dyDescent="0.2">
      <c r="C323" s="546"/>
    </row>
    <row r="324" spans="3:3" x14ac:dyDescent="0.2">
      <c r="C324" s="546"/>
    </row>
    <row r="325" spans="3:3" x14ac:dyDescent="0.2">
      <c r="C325" s="546"/>
    </row>
    <row r="326" spans="3:3" x14ac:dyDescent="0.2">
      <c r="C326" s="546"/>
    </row>
    <row r="327" spans="3:3" x14ac:dyDescent="0.2">
      <c r="C327" s="546"/>
    </row>
    <row r="328" spans="3:3" x14ac:dyDescent="0.2">
      <c r="C328" s="546"/>
    </row>
    <row r="329" spans="3:3" x14ac:dyDescent="0.2">
      <c r="C329" s="546"/>
    </row>
    <row r="330" spans="3:3" x14ac:dyDescent="0.2">
      <c r="C330" s="546"/>
    </row>
    <row r="331" spans="3:3" x14ac:dyDescent="0.2">
      <c r="C331" s="546"/>
    </row>
    <row r="332" spans="3:3" x14ac:dyDescent="0.2">
      <c r="C332" s="546"/>
    </row>
    <row r="333" spans="3:3" x14ac:dyDescent="0.2">
      <c r="C333" s="546"/>
    </row>
    <row r="334" spans="3:3" x14ac:dyDescent="0.2">
      <c r="C334" s="546"/>
    </row>
    <row r="335" spans="3:3" x14ac:dyDescent="0.2">
      <c r="C335" s="546"/>
    </row>
    <row r="336" spans="3:3" x14ac:dyDescent="0.2">
      <c r="C336" s="546"/>
    </row>
    <row r="337" spans="3:3" x14ac:dyDescent="0.2">
      <c r="C337" s="546"/>
    </row>
    <row r="338" spans="3:3" x14ac:dyDescent="0.2">
      <c r="C338" s="546"/>
    </row>
    <row r="339" spans="3:3" x14ac:dyDescent="0.2">
      <c r="C339" s="546"/>
    </row>
    <row r="340" spans="3:3" x14ac:dyDescent="0.2">
      <c r="C340" s="546"/>
    </row>
    <row r="341" spans="3:3" x14ac:dyDescent="0.2">
      <c r="C341" s="546"/>
    </row>
    <row r="342" spans="3:3" x14ac:dyDescent="0.2">
      <c r="C342" s="546"/>
    </row>
    <row r="343" spans="3:3" x14ac:dyDescent="0.2">
      <c r="C343" s="546"/>
    </row>
    <row r="344" spans="3:3" x14ac:dyDescent="0.2">
      <c r="C344" s="546"/>
    </row>
    <row r="345" spans="3:3" x14ac:dyDescent="0.2">
      <c r="C345" s="546"/>
    </row>
    <row r="346" spans="3:3" x14ac:dyDescent="0.2">
      <c r="C346" s="546"/>
    </row>
    <row r="347" spans="3:3" x14ac:dyDescent="0.2">
      <c r="C347" s="546"/>
    </row>
    <row r="348" spans="3:3" x14ac:dyDescent="0.2">
      <c r="C348" s="546"/>
    </row>
    <row r="349" spans="3:3" x14ac:dyDescent="0.2">
      <c r="C349" s="546"/>
    </row>
    <row r="350" spans="3:3" x14ac:dyDescent="0.2">
      <c r="C350" s="546"/>
    </row>
    <row r="351" spans="3:3" x14ac:dyDescent="0.2">
      <c r="C351" s="546"/>
    </row>
    <row r="352" spans="3:3" x14ac:dyDescent="0.2">
      <c r="C352" s="546"/>
    </row>
    <row r="353" spans="3:3" x14ac:dyDescent="0.2">
      <c r="C353" s="546"/>
    </row>
    <row r="354" spans="3:3" x14ac:dyDescent="0.2">
      <c r="C354" s="546"/>
    </row>
    <row r="355" spans="3:3" x14ac:dyDescent="0.2">
      <c r="C355" s="546"/>
    </row>
    <row r="356" spans="3:3" x14ac:dyDescent="0.2">
      <c r="C356" s="546"/>
    </row>
    <row r="357" spans="3:3" x14ac:dyDescent="0.2">
      <c r="C357" s="546"/>
    </row>
    <row r="358" spans="3:3" x14ac:dyDescent="0.2">
      <c r="C358" s="546"/>
    </row>
    <row r="359" spans="3:3" x14ac:dyDescent="0.2">
      <c r="C359" s="546"/>
    </row>
    <row r="360" spans="3:3" x14ac:dyDescent="0.2">
      <c r="C360" s="546"/>
    </row>
    <row r="361" spans="3:3" x14ac:dyDescent="0.2">
      <c r="C361" s="546"/>
    </row>
    <row r="362" spans="3:3" x14ac:dyDescent="0.2">
      <c r="C362" s="546"/>
    </row>
    <row r="363" spans="3:3" x14ac:dyDescent="0.2">
      <c r="C363" s="546"/>
    </row>
    <row r="364" spans="3:3" x14ac:dyDescent="0.2">
      <c r="C364" s="546"/>
    </row>
    <row r="365" spans="3:3" x14ac:dyDescent="0.2">
      <c r="C365" s="546"/>
    </row>
    <row r="366" spans="3:3" x14ac:dyDescent="0.2">
      <c r="C366" s="546"/>
    </row>
    <row r="367" spans="3:3" x14ac:dyDescent="0.2">
      <c r="C367" s="546"/>
    </row>
    <row r="368" spans="3:3" x14ac:dyDescent="0.2">
      <c r="C368" s="546"/>
    </row>
    <row r="369" spans="3:3" x14ac:dyDescent="0.2">
      <c r="C369" s="546"/>
    </row>
    <row r="370" spans="3:3" x14ac:dyDescent="0.2">
      <c r="C370" s="546"/>
    </row>
    <row r="371" spans="3:3" x14ac:dyDescent="0.2">
      <c r="C371" s="546"/>
    </row>
    <row r="372" spans="3:3" x14ac:dyDescent="0.2">
      <c r="C372" s="546"/>
    </row>
    <row r="373" spans="3:3" x14ac:dyDescent="0.2">
      <c r="C373" s="546"/>
    </row>
    <row r="374" spans="3:3" x14ac:dyDescent="0.2">
      <c r="C374" s="546"/>
    </row>
    <row r="375" spans="3:3" x14ac:dyDescent="0.2">
      <c r="C375" s="546"/>
    </row>
    <row r="376" spans="3:3" x14ac:dyDescent="0.2">
      <c r="C376" s="546"/>
    </row>
    <row r="377" spans="3:3" x14ac:dyDescent="0.2">
      <c r="C377" s="546"/>
    </row>
    <row r="378" spans="3:3" x14ac:dyDescent="0.2">
      <c r="C378" s="546"/>
    </row>
    <row r="379" spans="3:3" x14ac:dyDescent="0.2">
      <c r="C379" s="546"/>
    </row>
    <row r="380" spans="3:3" x14ac:dyDescent="0.2">
      <c r="C380" s="546"/>
    </row>
    <row r="381" spans="3:3" x14ac:dyDescent="0.2">
      <c r="C381" s="546"/>
    </row>
    <row r="382" spans="3:3" x14ac:dyDescent="0.2">
      <c r="C382" s="546"/>
    </row>
    <row r="383" spans="3:3" x14ac:dyDescent="0.2">
      <c r="C383" s="546"/>
    </row>
    <row r="384" spans="3:3" x14ac:dyDescent="0.2">
      <c r="C384" s="546"/>
    </row>
    <row r="385" spans="3:3" x14ac:dyDescent="0.2">
      <c r="C385" s="546"/>
    </row>
    <row r="386" spans="3:3" x14ac:dyDescent="0.2">
      <c r="C386" s="546"/>
    </row>
    <row r="387" spans="3:3" x14ac:dyDescent="0.2">
      <c r="C387" s="546"/>
    </row>
    <row r="388" spans="3:3" x14ac:dyDescent="0.2">
      <c r="C388" s="546"/>
    </row>
    <row r="389" spans="3:3" x14ac:dyDescent="0.2">
      <c r="C389" s="546"/>
    </row>
    <row r="390" spans="3:3" x14ac:dyDescent="0.2">
      <c r="C390" s="546"/>
    </row>
    <row r="391" spans="3:3" x14ac:dyDescent="0.2">
      <c r="C391" s="546"/>
    </row>
    <row r="392" spans="3:3" x14ac:dyDescent="0.2">
      <c r="C392" s="546"/>
    </row>
    <row r="393" spans="3:3" x14ac:dyDescent="0.2">
      <c r="C393" s="546"/>
    </row>
    <row r="394" spans="3:3" x14ac:dyDescent="0.2">
      <c r="C394" s="546"/>
    </row>
    <row r="395" spans="3:3" x14ac:dyDescent="0.2">
      <c r="C395" s="546"/>
    </row>
    <row r="396" spans="3:3" x14ac:dyDescent="0.2">
      <c r="C396" s="546"/>
    </row>
    <row r="397" spans="3:3" x14ac:dyDescent="0.2">
      <c r="C397" s="546"/>
    </row>
    <row r="398" spans="3:3" x14ac:dyDescent="0.2">
      <c r="C398" s="546"/>
    </row>
    <row r="399" spans="3:3" x14ac:dyDescent="0.2">
      <c r="C399" s="546"/>
    </row>
    <row r="400" spans="3:3" x14ac:dyDescent="0.2">
      <c r="C400" s="546"/>
    </row>
    <row r="401" spans="3:3" x14ac:dyDescent="0.2">
      <c r="C401" s="546"/>
    </row>
    <row r="402" spans="3:3" x14ac:dyDescent="0.2">
      <c r="C402" s="546"/>
    </row>
    <row r="403" spans="3:3" x14ac:dyDescent="0.2">
      <c r="C403" s="546"/>
    </row>
    <row r="404" spans="3:3" x14ac:dyDescent="0.2">
      <c r="C404" s="546"/>
    </row>
    <row r="405" spans="3:3" x14ac:dyDescent="0.2">
      <c r="C405" s="546"/>
    </row>
    <row r="406" spans="3:3" x14ac:dyDescent="0.2">
      <c r="C406" s="546"/>
    </row>
    <row r="407" spans="3:3" x14ac:dyDescent="0.2">
      <c r="C407" s="546"/>
    </row>
    <row r="408" spans="3:3" x14ac:dyDescent="0.2">
      <c r="C408" s="546"/>
    </row>
    <row r="409" spans="3:3" x14ac:dyDescent="0.2">
      <c r="C409" s="546"/>
    </row>
    <row r="410" spans="3:3" x14ac:dyDescent="0.2">
      <c r="C410" s="546"/>
    </row>
    <row r="411" spans="3:3" x14ac:dyDescent="0.2">
      <c r="C411" s="546"/>
    </row>
    <row r="412" spans="3:3" x14ac:dyDescent="0.2">
      <c r="C412" s="546"/>
    </row>
    <row r="413" spans="3:3" x14ac:dyDescent="0.2">
      <c r="C413" s="546"/>
    </row>
    <row r="414" spans="3:3" x14ac:dyDescent="0.2">
      <c r="C414" s="546"/>
    </row>
    <row r="415" spans="3:3" x14ac:dyDescent="0.2">
      <c r="C415" s="546"/>
    </row>
    <row r="416" spans="3:3" x14ac:dyDescent="0.2">
      <c r="C416" s="546"/>
    </row>
    <row r="417" spans="3:3" x14ac:dyDescent="0.2">
      <c r="C417" s="546"/>
    </row>
    <row r="418" spans="3:3" x14ac:dyDescent="0.2">
      <c r="C418" s="546"/>
    </row>
    <row r="419" spans="3:3" x14ac:dyDescent="0.2">
      <c r="C419" s="546"/>
    </row>
    <row r="420" spans="3:3" x14ac:dyDescent="0.2">
      <c r="C420" s="546"/>
    </row>
    <row r="421" spans="3:3" x14ac:dyDescent="0.2">
      <c r="C421" s="546"/>
    </row>
    <row r="422" spans="3:3" x14ac:dyDescent="0.2">
      <c r="C422" s="546"/>
    </row>
    <row r="423" spans="3:3" x14ac:dyDescent="0.2">
      <c r="C423" s="546"/>
    </row>
    <row r="424" spans="3:3" x14ac:dyDescent="0.2">
      <c r="C424" s="546"/>
    </row>
    <row r="425" spans="3:3" x14ac:dyDescent="0.2">
      <c r="C425" s="546"/>
    </row>
    <row r="426" spans="3:3" x14ac:dyDescent="0.2">
      <c r="C426" s="546"/>
    </row>
    <row r="427" spans="3:3" x14ac:dyDescent="0.2">
      <c r="C427" s="546"/>
    </row>
    <row r="428" spans="3:3" x14ac:dyDescent="0.2">
      <c r="C428" s="546"/>
    </row>
    <row r="429" spans="3:3" x14ac:dyDescent="0.2">
      <c r="C429" s="546"/>
    </row>
    <row r="430" spans="3:3" x14ac:dyDescent="0.2">
      <c r="C430" s="546"/>
    </row>
    <row r="431" spans="3:3" x14ac:dyDescent="0.2">
      <c r="C431" s="546"/>
    </row>
    <row r="432" spans="3:3" x14ac:dyDescent="0.2">
      <c r="C432" s="546"/>
    </row>
    <row r="433" spans="3:3" x14ac:dyDescent="0.2">
      <c r="C433" s="546"/>
    </row>
    <row r="434" spans="3:3" x14ac:dyDescent="0.2">
      <c r="C434" s="546"/>
    </row>
    <row r="435" spans="3:3" x14ac:dyDescent="0.2">
      <c r="C435" s="546"/>
    </row>
    <row r="436" spans="3:3" x14ac:dyDescent="0.2">
      <c r="C436" s="546"/>
    </row>
    <row r="437" spans="3:3" x14ac:dyDescent="0.2">
      <c r="C437" s="546"/>
    </row>
    <row r="438" spans="3:3" x14ac:dyDescent="0.2">
      <c r="C438" s="546"/>
    </row>
    <row r="439" spans="3:3" x14ac:dyDescent="0.2">
      <c r="C439" s="546"/>
    </row>
    <row r="440" spans="3:3" x14ac:dyDescent="0.2">
      <c r="C440" s="546"/>
    </row>
    <row r="441" spans="3:3" x14ac:dyDescent="0.2">
      <c r="C441" s="546"/>
    </row>
    <row r="442" spans="3:3" x14ac:dyDescent="0.2">
      <c r="C442" s="546"/>
    </row>
    <row r="443" spans="3:3" x14ac:dyDescent="0.2">
      <c r="C443" s="546"/>
    </row>
    <row r="444" spans="3:3" x14ac:dyDescent="0.2">
      <c r="C444" s="546"/>
    </row>
    <row r="445" spans="3:3" x14ac:dyDescent="0.2">
      <c r="C445" s="546"/>
    </row>
    <row r="446" spans="3:3" x14ac:dyDescent="0.2">
      <c r="C446" s="546"/>
    </row>
    <row r="447" spans="3:3" x14ac:dyDescent="0.2">
      <c r="C447" s="546"/>
    </row>
    <row r="448" spans="3:3" x14ac:dyDescent="0.2">
      <c r="C448" s="546"/>
    </row>
    <row r="449" spans="3:3" x14ac:dyDescent="0.2">
      <c r="C449" s="546"/>
    </row>
    <row r="450" spans="3:3" x14ac:dyDescent="0.2">
      <c r="C450" s="546"/>
    </row>
    <row r="451" spans="3:3" x14ac:dyDescent="0.2">
      <c r="C451" s="546"/>
    </row>
    <row r="452" spans="3:3" x14ac:dyDescent="0.2">
      <c r="C452" s="546"/>
    </row>
    <row r="453" spans="3:3" x14ac:dyDescent="0.2">
      <c r="C453" s="546"/>
    </row>
    <row r="454" spans="3:3" x14ac:dyDescent="0.2">
      <c r="C454" s="546"/>
    </row>
    <row r="455" spans="3:3" x14ac:dyDescent="0.2">
      <c r="C455" s="546"/>
    </row>
    <row r="456" spans="3:3" x14ac:dyDescent="0.2">
      <c r="C456" s="546"/>
    </row>
    <row r="457" spans="3:3" x14ac:dyDescent="0.2">
      <c r="C457" s="546"/>
    </row>
    <row r="458" spans="3:3" x14ac:dyDescent="0.2">
      <c r="C458" s="546"/>
    </row>
    <row r="459" spans="3:3" x14ac:dyDescent="0.2">
      <c r="C459" s="546"/>
    </row>
    <row r="460" spans="3:3" x14ac:dyDescent="0.2">
      <c r="C460" s="546"/>
    </row>
    <row r="461" spans="3:3" x14ac:dyDescent="0.2">
      <c r="C461" s="546"/>
    </row>
    <row r="462" spans="3:3" x14ac:dyDescent="0.2">
      <c r="C462" s="546"/>
    </row>
    <row r="463" spans="3:3" x14ac:dyDescent="0.2">
      <c r="C463" s="546"/>
    </row>
    <row r="464" spans="3:3" x14ac:dyDescent="0.2">
      <c r="C464" s="546"/>
    </row>
    <row r="465" spans="3:3" x14ac:dyDescent="0.2">
      <c r="C465" s="546"/>
    </row>
    <row r="466" spans="3:3" x14ac:dyDescent="0.2">
      <c r="C466" s="546"/>
    </row>
    <row r="467" spans="3:3" x14ac:dyDescent="0.2">
      <c r="C467" s="546"/>
    </row>
    <row r="468" spans="3:3" x14ac:dyDescent="0.2">
      <c r="C468" s="546"/>
    </row>
    <row r="469" spans="3:3" x14ac:dyDescent="0.2">
      <c r="C469" s="546"/>
    </row>
    <row r="470" spans="3:3" x14ac:dyDescent="0.2">
      <c r="C470" s="546"/>
    </row>
    <row r="471" spans="3:3" x14ac:dyDescent="0.2">
      <c r="C471" s="546"/>
    </row>
    <row r="472" spans="3:3" x14ac:dyDescent="0.2">
      <c r="C472" s="546"/>
    </row>
    <row r="473" spans="3:3" x14ac:dyDescent="0.2">
      <c r="C473" s="546"/>
    </row>
    <row r="474" spans="3:3" x14ac:dyDescent="0.2">
      <c r="C474" s="546"/>
    </row>
    <row r="475" spans="3:3" x14ac:dyDescent="0.2">
      <c r="C475" s="546"/>
    </row>
    <row r="476" spans="3:3" x14ac:dyDescent="0.2">
      <c r="C476" s="546"/>
    </row>
    <row r="477" spans="3:3" x14ac:dyDescent="0.2">
      <c r="C477" s="546"/>
    </row>
    <row r="478" spans="3:3" x14ac:dyDescent="0.2">
      <c r="C478" s="546"/>
    </row>
    <row r="479" spans="3:3" x14ac:dyDescent="0.2">
      <c r="C479" s="546"/>
    </row>
    <row r="480" spans="3:3" x14ac:dyDescent="0.2">
      <c r="C480" s="546"/>
    </row>
    <row r="481" spans="3:3" x14ac:dyDescent="0.2">
      <c r="C481" s="546"/>
    </row>
    <row r="482" spans="3:3" x14ac:dyDescent="0.2">
      <c r="C482" s="546"/>
    </row>
    <row r="483" spans="3:3" x14ac:dyDescent="0.2">
      <c r="C483" s="546"/>
    </row>
    <row r="484" spans="3:3" x14ac:dyDescent="0.2">
      <c r="C484" s="546"/>
    </row>
    <row r="485" spans="3:3" x14ac:dyDescent="0.2">
      <c r="C485" s="546"/>
    </row>
    <row r="486" spans="3:3" x14ac:dyDescent="0.2">
      <c r="C486" s="546"/>
    </row>
    <row r="487" spans="3:3" x14ac:dyDescent="0.2">
      <c r="C487" s="546"/>
    </row>
    <row r="488" spans="3:3" x14ac:dyDescent="0.2">
      <c r="C488" s="546"/>
    </row>
    <row r="489" spans="3:3" x14ac:dyDescent="0.2">
      <c r="C489" s="546"/>
    </row>
    <row r="490" spans="3:3" x14ac:dyDescent="0.2">
      <c r="C490" s="546"/>
    </row>
    <row r="491" spans="3:3" x14ac:dyDescent="0.2">
      <c r="C491" s="546"/>
    </row>
    <row r="492" spans="3:3" x14ac:dyDescent="0.2">
      <c r="C492" s="546"/>
    </row>
    <row r="493" spans="3:3" x14ac:dyDescent="0.2">
      <c r="C493" s="546"/>
    </row>
    <row r="494" spans="3:3" x14ac:dyDescent="0.2">
      <c r="C494" s="546"/>
    </row>
    <row r="495" spans="3:3" x14ac:dyDescent="0.2">
      <c r="C495" s="546"/>
    </row>
    <row r="496" spans="3:3" x14ac:dyDescent="0.2">
      <c r="C496" s="546"/>
    </row>
    <row r="497" spans="3:3" x14ac:dyDescent="0.2">
      <c r="C497" s="546"/>
    </row>
    <row r="498" spans="3:3" x14ac:dyDescent="0.2">
      <c r="C498" s="546"/>
    </row>
    <row r="499" spans="3:3" x14ac:dyDescent="0.2">
      <c r="C499" s="546"/>
    </row>
    <row r="500" spans="3:3" x14ac:dyDescent="0.2">
      <c r="C500" s="546"/>
    </row>
    <row r="501" spans="3:3" x14ac:dyDescent="0.2">
      <c r="C501" s="546"/>
    </row>
    <row r="502" spans="3:3" x14ac:dyDescent="0.2">
      <c r="C502" s="546"/>
    </row>
    <row r="503" spans="3:3" x14ac:dyDescent="0.2">
      <c r="C503" s="546"/>
    </row>
    <row r="504" spans="3:3" x14ac:dyDescent="0.2">
      <c r="C504" s="546"/>
    </row>
    <row r="505" spans="3:3" x14ac:dyDescent="0.2">
      <c r="C505" s="546"/>
    </row>
    <row r="506" spans="3:3" x14ac:dyDescent="0.2">
      <c r="C506" s="546"/>
    </row>
    <row r="507" spans="3:3" x14ac:dyDescent="0.2">
      <c r="C507" s="546"/>
    </row>
    <row r="508" spans="3:3" x14ac:dyDescent="0.2">
      <c r="C508" s="546"/>
    </row>
    <row r="509" spans="3:3" x14ac:dyDescent="0.2">
      <c r="C509" s="546"/>
    </row>
    <row r="510" spans="3:3" x14ac:dyDescent="0.2">
      <c r="C510" s="546"/>
    </row>
    <row r="511" spans="3:3" x14ac:dyDescent="0.2">
      <c r="C511" s="546"/>
    </row>
    <row r="512" spans="3:3" x14ac:dyDescent="0.2">
      <c r="C512" s="546"/>
    </row>
    <row r="513" spans="3:3" x14ac:dyDescent="0.2">
      <c r="C513" s="546"/>
    </row>
    <row r="514" spans="3:3" x14ac:dyDescent="0.2">
      <c r="C514" s="546"/>
    </row>
    <row r="515" spans="3:3" x14ac:dyDescent="0.2">
      <c r="C515" s="546"/>
    </row>
    <row r="516" spans="3:3" x14ac:dyDescent="0.2">
      <c r="C516" s="546"/>
    </row>
    <row r="517" spans="3:3" x14ac:dyDescent="0.2">
      <c r="C517" s="546"/>
    </row>
    <row r="518" spans="3:3" x14ac:dyDescent="0.2">
      <c r="C518" s="546"/>
    </row>
    <row r="519" spans="3:3" x14ac:dyDescent="0.2">
      <c r="C519" s="546"/>
    </row>
    <row r="520" spans="3:3" x14ac:dyDescent="0.2">
      <c r="C520" s="546"/>
    </row>
    <row r="521" spans="3:3" x14ac:dyDescent="0.2">
      <c r="C521" s="546"/>
    </row>
    <row r="522" spans="3:3" x14ac:dyDescent="0.2">
      <c r="C522" s="546"/>
    </row>
    <row r="523" spans="3:3" x14ac:dyDescent="0.2">
      <c r="C523" s="546"/>
    </row>
    <row r="524" spans="3:3" x14ac:dyDescent="0.2">
      <c r="C524" s="546"/>
    </row>
    <row r="525" spans="3:3" x14ac:dyDescent="0.2">
      <c r="C525" s="546"/>
    </row>
    <row r="526" spans="3:3" x14ac:dyDescent="0.2">
      <c r="C526" s="546"/>
    </row>
    <row r="527" spans="3:3" x14ac:dyDescent="0.2">
      <c r="C527" s="546"/>
    </row>
    <row r="528" spans="3:3" x14ac:dyDescent="0.2">
      <c r="C528" s="546"/>
    </row>
    <row r="529" spans="3:3" x14ac:dyDescent="0.2">
      <c r="C529" s="546"/>
    </row>
    <row r="530" spans="3:3" x14ac:dyDescent="0.2">
      <c r="C530" s="546"/>
    </row>
    <row r="531" spans="3:3" x14ac:dyDescent="0.2">
      <c r="C531" s="546"/>
    </row>
    <row r="532" spans="3:3" x14ac:dyDescent="0.2">
      <c r="C532" s="546"/>
    </row>
    <row r="533" spans="3:3" x14ac:dyDescent="0.2">
      <c r="C533" s="546"/>
    </row>
    <row r="534" spans="3:3" x14ac:dyDescent="0.2">
      <c r="C534" s="546"/>
    </row>
    <row r="535" spans="3:3" x14ac:dyDescent="0.2">
      <c r="C535" s="546"/>
    </row>
    <row r="536" spans="3:3" x14ac:dyDescent="0.2">
      <c r="C536" s="546"/>
    </row>
    <row r="537" spans="3:3" x14ac:dyDescent="0.2">
      <c r="C537" s="546"/>
    </row>
    <row r="538" spans="3:3" x14ac:dyDescent="0.2">
      <c r="C538" s="546"/>
    </row>
    <row r="539" spans="3:3" x14ac:dyDescent="0.2">
      <c r="C539" s="546"/>
    </row>
    <row r="540" spans="3:3" x14ac:dyDescent="0.2">
      <c r="C540" s="546"/>
    </row>
    <row r="541" spans="3:3" x14ac:dyDescent="0.2">
      <c r="C541" s="546"/>
    </row>
    <row r="542" spans="3:3" x14ac:dyDescent="0.2">
      <c r="C542" s="546"/>
    </row>
    <row r="543" spans="3:3" x14ac:dyDescent="0.2">
      <c r="C543" s="546"/>
    </row>
    <row r="544" spans="3:3" x14ac:dyDescent="0.2">
      <c r="C544" s="546"/>
    </row>
    <row r="545" spans="3:3" x14ac:dyDescent="0.2">
      <c r="C545" s="546"/>
    </row>
    <row r="546" spans="3:3" x14ac:dyDescent="0.2">
      <c r="C546" s="546"/>
    </row>
    <row r="547" spans="3:3" x14ac:dyDescent="0.2">
      <c r="C547" s="546"/>
    </row>
    <row r="548" spans="3:3" x14ac:dyDescent="0.2">
      <c r="C548" s="546"/>
    </row>
    <row r="549" spans="3:3" x14ac:dyDescent="0.2">
      <c r="C549" s="546"/>
    </row>
    <row r="550" spans="3:3" x14ac:dyDescent="0.2">
      <c r="C550" s="546"/>
    </row>
    <row r="551" spans="3:3" x14ac:dyDescent="0.2">
      <c r="C551" s="546"/>
    </row>
    <row r="552" spans="3:3" x14ac:dyDescent="0.2">
      <c r="C552" s="546"/>
    </row>
    <row r="553" spans="3:3" x14ac:dyDescent="0.2">
      <c r="C553" s="546"/>
    </row>
    <row r="554" spans="3:3" x14ac:dyDescent="0.2">
      <c r="C554" s="546"/>
    </row>
    <row r="555" spans="3:3" x14ac:dyDescent="0.2">
      <c r="C555" s="546"/>
    </row>
    <row r="556" spans="3:3" x14ac:dyDescent="0.2">
      <c r="C556" s="546"/>
    </row>
    <row r="557" spans="3:3" x14ac:dyDescent="0.2">
      <c r="C557" s="546"/>
    </row>
    <row r="558" spans="3:3" x14ac:dyDescent="0.2">
      <c r="C558" s="546"/>
    </row>
    <row r="559" spans="3:3" x14ac:dyDescent="0.2">
      <c r="C559" s="546"/>
    </row>
    <row r="560" spans="3:3" x14ac:dyDescent="0.2">
      <c r="C560" s="546"/>
    </row>
    <row r="561" spans="3:3" x14ac:dyDescent="0.2">
      <c r="C561" s="546"/>
    </row>
    <row r="562" spans="3:3" x14ac:dyDescent="0.2">
      <c r="C562" s="546"/>
    </row>
    <row r="563" spans="3:3" x14ac:dyDescent="0.2">
      <c r="C563" s="546"/>
    </row>
    <row r="564" spans="3:3" x14ac:dyDescent="0.2">
      <c r="C564" s="546"/>
    </row>
    <row r="565" spans="3:3" x14ac:dyDescent="0.2">
      <c r="C565" s="546"/>
    </row>
    <row r="566" spans="3:3" x14ac:dyDescent="0.2">
      <c r="C566" s="546"/>
    </row>
    <row r="567" spans="3:3" x14ac:dyDescent="0.2">
      <c r="C567" s="546"/>
    </row>
    <row r="568" spans="3:3" x14ac:dyDescent="0.2">
      <c r="C568" s="546"/>
    </row>
    <row r="569" spans="3:3" x14ac:dyDescent="0.2">
      <c r="C569" s="546"/>
    </row>
    <row r="570" spans="3:3" x14ac:dyDescent="0.2">
      <c r="C570" s="546"/>
    </row>
    <row r="571" spans="3:3" x14ac:dyDescent="0.2">
      <c r="C571" s="546"/>
    </row>
    <row r="572" spans="3:3" x14ac:dyDescent="0.2">
      <c r="C572" s="546"/>
    </row>
    <row r="573" spans="3:3" x14ac:dyDescent="0.2">
      <c r="C573" s="546"/>
    </row>
    <row r="574" spans="3:3" x14ac:dyDescent="0.2">
      <c r="C574" s="546"/>
    </row>
    <row r="575" spans="3:3" x14ac:dyDescent="0.2">
      <c r="C575" s="546"/>
    </row>
    <row r="576" spans="3:3" x14ac:dyDescent="0.2">
      <c r="C576" s="546"/>
    </row>
    <row r="577" spans="3:3" x14ac:dyDescent="0.2">
      <c r="C577" s="546"/>
    </row>
    <row r="578" spans="3:3" x14ac:dyDescent="0.2">
      <c r="C578" s="546"/>
    </row>
    <row r="579" spans="3:3" x14ac:dyDescent="0.2">
      <c r="C579" s="546"/>
    </row>
    <row r="580" spans="3:3" x14ac:dyDescent="0.2">
      <c r="C580" s="546"/>
    </row>
    <row r="581" spans="3:3" x14ac:dyDescent="0.2">
      <c r="C581" s="546"/>
    </row>
    <row r="582" spans="3:3" x14ac:dyDescent="0.2">
      <c r="C582" s="546"/>
    </row>
    <row r="583" spans="3:3" x14ac:dyDescent="0.2">
      <c r="C583" s="546"/>
    </row>
    <row r="584" spans="3:3" x14ac:dyDescent="0.2">
      <c r="C584" s="546"/>
    </row>
    <row r="585" spans="3:3" x14ac:dyDescent="0.2">
      <c r="C585" s="546"/>
    </row>
    <row r="586" spans="3:3" x14ac:dyDescent="0.2">
      <c r="C586" s="546"/>
    </row>
    <row r="587" spans="3:3" x14ac:dyDescent="0.2">
      <c r="C587" s="546"/>
    </row>
    <row r="588" spans="3:3" x14ac:dyDescent="0.2">
      <c r="C588" s="546"/>
    </row>
    <row r="589" spans="3:3" x14ac:dyDescent="0.2">
      <c r="C589" s="546"/>
    </row>
    <row r="590" spans="3:3" x14ac:dyDescent="0.2">
      <c r="C590" s="546"/>
    </row>
    <row r="591" spans="3:3" x14ac:dyDescent="0.2">
      <c r="C591" s="546"/>
    </row>
    <row r="592" spans="3:3" x14ac:dyDescent="0.2">
      <c r="C592" s="546"/>
    </row>
    <row r="593" spans="3:3" x14ac:dyDescent="0.2">
      <c r="C593" s="546"/>
    </row>
    <row r="594" spans="3:3" x14ac:dyDescent="0.2">
      <c r="C594" s="546"/>
    </row>
    <row r="595" spans="3:3" x14ac:dyDescent="0.2">
      <c r="C595" s="546"/>
    </row>
    <row r="596" spans="3:3" x14ac:dyDescent="0.2">
      <c r="C596" s="546"/>
    </row>
    <row r="597" spans="3:3" x14ac:dyDescent="0.2">
      <c r="C597" s="546"/>
    </row>
    <row r="598" spans="3:3" x14ac:dyDescent="0.2">
      <c r="C598" s="546"/>
    </row>
    <row r="599" spans="3:3" x14ac:dyDescent="0.2">
      <c r="C599" s="546"/>
    </row>
    <row r="600" spans="3:3" x14ac:dyDescent="0.2">
      <c r="C600" s="546"/>
    </row>
    <row r="601" spans="3:3" x14ac:dyDescent="0.2">
      <c r="C601" s="546"/>
    </row>
    <row r="602" spans="3:3" x14ac:dyDescent="0.2">
      <c r="C602" s="546"/>
    </row>
    <row r="603" spans="3:3" x14ac:dyDescent="0.2">
      <c r="C603" s="546"/>
    </row>
    <row r="604" spans="3:3" x14ac:dyDescent="0.2">
      <c r="C604" s="546"/>
    </row>
    <row r="605" spans="3:3" x14ac:dyDescent="0.2">
      <c r="C605" s="546"/>
    </row>
    <row r="606" spans="3:3" x14ac:dyDescent="0.2">
      <c r="C606" s="546"/>
    </row>
    <row r="607" spans="3:3" x14ac:dyDescent="0.2">
      <c r="C607" s="546"/>
    </row>
    <row r="608" spans="3:3" x14ac:dyDescent="0.2">
      <c r="C608" s="546"/>
    </row>
    <row r="609" spans="3:3" x14ac:dyDescent="0.2">
      <c r="C609" s="546"/>
    </row>
    <row r="610" spans="3:3" x14ac:dyDescent="0.2">
      <c r="C610" s="546"/>
    </row>
    <row r="611" spans="3:3" x14ac:dyDescent="0.2">
      <c r="C611" s="546"/>
    </row>
    <row r="612" spans="3:3" x14ac:dyDescent="0.2">
      <c r="C612" s="546"/>
    </row>
    <row r="613" spans="3:3" x14ac:dyDescent="0.2">
      <c r="C613" s="546"/>
    </row>
    <row r="614" spans="3:3" x14ac:dyDescent="0.2">
      <c r="C614" s="546"/>
    </row>
    <row r="615" spans="3:3" x14ac:dyDescent="0.2">
      <c r="C615" s="546"/>
    </row>
    <row r="616" spans="3:3" x14ac:dyDescent="0.2">
      <c r="C616" s="546"/>
    </row>
    <row r="617" spans="3:3" x14ac:dyDescent="0.2">
      <c r="C617" s="546"/>
    </row>
    <row r="618" spans="3:3" x14ac:dyDescent="0.2">
      <c r="C618" s="546"/>
    </row>
    <row r="619" spans="3:3" x14ac:dyDescent="0.2">
      <c r="C619" s="546"/>
    </row>
    <row r="620" spans="3:3" x14ac:dyDescent="0.2">
      <c r="C620" s="546"/>
    </row>
    <row r="621" spans="3:3" x14ac:dyDescent="0.2">
      <c r="C621" s="546"/>
    </row>
    <row r="622" spans="3:3" x14ac:dyDescent="0.2">
      <c r="C622" s="546"/>
    </row>
    <row r="623" spans="3:3" x14ac:dyDescent="0.2">
      <c r="C623" s="546"/>
    </row>
    <row r="624" spans="3:3" x14ac:dyDescent="0.2">
      <c r="C624" s="546"/>
    </row>
    <row r="625" spans="3:3" x14ac:dyDescent="0.2">
      <c r="C625" s="546"/>
    </row>
    <row r="626" spans="3:3" x14ac:dyDescent="0.2">
      <c r="C626" s="546"/>
    </row>
    <row r="627" spans="3:3" x14ac:dyDescent="0.2">
      <c r="C627" s="546"/>
    </row>
    <row r="628" spans="3:3" x14ac:dyDescent="0.2">
      <c r="C628" s="546"/>
    </row>
    <row r="629" spans="3:3" x14ac:dyDescent="0.2">
      <c r="C629" s="546"/>
    </row>
    <row r="630" spans="3:3" x14ac:dyDescent="0.2">
      <c r="C630" s="546"/>
    </row>
    <row r="631" spans="3:3" x14ac:dyDescent="0.2">
      <c r="C631" s="546"/>
    </row>
    <row r="632" spans="3:3" x14ac:dyDescent="0.2">
      <c r="C632" s="546"/>
    </row>
    <row r="633" spans="3:3" x14ac:dyDescent="0.2">
      <c r="C633" s="546"/>
    </row>
    <row r="634" spans="3:3" x14ac:dyDescent="0.2">
      <c r="C634" s="546"/>
    </row>
    <row r="635" spans="3:3" x14ac:dyDescent="0.2">
      <c r="C635" s="546"/>
    </row>
    <row r="636" spans="3:3" x14ac:dyDescent="0.2">
      <c r="C636" s="546"/>
    </row>
    <row r="637" spans="3:3" x14ac:dyDescent="0.2">
      <c r="C637" s="546"/>
    </row>
    <row r="638" spans="3:3" x14ac:dyDescent="0.2">
      <c r="C638" s="546"/>
    </row>
    <row r="639" spans="3:3" x14ac:dyDescent="0.2">
      <c r="C639" s="546"/>
    </row>
    <row r="640" spans="3:3" x14ac:dyDescent="0.2">
      <c r="C640" s="546"/>
    </row>
    <row r="641" spans="3:3" x14ac:dyDescent="0.2">
      <c r="C641" s="546"/>
    </row>
    <row r="642" spans="3:3" x14ac:dyDescent="0.2">
      <c r="C642" s="546"/>
    </row>
    <row r="643" spans="3:3" x14ac:dyDescent="0.2">
      <c r="C643" s="546"/>
    </row>
    <row r="644" spans="3:3" x14ac:dyDescent="0.2">
      <c r="C644" s="546"/>
    </row>
    <row r="645" spans="3:3" x14ac:dyDescent="0.2">
      <c r="C645" s="546"/>
    </row>
    <row r="646" spans="3:3" x14ac:dyDescent="0.2">
      <c r="C646" s="546"/>
    </row>
    <row r="647" spans="3:3" x14ac:dyDescent="0.2">
      <c r="C647" s="546"/>
    </row>
    <row r="648" spans="3:3" x14ac:dyDescent="0.2">
      <c r="C648" s="546"/>
    </row>
    <row r="649" spans="3:3" x14ac:dyDescent="0.2">
      <c r="C649" s="546"/>
    </row>
    <row r="650" spans="3:3" x14ac:dyDescent="0.2">
      <c r="C650" s="546"/>
    </row>
    <row r="651" spans="3:3" x14ac:dyDescent="0.2">
      <c r="C651" s="546"/>
    </row>
    <row r="652" spans="3:3" x14ac:dyDescent="0.2">
      <c r="C652" s="546"/>
    </row>
    <row r="653" spans="3:3" x14ac:dyDescent="0.2">
      <c r="C653" s="546"/>
    </row>
    <row r="654" spans="3:3" x14ac:dyDescent="0.2">
      <c r="C654" s="546"/>
    </row>
    <row r="655" spans="3:3" x14ac:dyDescent="0.2">
      <c r="C655" s="546"/>
    </row>
    <row r="656" spans="3:3" x14ac:dyDescent="0.2">
      <c r="C656" s="546"/>
    </row>
    <row r="657" spans="3:3" x14ac:dyDescent="0.2">
      <c r="C657" s="546"/>
    </row>
    <row r="658" spans="3:3" x14ac:dyDescent="0.2">
      <c r="C658" s="546"/>
    </row>
    <row r="659" spans="3:3" x14ac:dyDescent="0.2">
      <c r="C659" s="546"/>
    </row>
    <row r="660" spans="3:3" x14ac:dyDescent="0.2">
      <c r="C660" s="546"/>
    </row>
    <row r="661" spans="3:3" x14ac:dyDescent="0.2">
      <c r="C661" s="546"/>
    </row>
    <row r="662" spans="3:3" x14ac:dyDescent="0.2">
      <c r="C662" s="546"/>
    </row>
    <row r="663" spans="3:3" x14ac:dyDescent="0.2">
      <c r="C663" s="546"/>
    </row>
    <row r="664" spans="3:3" x14ac:dyDescent="0.2">
      <c r="C664" s="546"/>
    </row>
    <row r="665" spans="3:3" x14ac:dyDescent="0.2">
      <c r="C665" s="546"/>
    </row>
    <row r="666" spans="3:3" x14ac:dyDescent="0.2">
      <c r="C666" s="546"/>
    </row>
    <row r="667" spans="3:3" x14ac:dyDescent="0.2">
      <c r="C667" s="546"/>
    </row>
    <row r="668" spans="3:3" x14ac:dyDescent="0.2">
      <c r="C668" s="546"/>
    </row>
    <row r="669" spans="3:3" x14ac:dyDescent="0.2">
      <c r="C669" s="546"/>
    </row>
    <row r="670" spans="3:3" x14ac:dyDescent="0.2">
      <c r="C670" s="546"/>
    </row>
    <row r="671" spans="3:3" x14ac:dyDescent="0.2">
      <c r="C671" s="546"/>
    </row>
    <row r="672" spans="3:3" x14ac:dyDescent="0.2">
      <c r="C672" s="546"/>
    </row>
    <row r="673" spans="3:3" x14ac:dyDescent="0.2">
      <c r="C673" s="546"/>
    </row>
    <row r="674" spans="3:3" x14ac:dyDescent="0.2">
      <c r="C674" s="546"/>
    </row>
    <row r="675" spans="3:3" x14ac:dyDescent="0.2">
      <c r="C675" s="546"/>
    </row>
    <row r="676" spans="3:3" x14ac:dyDescent="0.2">
      <c r="C676" s="546"/>
    </row>
    <row r="677" spans="3:3" x14ac:dyDescent="0.2">
      <c r="C677" s="546"/>
    </row>
    <row r="678" spans="3:3" x14ac:dyDescent="0.2">
      <c r="C678" s="546"/>
    </row>
    <row r="679" spans="3:3" x14ac:dyDescent="0.2">
      <c r="C679" s="546"/>
    </row>
    <row r="680" spans="3:3" x14ac:dyDescent="0.2">
      <c r="C680" s="546"/>
    </row>
    <row r="681" spans="3:3" x14ac:dyDescent="0.2">
      <c r="C681" s="546"/>
    </row>
    <row r="682" spans="3:3" x14ac:dyDescent="0.2">
      <c r="C682" s="546"/>
    </row>
    <row r="683" spans="3:3" x14ac:dyDescent="0.2">
      <c r="C683" s="546"/>
    </row>
    <row r="684" spans="3:3" x14ac:dyDescent="0.2">
      <c r="C684" s="546"/>
    </row>
    <row r="685" spans="3:3" x14ac:dyDescent="0.2">
      <c r="C685" s="546"/>
    </row>
    <row r="686" spans="3:3" x14ac:dyDescent="0.2">
      <c r="C686" s="546"/>
    </row>
    <row r="687" spans="3:3" x14ac:dyDescent="0.2">
      <c r="C687" s="546"/>
    </row>
    <row r="688" spans="3:3" x14ac:dyDescent="0.2">
      <c r="C688" s="546"/>
    </row>
    <row r="689" spans="3:3" x14ac:dyDescent="0.2">
      <c r="C689" s="546"/>
    </row>
    <row r="690" spans="3:3" x14ac:dyDescent="0.2">
      <c r="C690" s="546"/>
    </row>
    <row r="691" spans="3:3" x14ac:dyDescent="0.2">
      <c r="C691" s="546"/>
    </row>
    <row r="692" spans="3:3" x14ac:dyDescent="0.2">
      <c r="C692" s="546"/>
    </row>
    <row r="693" spans="3:3" x14ac:dyDescent="0.2">
      <c r="C693" s="546"/>
    </row>
    <row r="694" spans="3:3" x14ac:dyDescent="0.2">
      <c r="C694" s="546"/>
    </row>
    <row r="695" spans="3:3" x14ac:dyDescent="0.2">
      <c r="C695" s="546"/>
    </row>
    <row r="696" spans="3:3" x14ac:dyDescent="0.2">
      <c r="C696" s="546"/>
    </row>
    <row r="697" spans="3:3" x14ac:dyDescent="0.2">
      <c r="C697" s="546"/>
    </row>
    <row r="698" spans="3:3" x14ac:dyDescent="0.2">
      <c r="C698" s="546"/>
    </row>
    <row r="699" spans="3:3" x14ac:dyDescent="0.2">
      <c r="C699" s="546"/>
    </row>
    <row r="700" spans="3:3" x14ac:dyDescent="0.2">
      <c r="C700" s="546"/>
    </row>
    <row r="701" spans="3:3" x14ac:dyDescent="0.2">
      <c r="C701" s="546"/>
    </row>
    <row r="702" spans="3:3" x14ac:dyDescent="0.2">
      <c r="C702" s="546"/>
    </row>
    <row r="703" spans="3:3" x14ac:dyDescent="0.2">
      <c r="C703" s="546"/>
    </row>
    <row r="704" spans="3:3" x14ac:dyDescent="0.2">
      <c r="C704" s="546"/>
    </row>
    <row r="705" spans="3:3" x14ac:dyDescent="0.2">
      <c r="C705" s="546"/>
    </row>
    <row r="706" spans="3:3" x14ac:dyDescent="0.2">
      <c r="C706" s="546"/>
    </row>
    <row r="707" spans="3:3" x14ac:dyDescent="0.2">
      <c r="C707" s="546"/>
    </row>
    <row r="708" spans="3:3" x14ac:dyDescent="0.2">
      <c r="C708" s="546"/>
    </row>
    <row r="709" spans="3:3" x14ac:dyDescent="0.2">
      <c r="C709" s="546"/>
    </row>
    <row r="710" spans="3:3" x14ac:dyDescent="0.2">
      <c r="C710" s="546"/>
    </row>
    <row r="711" spans="3:3" x14ac:dyDescent="0.2">
      <c r="C711" s="546"/>
    </row>
    <row r="712" spans="3:3" x14ac:dyDescent="0.2">
      <c r="C712" s="546"/>
    </row>
    <row r="713" spans="3:3" x14ac:dyDescent="0.2">
      <c r="C713" s="546"/>
    </row>
    <row r="714" spans="3:3" x14ac:dyDescent="0.2">
      <c r="C714" s="546"/>
    </row>
    <row r="715" spans="3:3" x14ac:dyDescent="0.2">
      <c r="C715" s="546"/>
    </row>
    <row r="716" spans="3:3" x14ac:dyDescent="0.2">
      <c r="C716" s="546"/>
    </row>
    <row r="717" spans="3:3" x14ac:dyDescent="0.2">
      <c r="C717" s="546"/>
    </row>
    <row r="718" spans="3:3" x14ac:dyDescent="0.2">
      <c r="C718" s="546"/>
    </row>
    <row r="719" spans="3:3" x14ac:dyDescent="0.2">
      <c r="C719" s="546"/>
    </row>
    <row r="720" spans="3:3" x14ac:dyDescent="0.2">
      <c r="C720" s="546"/>
    </row>
    <row r="721" spans="3:3" x14ac:dyDescent="0.2">
      <c r="C721" s="546"/>
    </row>
    <row r="722" spans="3:3" x14ac:dyDescent="0.2">
      <c r="C722" s="546"/>
    </row>
    <row r="723" spans="3:3" x14ac:dyDescent="0.2">
      <c r="C723" s="546"/>
    </row>
    <row r="724" spans="3:3" x14ac:dyDescent="0.2">
      <c r="C724" s="546"/>
    </row>
    <row r="725" spans="3:3" x14ac:dyDescent="0.2">
      <c r="C725" s="546"/>
    </row>
    <row r="726" spans="3:3" x14ac:dyDescent="0.2">
      <c r="C726" s="546"/>
    </row>
    <row r="727" spans="3:3" x14ac:dyDescent="0.2">
      <c r="C727" s="546"/>
    </row>
    <row r="728" spans="3:3" x14ac:dyDescent="0.2">
      <c r="C728" s="546"/>
    </row>
    <row r="729" spans="3:3" x14ac:dyDescent="0.2">
      <c r="C729" s="546"/>
    </row>
    <row r="730" spans="3:3" x14ac:dyDescent="0.2">
      <c r="C730" s="546"/>
    </row>
    <row r="731" spans="3:3" x14ac:dyDescent="0.2">
      <c r="C731" s="546"/>
    </row>
    <row r="732" spans="3:3" x14ac:dyDescent="0.2">
      <c r="C732" s="546"/>
    </row>
    <row r="733" spans="3:3" x14ac:dyDescent="0.2">
      <c r="C733" s="546"/>
    </row>
    <row r="734" spans="3:3" x14ac:dyDescent="0.2">
      <c r="C734" s="546"/>
    </row>
    <row r="735" spans="3:3" x14ac:dyDescent="0.2">
      <c r="C735" s="546"/>
    </row>
    <row r="736" spans="3:3" x14ac:dyDescent="0.2">
      <c r="C736" s="546"/>
    </row>
    <row r="737" spans="3:3" x14ac:dyDescent="0.2">
      <c r="C737" s="546"/>
    </row>
    <row r="738" spans="3:3" x14ac:dyDescent="0.2">
      <c r="C738" s="546"/>
    </row>
    <row r="739" spans="3:3" x14ac:dyDescent="0.2">
      <c r="C739" s="546"/>
    </row>
    <row r="740" spans="3:3" x14ac:dyDescent="0.2">
      <c r="C740" s="546"/>
    </row>
    <row r="741" spans="3:3" x14ac:dyDescent="0.2">
      <c r="C741" s="546"/>
    </row>
    <row r="742" spans="3:3" x14ac:dyDescent="0.2">
      <c r="C742" s="546"/>
    </row>
    <row r="743" spans="3:3" x14ac:dyDescent="0.2">
      <c r="C743" s="546"/>
    </row>
    <row r="744" spans="3:3" x14ac:dyDescent="0.2">
      <c r="C744" s="546"/>
    </row>
    <row r="745" spans="3:3" x14ac:dyDescent="0.2">
      <c r="C745" s="546"/>
    </row>
    <row r="746" spans="3:3" x14ac:dyDescent="0.2">
      <c r="C746" s="546"/>
    </row>
    <row r="747" spans="3:3" x14ac:dyDescent="0.2">
      <c r="C747" s="546"/>
    </row>
    <row r="748" spans="3:3" x14ac:dyDescent="0.2">
      <c r="C748" s="546"/>
    </row>
    <row r="749" spans="3:3" x14ac:dyDescent="0.2">
      <c r="C749" s="546"/>
    </row>
    <row r="750" spans="3:3" x14ac:dyDescent="0.2">
      <c r="C750" s="546"/>
    </row>
    <row r="751" spans="3:3" x14ac:dyDescent="0.2">
      <c r="C751" s="546"/>
    </row>
    <row r="752" spans="3:3" x14ac:dyDescent="0.2">
      <c r="C752" s="546"/>
    </row>
    <row r="753" spans="3:3" x14ac:dyDescent="0.2">
      <c r="C753" s="546"/>
    </row>
    <row r="754" spans="3:3" x14ac:dyDescent="0.2">
      <c r="C754" s="546"/>
    </row>
    <row r="755" spans="3:3" x14ac:dyDescent="0.2">
      <c r="C755" s="546"/>
    </row>
    <row r="756" spans="3:3" x14ac:dyDescent="0.2">
      <c r="C756" s="546"/>
    </row>
    <row r="757" spans="3:3" x14ac:dyDescent="0.2">
      <c r="C757" s="546"/>
    </row>
    <row r="758" spans="3:3" x14ac:dyDescent="0.2">
      <c r="C758" s="546"/>
    </row>
    <row r="759" spans="3:3" x14ac:dyDescent="0.2">
      <c r="C759" s="546"/>
    </row>
    <row r="760" spans="3:3" x14ac:dyDescent="0.2">
      <c r="C760" s="546"/>
    </row>
    <row r="761" spans="3:3" x14ac:dyDescent="0.2">
      <c r="C761" s="546"/>
    </row>
    <row r="762" spans="3:3" x14ac:dyDescent="0.2">
      <c r="C762" s="546"/>
    </row>
    <row r="763" spans="3:3" x14ac:dyDescent="0.2">
      <c r="C763" s="546"/>
    </row>
    <row r="764" spans="3:3" x14ac:dyDescent="0.2">
      <c r="C764" s="546"/>
    </row>
    <row r="765" spans="3:3" x14ac:dyDescent="0.2">
      <c r="C765" s="546"/>
    </row>
    <row r="766" spans="3:3" x14ac:dyDescent="0.2">
      <c r="C766" s="546"/>
    </row>
    <row r="767" spans="3:3" x14ac:dyDescent="0.2">
      <c r="C767" s="546"/>
    </row>
    <row r="768" spans="3:3" x14ac:dyDescent="0.2">
      <c r="C768" s="546"/>
    </row>
    <row r="769" spans="3:3" x14ac:dyDescent="0.2">
      <c r="C769" s="546"/>
    </row>
    <row r="770" spans="3:3" x14ac:dyDescent="0.2">
      <c r="C770" s="546"/>
    </row>
    <row r="771" spans="3:3" x14ac:dyDescent="0.2">
      <c r="C771" s="546"/>
    </row>
    <row r="772" spans="3:3" x14ac:dyDescent="0.2">
      <c r="C772" s="546"/>
    </row>
    <row r="773" spans="3:3" x14ac:dyDescent="0.2">
      <c r="C773" s="546"/>
    </row>
    <row r="774" spans="3:3" x14ac:dyDescent="0.2">
      <c r="C774" s="546"/>
    </row>
    <row r="775" spans="3:3" x14ac:dyDescent="0.2">
      <c r="C775" s="546"/>
    </row>
    <row r="776" spans="3:3" x14ac:dyDescent="0.2">
      <c r="C776" s="546"/>
    </row>
    <row r="777" spans="3:3" x14ac:dyDescent="0.2">
      <c r="C777" s="546"/>
    </row>
    <row r="778" spans="3:3" x14ac:dyDescent="0.2">
      <c r="C778" s="546"/>
    </row>
    <row r="779" spans="3:3" x14ac:dyDescent="0.2">
      <c r="C779" s="546"/>
    </row>
    <row r="780" spans="3:3" x14ac:dyDescent="0.2">
      <c r="C780" s="546"/>
    </row>
    <row r="781" spans="3:3" x14ac:dyDescent="0.2">
      <c r="C781" s="546"/>
    </row>
    <row r="782" spans="3:3" x14ac:dyDescent="0.2">
      <c r="C782" s="546"/>
    </row>
    <row r="783" spans="3:3" x14ac:dyDescent="0.2">
      <c r="C783" s="546"/>
    </row>
    <row r="784" spans="3:3" x14ac:dyDescent="0.2">
      <c r="C784" s="546"/>
    </row>
    <row r="785" spans="3:3" x14ac:dyDescent="0.2">
      <c r="C785" s="546"/>
    </row>
    <row r="786" spans="3:3" x14ac:dyDescent="0.2">
      <c r="C786" s="546"/>
    </row>
    <row r="787" spans="3:3" x14ac:dyDescent="0.2">
      <c r="C787" s="546"/>
    </row>
    <row r="788" spans="3:3" x14ac:dyDescent="0.2">
      <c r="C788" s="546"/>
    </row>
    <row r="789" spans="3:3" x14ac:dyDescent="0.2">
      <c r="C789" s="546"/>
    </row>
    <row r="790" spans="3:3" x14ac:dyDescent="0.2">
      <c r="C790" s="546"/>
    </row>
    <row r="791" spans="3:3" x14ac:dyDescent="0.2">
      <c r="C791" s="546"/>
    </row>
    <row r="792" spans="3:3" x14ac:dyDescent="0.2">
      <c r="C792" s="546"/>
    </row>
    <row r="793" spans="3:3" x14ac:dyDescent="0.2">
      <c r="C793" s="546"/>
    </row>
    <row r="794" spans="3:3" x14ac:dyDescent="0.2">
      <c r="C794" s="546"/>
    </row>
    <row r="795" spans="3:3" x14ac:dyDescent="0.2">
      <c r="C795" s="546"/>
    </row>
    <row r="796" spans="3:3" x14ac:dyDescent="0.2">
      <c r="C796" s="546"/>
    </row>
    <row r="797" spans="3:3" x14ac:dyDescent="0.2">
      <c r="C797" s="546"/>
    </row>
    <row r="798" spans="3:3" x14ac:dyDescent="0.2">
      <c r="C798" s="546"/>
    </row>
    <row r="799" spans="3:3" x14ac:dyDescent="0.2">
      <c r="C799" s="546"/>
    </row>
    <row r="800" spans="3:3" x14ac:dyDescent="0.2">
      <c r="C800" s="546"/>
    </row>
    <row r="801" spans="3:3" x14ac:dyDescent="0.2">
      <c r="C801" s="546"/>
    </row>
    <row r="802" spans="3:3" x14ac:dyDescent="0.2">
      <c r="C802" s="546"/>
    </row>
    <row r="803" spans="3:3" x14ac:dyDescent="0.2">
      <c r="C803" s="546"/>
    </row>
    <row r="804" spans="3:3" x14ac:dyDescent="0.2">
      <c r="C804" s="546"/>
    </row>
    <row r="805" spans="3:3" x14ac:dyDescent="0.2">
      <c r="C805" s="546"/>
    </row>
    <row r="806" spans="3:3" x14ac:dyDescent="0.2">
      <c r="C806" s="546"/>
    </row>
    <row r="807" spans="3:3" x14ac:dyDescent="0.2">
      <c r="C807" s="546"/>
    </row>
    <row r="808" spans="3:3" x14ac:dyDescent="0.2">
      <c r="C808" s="546"/>
    </row>
    <row r="809" spans="3:3" x14ac:dyDescent="0.2">
      <c r="C809" s="546"/>
    </row>
    <row r="810" spans="3:3" x14ac:dyDescent="0.2">
      <c r="C810" s="546"/>
    </row>
    <row r="811" spans="3:3" x14ac:dyDescent="0.2">
      <c r="C811" s="546"/>
    </row>
    <row r="812" spans="3:3" x14ac:dyDescent="0.2">
      <c r="C812" s="546"/>
    </row>
    <row r="813" spans="3:3" x14ac:dyDescent="0.2">
      <c r="C813" s="546"/>
    </row>
    <row r="814" spans="3:3" x14ac:dyDescent="0.2">
      <c r="C814" s="546"/>
    </row>
    <row r="815" spans="3:3" x14ac:dyDescent="0.2">
      <c r="C815" s="546"/>
    </row>
    <row r="816" spans="3:3" x14ac:dyDescent="0.2">
      <c r="C816" s="546"/>
    </row>
    <row r="817" spans="3:3" x14ac:dyDescent="0.2">
      <c r="C817" s="546"/>
    </row>
    <row r="818" spans="3:3" x14ac:dyDescent="0.2">
      <c r="C818" s="546"/>
    </row>
    <row r="819" spans="3:3" x14ac:dyDescent="0.2">
      <c r="C819" s="546"/>
    </row>
    <row r="820" spans="3:3" x14ac:dyDescent="0.2">
      <c r="C820" s="546"/>
    </row>
    <row r="821" spans="3:3" x14ac:dyDescent="0.2">
      <c r="C821" s="546"/>
    </row>
    <row r="822" spans="3:3" x14ac:dyDescent="0.2">
      <c r="C822" s="546"/>
    </row>
    <row r="823" spans="3:3" x14ac:dyDescent="0.2">
      <c r="C823" s="546"/>
    </row>
    <row r="824" spans="3:3" x14ac:dyDescent="0.2">
      <c r="C824" s="546"/>
    </row>
    <row r="825" spans="3:3" x14ac:dyDescent="0.2">
      <c r="C825" s="546"/>
    </row>
    <row r="826" spans="3:3" x14ac:dyDescent="0.2">
      <c r="C826" s="546"/>
    </row>
    <row r="827" spans="3:3" x14ac:dyDescent="0.2">
      <c r="C827" s="546"/>
    </row>
    <row r="828" spans="3:3" x14ac:dyDescent="0.2">
      <c r="C828" s="546"/>
    </row>
    <row r="829" spans="3:3" x14ac:dyDescent="0.2">
      <c r="C829" s="546"/>
    </row>
    <row r="830" spans="3:3" x14ac:dyDescent="0.2">
      <c r="C830" s="546"/>
    </row>
    <row r="831" spans="3:3" x14ac:dyDescent="0.2">
      <c r="C831" s="546"/>
    </row>
    <row r="832" spans="3:3" x14ac:dyDescent="0.2">
      <c r="C832" s="546"/>
    </row>
    <row r="833" spans="3:3" x14ac:dyDescent="0.2">
      <c r="C833" s="546"/>
    </row>
    <row r="834" spans="3:3" x14ac:dyDescent="0.2">
      <c r="C834" s="546"/>
    </row>
    <row r="835" spans="3:3" x14ac:dyDescent="0.2">
      <c r="C835" s="546"/>
    </row>
    <row r="836" spans="3:3" x14ac:dyDescent="0.2">
      <c r="C836" s="546"/>
    </row>
    <row r="837" spans="3:3" x14ac:dyDescent="0.2">
      <c r="C837" s="546"/>
    </row>
    <row r="838" spans="3:3" x14ac:dyDescent="0.2">
      <c r="C838" s="546"/>
    </row>
    <row r="839" spans="3:3" x14ac:dyDescent="0.2">
      <c r="C839" s="546"/>
    </row>
    <row r="840" spans="3:3" x14ac:dyDescent="0.2">
      <c r="C840" s="546"/>
    </row>
    <row r="841" spans="3:3" x14ac:dyDescent="0.2">
      <c r="C841" s="546"/>
    </row>
    <row r="842" spans="3:3" x14ac:dyDescent="0.2">
      <c r="C842" s="546"/>
    </row>
    <row r="843" spans="3:3" x14ac:dyDescent="0.2">
      <c r="C843" s="546"/>
    </row>
    <row r="844" spans="3:3" x14ac:dyDescent="0.2">
      <c r="C844" s="546"/>
    </row>
    <row r="845" spans="3:3" x14ac:dyDescent="0.2">
      <c r="C845" s="546"/>
    </row>
    <row r="846" spans="3:3" x14ac:dyDescent="0.2">
      <c r="C846" s="546"/>
    </row>
    <row r="847" spans="3:3" x14ac:dyDescent="0.2">
      <c r="C847" s="546"/>
    </row>
    <row r="848" spans="3:3" x14ac:dyDescent="0.2">
      <c r="C848" s="546"/>
    </row>
    <row r="849" spans="3:3" x14ac:dyDescent="0.2">
      <c r="C849" s="546"/>
    </row>
    <row r="850" spans="3:3" x14ac:dyDescent="0.2">
      <c r="C850" s="546"/>
    </row>
    <row r="851" spans="3:3" x14ac:dyDescent="0.2">
      <c r="C851" s="546"/>
    </row>
    <row r="852" spans="3:3" x14ac:dyDescent="0.2">
      <c r="C852" s="546"/>
    </row>
    <row r="853" spans="3:3" x14ac:dyDescent="0.2">
      <c r="C853" s="546"/>
    </row>
    <row r="854" spans="3:3" x14ac:dyDescent="0.2">
      <c r="C854" s="546"/>
    </row>
    <row r="855" spans="3:3" x14ac:dyDescent="0.2">
      <c r="C855" s="546"/>
    </row>
    <row r="856" spans="3:3" x14ac:dyDescent="0.2">
      <c r="C856" s="546"/>
    </row>
    <row r="857" spans="3:3" x14ac:dyDescent="0.2">
      <c r="C857" s="546"/>
    </row>
    <row r="858" spans="3:3" x14ac:dyDescent="0.2">
      <c r="C858" s="546"/>
    </row>
    <row r="859" spans="3:3" x14ac:dyDescent="0.2">
      <c r="C859" s="546"/>
    </row>
    <row r="860" spans="3:3" x14ac:dyDescent="0.2">
      <c r="C860" s="546"/>
    </row>
    <row r="861" spans="3:3" x14ac:dyDescent="0.2">
      <c r="C861" s="546"/>
    </row>
    <row r="862" spans="3:3" x14ac:dyDescent="0.2">
      <c r="C862" s="546"/>
    </row>
    <row r="863" spans="3:3" x14ac:dyDescent="0.2">
      <c r="C863" s="546"/>
    </row>
    <row r="864" spans="3:3" x14ac:dyDescent="0.2">
      <c r="C864" s="546"/>
    </row>
    <row r="865" spans="3:3" x14ac:dyDescent="0.2">
      <c r="C865" s="546"/>
    </row>
    <row r="866" spans="3:3" x14ac:dyDescent="0.2">
      <c r="C866" s="546"/>
    </row>
    <row r="867" spans="3:3" x14ac:dyDescent="0.2">
      <c r="C867" s="546"/>
    </row>
    <row r="868" spans="3:3" x14ac:dyDescent="0.2">
      <c r="C868" s="546"/>
    </row>
    <row r="869" spans="3:3" x14ac:dyDescent="0.2">
      <c r="C869" s="546"/>
    </row>
    <row r="870" spans="3:3" x14ac:dyDescent="0.2">
      <c r="C870" s="546"/>
    </row>
    <row r="871" spans="3:3" x14ac:dyDescent="0.2">
      <c r="C871" s="546"/>
    </row>
    <row r="872" spans="3:3" x14ac:dyDescent="0.2">
      <c r="C872" s="546"/>
    </row>
    <row r="873" spans="3:3" x14ac:dyDescent="0.2">
      <c r="C873" s="546"/>
    </row>
    <row r="874" spans="3:3" x14ac:dyDescent="0.2">
      <c r="C874" s="546"/>
    </row>
    <row r="875" spans="3:3" x14ac:dyDescent="0.2">
      <c r="C875" s="546"/>
    </row>
    <row r="876" spans="3:3" x14ac:dyDescent="0.2">
      <c r="C876" s="546"/>
    </row>
    <row r="877" spans="3:3" x14ac:dyDescent="0.2">
      <c r="C877" s="546"/>
    </row>
    <row r="878" spans="3:3" x14ac:dyDescent="0.2">
      <c r="C878" s="546"/>
    </row>
    <row r="879" spans="3:3" x14ac:dyDescent="0.2">
      <c r="C879" s="546"/>
    </row>
    <row r="880" spans="3:3" x14ac:dyDescent="0.2">
      <c r="C880" s="546"/>
    </row>
    <row r="881" spans="3:3" x14ac:dyDescent="0.2">
      <c r="C881" s="546"/>
    </row>
    <row r="882" spans="3:3" x14ac:dyDescent="0.2">
      <c r="C882" s="546"/>
    </row>
    <row r="883" spans="3:3" x14ac:dyDescent="0.2">
      <c r="C883" s="546"/>
    </row>
    <row r="884" spans="3:3" x14ac:dyDescent="0.2">
      <c r="C884" s="546"/>
    </row>
    <row r="885" spans="3:3" x14ac:dyDescent="0.2">
      <c r="C885" s="546"/>
    </row>
    <row r="886" spans="3:3" x14ac:dyDescent="0.2">
      <c r="C886" s="546"/>
    </row>
    <row r="887" spans="3:3" x14ac:dyDescent="0.2">
      <c r="C887" s="546"/>
    </row>
    <row r="888" spans="3:3" x14ac:dyDescent="0.2">
      <c r="C888" s="546"/>
    </row>
    <row r="889" spans="3:3" x14ac:dyDescent="0.2">
      <c r="C889" s="546"/>
    </row>
    <row r="890" spans="3:3" x14ac:dyDescent="0.2">
      <c r="C890" s="546"/>
    </row>
    <row r="891" spans="3:3" x14ac:dyDescent="0.2">
      <c r="C891" s="546"/>
    </row>
    <row r="892" spans="3:3" x14ac:dyDescent="0.2">
      <c r="C892" s="546"/>
    </row>
    <row r="893" spans="3:3" x14ac:dyDescent="0.2">
      <c r="C893" s="546"/>
    </row>
    <row r="894" spans="3:3" x14ac:dyDescent="0.2">
      <c r="C894" s="546"/>
    </row>
    <row r="895" spans="3:3" x14ac:dyDescent="0.2">
      <c r="C895" s="546"/>
    </row>
    <row r="896" spans="3:3" x14ac:dyDescent="0.2">
      <c r="C896" s="546"/>
    </row>
    <row r="897" spans="3:3" x14ac:dyDescent="0.2">
      <c r="C897" s="546"/>
    </row>
    <row r="898" spans="3:3" x14ac:dyDescent="0.2">
      <c r="C898" s="546"/>
    </row>
    <row r="899" spans="3:3" x14ac:dyDescent="0.2">
      <c r="C899" s="546"/>
    </row>
    <row r="900" spans="3:3" x14ac:dyDescent="0.2">
      <c r="C900" s="546"/>
    </row>
    <row r="901" spans="3:3" x14ac:dyDescent="0.2">
      <c r="C901" s="546"/>
    </row>
    <row r="902" spans="3:3" x14ac:dyDescent="0.2">
      <c r="C902" s="546"/>
    </row>
    <row r="903" spans="3:3" x14ac:dyDescent="0.2">
      <c r="C903" s="546"/>
    </row>
    <row r="904" spans="3:3" x14ac:dyDescent="0.2">
      <c r="C904" s="546"/>
    </row>
    <row r="905" spans="3:3" x14ac:dyDescent="0.2">
      <c r="C905" s="546"/>
    </row>
    <row r="906" spans="3:3" x14ac:dyDescent="0.2">
      <c r="C906" s="546"/>
    </row>
    <row r="907" spans="3:3" x14ac:dyDescent="0.2">
      <c r="C907" s="546"/>
    </row>
    <row r="908" spans="3:3" x14ac:dyDescent="0.2">
      <c r="C908" s="546"/>
    </row>
    <row r="909" spans="3:3" x14ac:dyDescent="0.2">
      <c r="C909" s="546"/>
    </row>
    <row r="910" spans="3:3" x14ac:dyDescent="0.2">
      <c r="C910" s="546"/>
    </row>
    <row r="911" spans="3:3" x14ac:dyDescent="0.2">
      <c r="C911" s="546"/>
    </row>
    <row r="912" spans="3:3" x14ac:dyDescent="0.2">
      <c r="C912" s="546"/>
    </row>
    <row r="913" spans="3:3" x14ac:dyDescent="0.2">
      <c r="C913" s="546"/>
    </row>
    <row r="914" spans="3:3" x14ac:dyDescent="0.2">
      <c r="C914" s="546"/>
    </row>
    <row r="915" spans="3:3" x14ac:dyDescent="0.2">
      <c r="C915" s="546"/>
    </row>
    <row r="916" spans="3:3" x14ac:dyDescent="0.2">
      <c r="C916" s="546"/>
    </row>
    <row r="917" spans="3:3" x14ac:dyDescent="0.2">
      <c r="C917" s="546"/>
    </row>
    <row r="918" spans="3:3" x14ac:dyDescent="0.2">
      <c r="C918" s="546"/>
    </row>
    <row r="919" spans="3:3" x14ac:dyDescent="0.2">
      <c r="C919" s="546"/>
    </row>
    <row r="920" spans="3:3" x14ac:dyDescent="0.2">
      <c r="C920" s="546"/>
    </row>
    <row r="921" spans="3:3" x14ac:dyDescent="0.2">
      <c r="C921" s="546"/>
    </row>
    <row r="922" spans="3:3" x14ac:dyDescent="0.2">
      <c r="C922" s="546"/>
    </row>
    <row r="923" spans="3:3" x14ac:dyDescent="0.2">
      <c r="C923" s="546"/>
    </row>
    <row r="924" spans="3:3" x14ac:dyDescent="0.2">
      <c r="C924" s="546"/>
    </row>
    <row r="925" spans="3:3" x14ac:dyDescent="0.2">
      <c r="C925" s="546"/>
    </row>
    <row r="926" spans="3:3" x14ac:dyDescent="0.2">
      <c r="C926" s="546"/>
    </row>
    <row r="927" spans="3:3" x14ac:dyDescent="0.2">
      <c r="C927" s="546"/>
    </row>
    <row r="928" spans="3:3" x14ac:dyDescent="0.2">
      <c r="C928" s="546"/>
    </row>
    <row r="929" spans="3:3" x14ac:dyDescent="0.2">
      <c r="C929" s="546"/>
    </row>
    <row r="930" spans="3:3" x14ac:dyDescent="0.2">
      <c r="C930" s="546"/>
    </row>
    <row r="931" spans="3:3" x14ac:dyDescent="0.2">
      <c r="C931" s="546"/>
    </row>
    <row r="932" spans="3:3" x14ac:dyDescent="0.2">
      <c r="C932" s="546"/>
    </row>
    <row r="933" spans="3:3" x14ac:dyDescent="0.2">
      <c r="C933" s="546"/>
    </row>
    <row r="934" spans="3:3" x14ac:dyDescent="0.2">
      <c r="C934" s="546"/>
    </row>
    <row r="935" spans="3:3" x14ac:dyDescent="0.2">
      <c r="C935" s="546"/>
    </row>
    <row r="936" spans="3:3" x14ac:dyDescent="0.2">
      <c r="C936" s="546"/>
    </row>
    <row r="937" spans="3:3" x14ac:dyDescent="0.2">
      <c r="C937" s="546"/>
    </row>
    <row r="938" spans="3:3" x14ac:dyDescent="0.2">
      <c r="C938" s="546"/>
    </row>
    <row r="939" spans="3:3" x14ac:dyDescent="0.2">
      <c r="C939" s="546"/>
    </row>
    <row r="940" spans="3:3" x14ac:dyDescent="0.2">
      <c r="C940" s="546"/>
    </row>
    <row r="941" spans="3:3" x14ac:dyDescent="0.2">
      <c r="C941" s="546"/>
    </row>
    <row r="942" spans="3:3" x14ac:dyDescent="0.2">
      <c r="C942" s="546"/>
    </row>
    <row r="943" spans="3:3" x14ac:dyDescent="0.2">
      <c r="C943" s="546"/>
    </row>
    <row r="944" spans="3:3" x14ac:dyDescent="0.2">
      <c r="C944" s="546"/>
    </row>
    <row r="945" spans="3:3" x14ac:dyDescent="0.2">
      <c r="C945" s="546"/>
    </row>
    <row r="946" spans="3:3" x14ac:dyDescent="0.2">
      <c r="C946" s="546"/>
    </row>
    <row r="947" spans="3:3" x14ac:dyDescent="0.2">
      <c r="C947" s="546"/>
    </row>
    <row r="948" spans="3:3" x14ac:dyDescent="0.2">
      <c r="C948" s="546"/>
    </row>
    <row r="949" spans="3:3" x14ac:dyDescent="0.2">
      <c r="C949" s="546"/>
    </row>
    <row r="950" spans="3:3" x14ac:dyDescent="0.2">
      <c r="C950" s="546"/>
    </row>
    <row r="951" spans="3:3" x14ac:dyDescent="0.2">
      <c r="C951" s="546"/>
    </row>
    <row r="952" spans="3:3" x14ac:dyDescent="0.2">
      <c r="C952" s="546"/>
    </row>
    <row r="953" spans="3:3" x14ac:dyDescent="0.2">
      <c r="C953" s="546"/>
    </row>
    <row r="954" spans="3:3" x14ac:dyDescent="0.2">
      <c r="C954" s="546"/>
    </row>
    <row r="955" spans="3:3" x14ac:dyDescent="0.2">
      <c r="C955" s="546"/>
    </row>
    <row r="956" spans="3:3" x14ac:dyDescent="0.2">
      <c r="C956" s="546"/>
    </row>
    <row r="957" spans="3:3" x14ac:dyDescent="0.2">
      <c r="C957" s="546"/>
    </row>
    <row r="958" spans="3:3" x14ac:dyDescent="0.2">
      <c r="C958" s="546"/>
    </row>
    <row r="959" spans="3:3" x14ac:dyDescent="0.2">
      <c r="C959" s="546"/>
    </row>
    <row r="960" spans="3:3" x14ac:dyDescent="0.2">
      <c r="C960" s="546"/>
    </row>
    <row r="961" spans="3:3" x14ac:dyDescent="0.2">
      <c r="C961" s="546"/>
    </row>
    <row r="962" spans="3:3" x14ac:dyDescent="0.2">
      <c r="C962" s="546"/>
    </row>
    <row r="963" spans="3:3" x14ac:dyDescent="0.2">
      <c r="C963" s="546"/>
    </row>
    <row r="964" spans="3:3" x14ac:dyDescent="0.2">
      <c r="C964" s="546"/>
    </row>
    <row r="965" spans="3:3" x14ac:dyDescent="0.2">
      <c r="C965" s="546"/>
    </row>
    <row r="966" spans="3:3" x14ac:dyDescent="0.2">
      <c r="C966" s="546"/>
    </row>
    <row r="967" spans="3:3" x14ac:dyDescent="0.2">
      <c r="C967" s="546"/>
    </row>
    <row r="968" spans="3:3" x14ac:dyDescent="0.2">
      <c r="C968" s="546"/>
    </row>
    <row r="969" spans="3:3" x14ac:dyDescent="0.2">
      <c r="C969" s="546"/>
    </row>
    <row r="970" spans="3:3" x14ac:dyDescent="0.2">
      <c r="C970" s="546"/>
    </row>
    <row r="971" spans="3:3" x14ac:dyDescent="0.2">
      <c r="C971" s="546"/>
    </row>
    <row r="972" spans="3:3" x14ac:dyDescent="0.2">
      <c r="C972" s="546"/>
    </row>
    <row r="973" spans="3:3" x14ac:dyDescent="0.2">
      <c r="C973" s="546"/>
    </row>
    <row r="974" spans="3:3" x14ac:dyDescent="0.2">
      <c r="C974" s="546"/>
    </row>
    <row r="975" spans="3:3" x14ac:dyDescent="0.2">
      <c r="C975" s="546"/>
    </row>
    <row r="976" spans="3:3" x14ac:dyDescent="0.2">
      <c r="C976" s="546"/>
    </row>
    <row r="977" spans="3:3" x14ac:dyDescent="0.2">
      <c r="C977" s="546"/>
    </row>
    <row r="978" spans="3:3" x14ac:dyDescent="0.2">
      <c r="C978" s="546"/>
    </row>
    <row r="979" spans="3:3" x14ac:dyDescent="0.2">
      <c r="C979" s="546"/>
    </row>
    <row r="980" spans="3:3" x14ac:dyDescent="0.2">
      <c r="C980" s="546"/>
    </row>
    <row r="981" spans="3:3" x14ac:dyDescent="0.2">
      <c r="C981" s="546"/>
    </row>
    <row r="982" spans="3:3" x14ac:dyDescent="0.2">
      <c r="C982" s="546"/>
    </row>
    <row r="983" spans="3:3" x14ac:dyDescent="0.2">
      <c r="C983" s="546"/>
    </row>
    <row r="984" spans="3:3" x14ac:dyDescent="0.2">
      <c r="C984" s="546"/>
    </row>
    <row r="985" spans="3:3" x14ac:dyDescent="0.2">
      <c r="C985" s="546"/>
    </row>
    <row r="986" spans="3:3" x14ac:dyDescent="0.2">
      <c r="C986" s="546"/>
    </row>
    <row r="987" spans="3:3" x14ac:dyDescent="0.2">
      <c r="C987" s="546"/>
    </row>
    <row r="988" spans="3:3" x14ac:dyDescent="0.2">
      <c r="C988" s="546"/>
    </row>
    <row r="989" spans="3:3" x14ac:dyDescent="0.2">
      <c r="C989" s="546"/>
    </row>
    <row r="990" spans="3:3" x14ac:dyDescent="0.2">
      <c r="C990" s="546"/>
    </row>
    <row r="991" spans="3:3" x14ac:dyDescent="0.2">
      <c r="C991" s="546"/>
    </row>
    <row r="992" spans="3:3" x14ac:dyDescent="0.2">
      <c r="C992" s="546"/>
    </row>
    <row r="993" spans="3:3" x14ac:dyDescent="0.2">
      <c r="C993" s="546"/>
    </row>
    <row r="994" spans="3:3" x14ac:dyDescent="0.2">
      <c r="C994" s="546"/>
    </row>
    <row r="995" spans="3:3" x14ac:dyDescent="0.2">
      <c r="C995" s="546"/>
    </row>
    <row r="996" spans="3:3" x14ac:dyDescent="0.2">
      <c r="C996" s="546"/>
    </row>
    <row r="997" spans="3:3" x14ac:dyDescent="0.2">
      <c r="C997" s="546"/>
    </row>
    <row r="998" spans="3:3" x14ac:dyDescent="0.2">
      <c r="C998" s="546"/>
    </row>
    <row r="999" spans="3:3" x14ac:dyDescent="0.2">
      <c r="C999" s="546"/>
    </row>
    <row r="1000" spans="3:3" x14ac:dyDescent="0.2">
      <c r="C1000" s="546"/>
    </row>
    <row r="1001" spans="3:3" x14ac:dyDescent="0.2">
      <c r="C1001" s="546"/>
    </row>
    <row r="1002" spans="3:3" x14ac:dyDescent="0.2">
      <c r="C1002" s="546"/>
    </row>
    <row r="1003" spans="3:3" x14ac:dyDescent="0.2">
      <c r="C1003" s="546"/>
    </row>
    <row r="1004" spans="3:3" x14ac:dyDescent="0.2">
      <c r="C1004" s="546"/>
    </row>
    <row r="1005" spans="3:3" x14ac:dyDescent="0.2">
      <c r="C1005" s="546"/>
    </row>
    <row r="1006" spans="3:3" x14ac:dyDescent="0.2">
      <c r="C1006" s="546"/>
    </row>
    <row r="1007" spans="3:3" x14ac:dyDescent="0.2">
      <c r="C1007" s="546"/>
    </row>
    <row r="1008" spans="3:3" x14ac:dyDescent="0.2">
      <c r="C1008" s="546"/>
    </row>
    <row r="1009" spans="3:3" x14ac:dyDescent="0.2">
      <c r="C1009" s="546"/>
    </row>
    <row r="1010" spans="3:3" x14ac:dyDescent="0.2">
      <c r="C1010" s="546"/>
    </row>
    <row r="1011" spans="3:3" x14ac:dyDescent="0.2">
      <c r="C1011" s="546"/>
    </row>
    <row r="1012" spans="3:3" x14ac:dyDescent="0.2">
      <c r="C1012" s="546"/>
    </row>
    <row r="1013" spans="3:3" x14ac:dyDescent="0.2">
      <c r="C1013" s="546"/>
    </row>
    <row r="1014" spans="3:3" x14ac:dyDescent="0.2">
      <c r="C1014" s="546"/>
    </row>
    <row r="1015" spans="3:3" x14ac:dyDescent="0.2">
      <c r="C1015" s="546"/>
    </row>
    <row r="1016" spans="3:3" x14ac:dyDescent="0.2">
      <c r="C1016" s="546"/>
    </row>
    <row r="1017" spans="3:3" x14ac:dyDescent="0.2">
      <c r="C1017" s="546"/>
    </row>
    <row r="1018" spans="3:3" x14ac:dyDescent="0.2">
      <c r="C1018" s="546"/>
    </row>
    <row r="1019" spans="3:3" x14ac:dyDescent="0.2">
      <c r="C1019" s="546"/>
    </row>
    <row r="1020" spans="3:3" x14ac:dyDescent="0.2">
      <c r="C1020" s="546"/>
    </row>
    <row r="1021" spans="3:3" x14ac:dyDescent="0.2">
      <c r="C1021" s="546"/>
    </row>
    <row r="1022" spans="3:3" x14ac:dyDescent="0.2">
      <c r="C1022" s="546"/>
    </row>
    <row r="1023" spans="3:3" x14ac:dyDescent="0.2">
      <c r="C1023" s="546"/>
    </row>
    <row r="1024" spans="3:3" x14ac:dyDescent="0.2">
      <c r="C1024" s="546"/>
    </row>
    <row r="1025" spans="3:3" x14ac:dyDescent="0.2">
      <c r="C1025" s="546"/>
    </row>
    <row r="1026" spans="3:3" x14ac:dyDescent="0.2">
      <c r="C1026" s="546"/>
    </row>
    <row r="1027" spans="3:3" x14ac:dyDescent="0.2">
      <c r="C1027" s="546"/>
    </row>
    <row r="1028" spans="3:3" x14ac:dyDescent="0.2">
      <c r="C1028" s="546"/>
    </row>
    <row r="1029" spans="3:3" x14ac:dyDescent="0.2">
      <c r="C1029" s="546"/>
    </row>
    <row r="1030" spans="3:3" x14ac:dyDescent="0.2">
      <c r="C1030" s="546"/>
    </row>
    <row r="1031" spans="3:3" x14ac:dyDescent="0.2">
      <c r="C1031" s="546"/>
    </row>
    <row r="1032" spans="3:3" x14ac:dyDescent="0.2">
      <c r="C1032" s="546"/>
    </row>
    <row r="1033" spans="3:3" x14ac:dyDescent="0.2">
      <c r="C1033" s="546"/>
    </row>
    <row r="1034" spans="3:3" x14ac:dyDescent="0.2">
      <c r="C1034" s="546"/>
    </row>
    <row r="1035" spans="3:3" x14ac:dyDescent="0.2">
      <c r="C1035" s="546"/>
    </row>
    <row r="1036" spans="3:3" x14ac:dyDescent="0.2">
      <c r="C1036" s="546"/>
    </row>
    <row r="1037" spans="3:3" x14ac:dyDescent="0.2">
      <c r="C1037" s="546"/>
    </row>
    <row r="1038" spans="3:3" x14ac:dyDescent="0.2">
      <c r="C1038" s="546"/>
    </row>
    <row r="1039" spans="3:3" x14ac:dyDescent="0.2">
      <c r="C1039" s="546"/>
    </row>
    <row r="1040" spans="3:3" x14ac:dyDescent="0.2">
      <c r="C1040" s="546"/>
    </row>
    <row r="1041" spans="3:3" x14ac:dyDescent="0.2">
      <c r="C1041" s="546"/>
    </row>
    <row r="1042" spans="3:3" x14ac:dyDescent="0.2">
      <c r="C1042" s="546"/>
    </row>
    <row r="1043" spans="3:3" x14ac:dyDescent="0.2">
      <c r="C1043" s="546"/>
    </row>
    <row r="1044" spans="3:3" x14ac:dyDescent="0.2">
      <c r="C1044" s="546"/>
    </row>
    <row r="1045" spans="3:3" x14ac:dyDescent="0.2">
      <c r="C1045" s="546"/>
    </row>
    <row r="1046" spans="3:3" x14ac:dyDescent="0.2">
      <c r="C1046" s="546"/>
    </row>
    <row r="1047" spans="3:3" x14ac:dyDescent="0.2">
      <c r="C1047" s="546"/>
    </row>
    <row r="1048" spans="3:3" x14ac:dyDescent="0.2">
      <c r="C1048" s="546"/>
    </row>
    <row r="1049" spans="3:3" x14ac:dyDescent="0.2">
      <c r="C1049" s="546"/>
    </row>
    <row r="1050" spans="3:3" x14ac:dyDescent="0.2">
      <c r="C1050" s="546"/>
    </row>
    <row r="1051" spans="3:3" x14ac:dyDescent="0.2">
      <c r="C1051" s="546"/>
    </row>
    <row r="1052" spans="3:3" x14ac:dyDescent="0.2">
      <c r="C1052" s="546"/>
    </row>
    <row r="1053" spans="3:3" x14ac:dyDescent="0.2">
      <c r="C1053" s="546"/>
    </row>
    <row r="1054" spans="3:3" x14ac:dyDescent="0.2">
      <c r="C1054" s="546"/>
    </row>
    <row r="1055" spans="3:3" x14ac:dyDescent="0.2">
      <c r="C1055" s="546"/>
    </row>
    <row r="1056" spans="3:3" x14ac:dyDescent="0.2">
      <c r="C1056" s="546"/>
    </row>
    <row r="1057" spans="3:3" x14ac:dyDescent="0.2">
      <c r="C1057" s="546"/>
    </row>
    <row r="1058" spans="3:3" x14ac:dyDescent="0.2">
      <c r="C1058" s="546"/>
    </row>
    <row r="1059" spans="3:3" x14ac:dyDescent="0.2">
      <c r="C1059" s="546"/>
    </row>
    <row r="1060" spans="3:3" x14ac:dyDescent="0.2">
      <c r="C1060" s="546"/>
    </row>
    <row r="1061" spans="3:3" x14ac:dyDescent="0.2">
      <c r="C1061" s="546"/>
    </row>
    <row r="1062" spans="3:3" x14ac:dyDescent="0.2">
      <c r="C1062" s="546"/>
    </row>
    <row r="1063" spans="3:3" x14ac:dyDescent="0.2">
      <c r="C1063" s="546"/>
    </row>
    <row r="1064" spans="3:3" x14ac:dyDescent="0.2">
      <c r="C1064" s="546"/>
    </row>
    <row r="1065" spans="3:3" x14ac:dyDescent="0.2">
      <c r="C1065" s="546"/>
    </row>
    <row r="1066" spans="3:3" x14ac:dyDescent="0.2">
      <c r="C1066" s="546"/>
    </row>
    <row r="1067" spans="3:3" x14ac:dyDescent="0.2">
      <c r="C1067" s="546"/>
    </row>
    <row r="1068" spans="3:3" x14ac:dyDescent="0.2">
      <c r="C1068" s="546"/>
    </row>
    <row r="1069" spans="3:3" x14ac:dyDescent="0.2">
      <c r="C1069" s="546"/>
    </row>
    <row r="1070" spans="3:3" x14ac:dyDescent="0.2">
      <c r="C1070" s="546"/>
    </row>
    <row r="1071" spans="3:3" x14ac:dyDescent="0.2">
      <c r="C1071" s="546"/>
    </row>
    <row r="1072" spans="3:3" x14ac:dyDescent="0.2">
      <c r="C1072" s="546"/>
    </row>
    <row r="1073" spans="3:3" x14ac:dyDescent="0.2">
      <c r="C1073" s="546"/>
    </row>
    <row r="1074" spans="3:3" x14ac:dyDescent="0.2">
      <c r="C1074" s="546"/>
    </row>
    <row r="1075" spans="3:3" x14ac:dyDescent="0.2">
      <c r="C1075" s="546"/>
    </row>
    <row r="1076" spans="3:3" x14ac:dyDescent="0.2">
      <c r="C1076" s="546"/>
    </row>
    <row r="1077" spans="3:3" x14ac:dyDescent="0.2">
      <c r="C1077" s="546"/>
    </row>
    <row r="1078" spans="3:3" x14ac:dyDescent="0.2">
      <c r="C1078" s="546"/>
    </row>
    <row r="1079" spans="3:3" x14ac:dyDescent="0.2">
      <c r="C1079" s="546"/>
    </row>
    <row r="1080" spans="3:3" x14ac:dyDescent="0.2">
      <c r="C1080" s="546"/>
    </row>
    <row r="1081" spans="3:3" x14ac:dyDescent="0.2">
      <c r="C1081" s="546"/>
    </row>
    <row r="1082" spans="3:3" x14ac:dyDescent="0.2">
      <c r="C1082" s="546"/>
    </row>
    <row r="1083" spans="3:3" x14ac:dyDescent="0.2">
      <c r="C1083" s="546"/>
    </row>
    <row r="1084" spans="3:3" x14ac:dyDescent="0.2">
      <c r="C1084" s="546"/>
    </row>
    <row r="1085" spans="3:3" x14ac:dyDescent="0.2">
      <c r="C1085" s="546"/>
    </row>
    <row r="1086" spans="3:3" x14ac:dyDescent="0.2">
      <c r="C1086" s="546"/>
    </row>
    <row r="1087" spans="3:3" x14ac:dyDescent="0.2">
      <c r="C1087" s="546"/>
    </row>
    <row r="1088" spans="3:3" x14ac:dyDescent="0.2">
      <c r="C1088" s="546"/>
    </row>
    <row r="1089" spans="3:3" x14ac:dyDescent="0.2">
      <c r="C1089" s="546"/>
    </row>
    <row r="1090" spans="3:3" x14ac:dyDescent="0.2">
      <c r="C1090" s="546"/>
    </row>
    <row r="1091" spans="3:3" x14ac:dyDescent="0.2">
      <c r="C1091" s="546"/>
    </row>
    <row r="1092" spans="3:3" x14ac:dyDescent="0.2">
      <c r="C1092" s="546"/>
    </row>
    <row r="1093" spans="3:3" x14ac:dyDescent="0.2">
      <c r="C1093" s="546"/>
    </row>
    <row r="1094" spans="3:3" x14ac:dyDescent="0.2">
      <c r="C1094" s="546"/>
    </row>
    <row r="1095" spans="3:3" x14ac:dyDescent="0.2">
      <c r="C1095" s="546"/>
    </row>
    <row r="1096" spans="3:3" x14ac:dyDescent="0.2">
      <c r="C1096" s="546"/>
    </row>
    <row r="1097" spans="3:3" x14ac:dyDescent="0.2">
      <c r="C1097" s="546"/>
    </row>
    <row r="1098" spans="3:3" x14ac:dyDescent="0.2">
      <c r="C1098" s="546"/>
    </row>
    <row r="1099" spans="3:3" x14ac:dyDescent="0.2">
      <c r="C1099" s="546"/>
    </row>
    <row r="1100" spans="3:3" x14ac:dyDescent="0.2">
      <c r="C1100" s="546"/>
    </row>
  </sheetData>
  <sheetProtection password="C411" sheet="1" objects="1" scenarios="1"/>
  <protectedRanges>
    <protectedRange sqref="H15:H124" name="Oblast1"/>
  </protectedRanges>
  <mergeCells count="2">
    <mergeCell ref="B139:G139"/>
    <mergeCell ref="C140:H140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Celkova rekapitulace</vt:lpstr>
      <vt:lpstr>ARC</vt:lpstr>
      <vt:lpstr>ZTI</vt:lpstr>
      <vt:lpstr>Gastro</vt:lpstr>
      <vt:lpstr>Technolog.strop</vt:lpstr>
      <vt:lpstr>VZT</vt:lpstr>
      <vt:lpstr>EI</vt:lpstr>
      <vt:lpstr>EPS</vt:lpstr>
      <vt:lpstr>UT+Plyn</vt:lpstr>
      <vt:lpstr>ARC!Názvy_tisku</vt:lpstr>
      <vt:lpstr>'Rekapitulace stavby'!Názvy_tisku</vt:lpstr>
      <vt:lpstr>'UT+Plyn'!Názvy_tisku</vt:lpstr>
      <vt:lpstr>VZT!Názvy_tisku</vt:lpstr>
      <vt:lpstr>ZTI!Názvy_tisku</vt:lpstr>
      <vt:lpstr>ARC!Oblast_tisku</vt:lpstr>
      <vt:lpstr>'Rekapitulace stavby'!Oblast_tisku</vt:lpstr>
      <vt:lpstr>'UT+Plyn'!Oblast_tisku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Dvorakova</dc:creator>
  <cp:lastModifiedBy>Romana Kocourova</cp:lastModifiedBy>
  <dcterms:created xsi:type="dcterms:W3CDTF">2019-05-10T08:46:09Z</dcterms:created>
  <dcterms:modified xsi:type="dcterms:W3CDTF">2019-06-28T09:10:11Z</dcterms:modified>
</cp:coreProperties>
</file>