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001 - SO 01 Vodovod" sheetId="2" r:id="rId1"/>
  </sheets>
  <definedNames>
    <definedName name="_xlnm._FilterDatabase" localSheetId="0" hidden="1">'001 - SO 01 Vodovod'!$C$81:$K$195</definedName>
    <definedName name="_xlnm.Print_Area" localSheetId="0">'001 - SO 01 Vodovod'!$C$4:$J$36,'001 - SO 01 Vodovod'!$C$42:$J$63,'001 - SO 01 Vodovod'!$C$69:$K$195</definedName>
    <definedName name="_xlnm.Print_Titles" localSheetId="0">'001 - SO 01 Vodovod'!$81:$81</definedName>
  </definedNames>
  <calcPr calcId="152511"/>
</workbook>
</file>

<file path=xl/sharedStrings.xml><?xml version="1.0" encoding="utf-8"?>
<sst xmlns="http://schemas.openxmlformats.org/spreadsheetml/2006/main" count="1349" uniqueCount="295">
  <si>
    <t>List obsahuje:</t>
  </si>
  <si>
    <t/>
  </si>
  <si>
    <t>False</t>
  </si>
  <si>
    <t>21</t>
  </si>
  <si>
    <t>v ---  níže se nacházejí doplnkové a pomocné údaje k sestavám  --- v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</si>
  <si>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</si>
  <si>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</si>
  <si>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</si>
  <si>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</si>
  <si>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</si>
  <si>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</si>
  <si>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</si>
  <si>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</si>
  <si>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</si>
  <si>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</si>
  <si>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</si>
  <si>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</si>
  <si>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</si>
  <si>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</si>
  <si>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</si>
  <si>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</si>
  <si>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</si>
  <si>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</si>
  <si>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</si>
  <si>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</si>
  <si>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</si>
  <si>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</si>
  <si>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</si>
  <si>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</si>
  <si>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</si>
  <si>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</si>
  <si>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</si>
  <si>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</si>
  <si>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</si>
  <si>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</si>
  <si>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{7ce0fb3c-3960-48d5-bd47-58701ae4eae7}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</si>
  <si>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</si>
  <si>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</si>
  <si>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</si>
  <si>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</si>
  <si>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</si>
  <si>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</si>
  <si>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</si>
  <si>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</si>
  <si>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SO 01 Vodovod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</si>
  <si>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</si>
  <si>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</si>
  <si>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</si>
  <si>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</si>
  <si>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</si>
  <si>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</si>
  <si>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</si>
  <si>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</si>
  <si>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</si>
  <si>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>OST - Ostatní</t>
  </si>
  <si>
    <t xml:space="preserve">    O01 -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</si>
  <si>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</si>
  <si>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</si>
  <si>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</si>
  <si>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</si>
  <si>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</si>
  <si>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</si>
  <si>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</si>
  <si>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</si>
  <si>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</si>
  <si>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</si>
  <si>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</si>
  <si>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</si>
  <si>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</si>
  <si>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</si>
  <si>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</si>
  <si>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</si>
  <si>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</si>
  <si>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</si>
  <si>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</si>
  <si>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m3</t>
  </si>
  <si>
    <t>CS ÚRS 2017 01</t>
  </si>
  <si>
    <t>4</t>
  </si>
  <si>
    <t>VV</t>
  </si>
  <si>
    <t>Součet</t>
  </si>
  <si>
    <t>3</t>
  </si>
  <si>
    <t>132201202</t>
  </si>
  <si>
    <t>Hloubení zapažených i nezapažených rýh šířky přes 600 do 2 000 mm s urovnáním dna do předepsaného profilu a spádu v hornině tř. 3 přes 100 do 1 000 m3</t>
  </si>
  <si>
    <t>-1204577353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</si>
  <si>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</si>
  <si>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</si>
  <si>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95789475</t>
  </si>
  <si>
    <t>"předpoklad lepivosti 100%</t>
  </si>
  <si>
    <t>6</t>
  </si>
  <si>
    <t>132301202</t>
  </si>
  <si>
    <t>Hloubení zapažených i nezapažených rýh šířky přes 600 do 2 000 mm s urovnáním dna do předepsaného profilu a spádu v hornině tř. 4 přes 100 do 1 000 m3</t>
  </si>
  <si>
    <t>-1558461395</t>
  </si>
  <si>
    <t>7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</si>
  <si>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</si>
  <si>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</si>
  <si>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1632234253</t>
  </si>
  <si>
    <t>8</t>
  </si>
  <si>
    <t>132401201</t>
  </si>
  <si>
    <t>Hloubení zapažených i nezapažených rýh šířky přes 600 do 2 000 mm s urovnáním dna do předepsaného profilu a spádu s použitím trhavin v hornině tř. 5 pro jakékoliv množství</t>
  </si>
  <si>
    <t>1210622418</t>
  </si>
  <si>
    <t>"cenová hladina při výskytu hor. 5</t>
  </si>
  <si>
    <t>0,5</t>
  </si>
  <si>
    <t>9</t>
  </si>
  <si>
    <t>132501201</t>
  </si>
  <si>
    <t>Hloubení zapažených i nezapažených rýh šířky přes 600 do 2 000 mm s urovnáním dna do předepsaného profilu a spádu s použitím trhavin v hornině 6 pro jakékoliv množství</t>
  </si>
  <si>
    <t>652481898</t>
  </si>
  <si>
    <t>"cenová hladina při výskytu hor. 6</t>
  </si>
  <si>
    <t>10</t>
  </si>
  <si>
    <t>151101101</t>
  </si>
  <si>
    <t>Zřízení pažení a rozepření stěn rýh pro podzemní vedení pro všechny šířky rýhy příložné pro jakoukoliv mezerovitost, hloubky do 2 m</t>
  </si>
  <si>
    <t>m2</t>
  </si>
  <si>
    <t>1505557777</t>
  </si>
  <si>
    <t>"výkopové rýhy pro vodovodní řad - zřízení pažení</t>
  </si>
  <si>
    <t>11</t>
  </si>
  <si>
    <t>151101111</t>
  </si>
  <si>
    <t>Odstranění pažení a rozepření stěn rýh pro podzemní vedení s uložením materiálu na vzdálenost do 3 m od kraje výkopu příložné, hloubky do 2 m</t>
  </si>
  <si>
    <t>-1316759527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</si>
  <si>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</si>
  <si>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</si>
  <si>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13</t>
  </si>
  <si>
    <t>234063100</t>
  </si>
  <si>
    <t>"svislé přemístění výkopku při hloubení rýh š. do 200 cm objemu nad 100 m3 - 50% z celkového objemu rýhy</t>
  </si>
  <si>
    <t>"výkopy rýh pro vodovodní řad</t>
  </si>
  <si>
    <t>t</t>
  </si>
  <si>
    <t>19</t>
  </si>
  <si>
    <t>174101101</t>
  </si>
  <si>
    <t>Zásyp sypaninou z jakékoliv horniny s uložením výkopku ve vrstvách se zhutněním jam, šachet, rýh nebo kolem objektů v těchto vykopávkách</t>
  </si>
  <si>
    <t>-1744026717</t>
  </si>
  <si>
    <t>20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</si>
  <si>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</si>
  <si>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</si>
  <si>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-1363799735</t>
  </si>
  <si>
    <t>M</t>
  </si>
  <si>
    <t>583313460</t>
  </si>
  <si>
    <t>kamenivo těžené drobné frakce 0-4</t>
  </si>
  <si>
    <t>1944169648</t>
  </si>
  <si>
    <t>22</t>
  </si>
  <si>
    <t>181951102</t>
  </si>
  <si>
    <t>Úprava pláně vyrovnáním výškových rozdílů v hornině tř. 1 až 4 se zhutněním</t>
  </si>
  <si>
    <t>-75583551</t>
  </si>
  <si>
    <t>"úprava dna výkopové rýhy</t>
  </si>
  <si>
    <t>Vodorovné konstrukce</t>
  </si>
  <si>
    <t>23</t>
  </si>
  <si>
    <t>451572111</t>
  </si>
  <si>
    <t>Lože pod potrubí, stoky a drobné objekty v otevřeném výkopu z kameniva drobného těženého 0 až 4 mm</t>
  </si>
  <si>
    <t>-152049431</t>
  </si>
  <si>
    <t>"podsyp - písek frakce 0-4 mm (0,1 m3/m)</t>
  </si>
  <si>
    <t>Trubní vedení</t>
  </si>
  <si>
    <t>24</t>
  </si>
  <si>
    <t>850245121</t>
  </si>
  <si>
    <t>Výřez nebo výsek na potrubí z trub litinových tlakových nebo plasických hmot DN 80</t>
  </si>
  <si>
    <t>kus</t>
  </si>
  <si>
    <t>1131631419</t>
  </si>
  <si>
    <t>25</t>
  </si>
  <si>
    <t>857251151</t>
  </si>
  <si>
    <t>Montáž litinových tvarovek na potrubí litinovém tlakovém jednoosých na potrubí z trub hrdlových v otevřeném výkopu, kanálu nebo v šachtě s přírubovým koncem DE 90 vnějšího průměru</t>
  </si>
  <si>
    <t>534976965</t>
  </si>
  <si>
    <t>"napojení nového PE potrubí D 110 x 10,0 mm na stávající litinové potrubí DN 80 pomocí tvarovek</t>
  </si>
  <si>
    <t>"na začátku a konci úseku</t>
  </si>
  <si>
    <t>2   "tvarovka vodovodní hrdlová s přírubou E DN 80"</t>
  </si>
  <si>
    <t>26</t>
  </si>
  <si>
    <t>552511860</t>
  </si>
  <si>
    <t>-1419142569</t>
  </si>
  <si>
    <t>857262122</t>
  </si>
  <si>
    <t>Montáž litinových tvarovek na potrubí litinovém tlakovém jednoosých na potrubí z trub přírubových v otevřeném výkopu, kanálu nebo v šachtě DN 100</t>
  </si>
  <si>
    <t>29</t>
  </si>
  <si>
    <t>-1195395466</t>
  </si>
  <si>
    <t>2   "přechod přírubový RP DN100/80 mm</t>
  </si>
  <si>
    <t>30</t>
  </si>
  <si>
    <t>552598150</t>
  </si>
  <si>
    <t>-1518752236</t>
  </si>
  <si>
    <t>31</t>
  </si>
  <si>
    <t>857264122</t>
  </si>
  <si>
    <t>Montáž litinových tvarovek na potrubí litinovém tlakovém odbočných na potrubí z trub přírubových v otevřeném výkopu, kanálu nebo v šachtě DN 100</t>
  </si>
  <si>
    <t>-1718597145</t>
  </si>
  <si>
    <t>1   "T-kus 100/80"</t>
  </si>
  <si>
    <t>32</t>
  </si>
  <si>
    <t>552507180</t>
  </si>
  <si>
    <t>tvarovka přírubová s přírubovou odbočkou T-DN 100x80 PN 10-16 natural</t>
  </si>
  <si>
    <t>-914138532</t>
  </si>
  <si>
    <t>m</t>
  </si>
  <si>
    <t>P</t>
  </si>
  <si>
    <t>35</t>
  </si>
  <si>
    <t>871251141</t>
  </si>
  <si>
    <t>1797187108</t>
  </si>
  <si>
    <t>36</t>
  </si>
  <si>
    <t>286131160</t>
  </si>
  <si>
    <t>-1271567432</t>
  </si>
  <si>
    <t>261,6*1,02 'Přepočtené koeficientem množství</t>
  </si>
  <si>
    <t>39</t>
  </si>
  <si>
    <t>879161111</t>
  </si>
  <si>
    <t>-1900076364</t>
  </si>
  <si>
    <t>40</t>
  </si>
  <si>
    <t>891181111</t>
  </si>
  <si>
    <t>CS ÚRS 2016 02</t>
  </si>
  <si>
    <t>1782429473</t>
  </si>
  <si>
    <t>KS</t>
  </si>
  <si>
    <t>externí ceník dodavatele</t>
  </si>
  <si>
    <t>47</t>
  </si>
  <si>
    <t>891261112</t>
  </si>
  <si>
    <t>Montáž vodovodních armatur na potrubí šoupátek nebo klapek uzavíracích v otevřeném výkopu nebo v šachtách s osazením zemní soupravy (bez poklopů) DN 100</t>
  </si>
  <si>
    <t>826216188</t>
  </si>
  <si>
    <t>48</t>
  </si>
  <si>
    <t>400110000016</t>
  </si>
  <si>
    <t>VODA Šoupátka a Combi armatury ŠOUPĚ PŘÍRUBOVÉ KRÁTKÉ E1 CZ 100</t>
  </si>
  <si>
    <t>1038617803</t>
  </si>
  <si>
    <t>49</t>
  </si>
  <si>
    <t>950110000003</t>
  </si>
  <si>
    <t>VODA Zemní soupravy SOUPRAVA ZEMNÍ TELESKOPICKÁ E1/A-1,3 -1,8 100 (1,3-1,8m)</t>
  </si>
  <si>
    <t>-1567608354</t>
  </si>
  <si>
    <t>54</t>
  </si>
  <si>
    <t>892271111</t>
  </si>
  <si>
    <t>Tlakové zkoušky vodou na potrubí DN 100 nebo 125</t>
  </si>
  <si>
    <t>1247894619</t>
  </si>
  <si>
    <t>55</t>
  </si>
  <si>
    <t>892273122</t>
  </si>
  <si>
    <t>Proplach a dezinfekce vodovodního potrubí DN od 80 do 125</t>
  </si>
  <si>
    <t>-1624920536</t>
  </si>
  <si>
    <t>56</t>
  </si>
  <si>
    <t>892372111</t>
  </si>
  <si>
    <t>Tlakové zkoušky vodou zabezpečení konců potrubí při tlakových zkouškách DN do 300</t>
  </si>
  <si>
    <t>1258695198</t>
  </si>
  <si>
    <t>57</t>
  </si>
  <si>
    <t>899401112</t>
  </si>
  <si>
    <t>Osazení poklopů litinových šoupátkových</t>
  </si>
  <si>
    <t>2048568342</t>
  </si>
  <si>
    <t>"poklopy pro šoupata na hlavním řadu</t>
  </si>
  <si>
    <t>58</t>
  </si>
  <si>
    <t>1750KASI0001</t>
  </si>
  <si>
    <t>VODA Uliční poklopy POKLOP ULIČNÍ SAMONIVELAČNÍ ŠOUPÁTKOVÝ (Z.S. TELE) VODA</t>
  </si>
  <si>
    <t>591999566</t>
  </si>
  <si>
    <t>59</t>
  </si>
  <si>
    <t>348100000000</t>
  </si>
  <si>
    <t>VO+KA+PL Příslušenství PODKLAD. DESKA  UNI DN UNI</t>
  </si>
  <si>
    <t>2025594343</t>
  </si>
  <si>
    <t>60</t>
  </si>
  <si>
    <t>899713111</t>
  </si>
  <si>
    <t>Orientační tabulky na vodovodních a kanalizačních řadech na sloupku ocelovém nebo betonovém</t>
  </si>
  <si>
    <t>-176290532</t>
  </si>
  <si>
    <t>61</t>
  </si>
  <si>
    <t>899721111</t>
  </si>
  <si>
    <t>Signalizační vodič na potrubí PVC DN do 150 mm</t>
  </si>
  <si>
    <t>1430189007</t>
  </si>
  <si>
    <t>Poznámka k položce:
- připevnit k potrubí po 2,0 m</t>
  </si>
  <si>
    <t>"drát Cu 6 mm2</t>
  </si>
  <si>
    <t>62</t>
  </si>
  <si>
    <t>899722113</t>
  </si>
  <si>
    <t>Krytí potrubí z plastů výstražnou fólií z PVC šířky 34cm</t>
  </si>
  <si>
    <t>-174014357</t>
  </si>
  <si>
    <t>"modrá PVC fólie</t>
  </si>
  <si>
    <t>R-položka</t>
  </si>
  <si>
    <t>262144</t>
  </si>
  <si>
    <t>70</t>
  </si>
  <si>
    <t>O006.2</t>
  </si>
  <si>
    <t>Zaměření skutečného provedení stavby - trasa inženýrských sítí</t>
  </si>
  <si>
    <t>725836109</t>
  </si>
  <si>
    <t>Poznámka k položce:
- včetně šoupat vodovodních přípojek
- součástí je vyhotovení geometrického plánu</t>
  </si>
  <si>
    <t>Ustrašín</t>
  </si>
  <si>
    <t>Obec Ustrašín</t>
  </si>
  <si>
    <t>Rekonstrukce vodovodního řádu</t>
  </si>
  <si>
    <t>"vodovodní řad - celková délka 1348 m</t>
  </si>
  <si>
    <t>"výkopy rýh - hor. 3 (50%)</t>
  </si>
  <si>
    <t>1348*1*2*0,5</t>
  </si>
  <si>
    <t>1348   "dle pol. kód 13220 1202"</t>
  </si>
  <si>
    <t>"výkopy rýh - hor. 4 (50%)</t>
  </si>
  <si>
    <t>1348   "dle pol. kód 13230 1202"</t>
  </si>
  <si>
    <t>1348*1,3*2</t>
  </si>
  <si>
    <t>1348*0,5   "hornina tř. 3"</t>
  </si>
  <si>
    <t>1348*0,5   "hornina tř. 4"</t>
  </si>
  <si>
    <t>"zásyp rýh pro řad</t>
  </si>
  <si>
    <t>2696   "výkop rýh"</t>
  </si>
  <si>
    <t>"hlavní řad - celková délka 1348 m</t>
  </si>
  <si>
    <t>1348*0,1    "odpočet lože potrubí "</t>
  </si>
  <si>
    <t>PI*0,055*0,055*1348  "odpočet objemu potrubí d 110 x 10 mm"</t>
  </si>
  <si>
    <t>"obsyp řadu - 0,3 m3/m</t>
  </si>
  <si>
    <t>1348*0,3</t>
  </si>
  <si>
    <t>404,4*1,8 'Přepočtené koeficientem množství</t>
  </si>
  <si>
    <t>1348*0,2   "odpočet obsypu potrubí"</t>
  </si>
  <si>
    <t>1348*1,0</t>
  </si>
  <si>
    <t>1348*0,1</t>
  </si>
  <si>
    <t>"výřez na stávajícím litinovém potrubí LT 60 (začátek úseku)</t>
  </si>
  <si>
    <t>"napojení nového PE potrubí D 110 x 10,0 mm na stávající litinové potrubí DN 80 a DN 100 pomocí tvarovek</t>
  </si>
  <si>
    <t>tvarovka přírubová s hrdlem  E, PN 10-16, DN100/ příruba DN100</t>
  </si>
  <si>
    <t>přechod přírubový tvárná litina DN100/60 L200 mm</t>
  </si>
  <si>
    <t>"odbočka k vzdušníku</t>
  </si>
  <si>
    <t>Montáž vodovodního potrubí z plastů v otevřeném výkopu z PVC 100 TR 110x5,3mm 1,0 Mpa 6m DIN</t>
  </si>
  <si>
    <t>potrubí vodovodní PVC 100 PN16 SDR11 6 m, 12 m, 100 m, 110 x 10,0 mm</t>
  </si>
  <si>
    <t>Montáž elektrického kabelu ve stávajícím výkopu</t>
  </si>
  <si>
    <t>"položení elektrického kabelu</t>
  </si>
  <si>
    <t>Elektrický kabel Měď 5x10</t>
  </si>
  <si>
    <t>"uzávěry na začátku hlavního řadu</t>
  </si>
  <si>
    <t>"hlavní řad - celková délka 1348m</t>
  </si>
  <si>
    <t>I.Kamenická stavební a obchodní firma s.r.o.</t>
  </si>
  <si>
    <t>608 38 531</t>
  </si>
  <si>
    <t>CZ60838531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</si>
</sst>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18" fillId="2" borderId="0" xfId="20" applyFont="1" applyFill="1" applyAlignment="1" applyProtection="1">
      <alignment vertical="center"/>
      <protection/>
    </xf>
    <xf numFmtId="0" fontId="26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/>
    </xf>
    <xf numFmtId="166" fontId="21" fillId="0" borderId="9" xfId="0" applyNumberFormat="1" applyFont="1" applyBorder="1" applyAlignment="1">
      <alignment/>
    </xf>
    <xf numFmtId="166" fontId="21" fillId="0" borderId="20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4" fillId="0" borderId="4" xfId="0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0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8" fillId="2" borderId="0" xfId="20" applyFont="1" applyFill="1" applyAlignment="1" applyProtection="1">
      <alignment vertical="center"/>
      <protection/>
    </xf>
    <xf numFmtId="0" fontId="0" fillId="0" borderId="0" xfId="0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6"/>
  <sheetViews>
    <sheetView showGridLines="0" tabSelected="1" workbookViewId="0" topLeftCell="A1">
      <pane ySplit="1" topLeftCell="A44" activePane="bottomLeft" state="frozen"/>
      <selection pane="bottomLeft" activeCell="O55" sqref="O5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8320312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45"/>
      <c r="B1" s="10"/>
      <c r="C1" s="10"/>
      <c r="D1" s="11" t="s">
        <v>0</v>
      </c>
      <c r="E1" s="10"/>
      <c r="F1" s="46" t="s">
        <v>37</v>
      </c>
      <c r="G1" s="161" t="s">
        <v>38</v>
      </c>
      <c r="H1" s="161"/>
      <c r="I1" s="10"/>
      <c r="J1" s="46" t="s">
        <v>39</v>
      </c>
      <c r="K1" s="11" t="s">
        <v>40</v>
      </c>
      <c r="L1" s="46" t="s">
        <v>41</v>
      </c>
      <c r="M1" s="46"/>
      <c r="N1" s="46"/>
      <c r="O1" s="46"/>
      <c r="P1" s="46"/>
      <c r="Q1" s="46"/>
      <c r="R1" s="46"/>
      <c r="S1" s="46"/>
      <c r="T1" s="46"/>
      <c r="U1" s="47"/>
      <c r="V1" s="47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3" t="s">
        <v>35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6"/>
      <c r="AT3" s="13" t="s">
        <v>36</v>
      </c>
    </row>
    <row r="4" spans="2:46" ht="36.95" customHeight="1">
      <c r="B4" s="17"/>
      <c r="C4" s="18"/>
      <c r="D4" s="19" t="s">
        <v>42</v>
      </c>
      <c r="E4" s="18"/>
      <c r="F4" s="18"/>
      <c r="G4" s="18"/>
      <c r="H4" s="18"/>
      <c r="I4" s="18"/>
      <c r="J4" s="18"/>
      <c r="K4" s="20"/>
      <c r="M4" s="21" t="s">
        <v>4</v>
      </c>
      <c r="AT4" s="13" t="s">
        <v>2</v>
      </c>
    </row>
    <row r="5" spans="2:11" ht="6.95" customHeight="1">
      <c r="B5" s="17"/>
      <c r="C5" s="18"/>
      <c r="D5" s="18"/>
      <c r="E5" s="18"/>
      <c r="F5" s="18"/>
      <c r="G5" s="18"/>
      <c r="H5" s="18"/>
      <c r="I5" s="18"/>
      <c r="J5" s="18"/>
      <c r="K5" s="20"/>
    </row>
    <row r="6" spans="2:11" ht="15">
      <c r="B6" s="17"/>
      <c r="C6" s="18"/>
      <c r="D6" s="23" t="s">
        <v>5</v>
      </c>
      <c r="E6" s="18"/>
      <c r="F6" s="18"/>
      <c r="G6" s="18"/>
      <c r="H6" s="18"/>
      <c r="I6" s="18"/>
      <c r="J6" s="18"/>
      <c r="K6" s="20"/>
    </row>
    <row r="7" spans="2:11" ht="22.5" customHeight="1">
      <c r="B7" s="17"/>
      <c r="C7" s="18"/>
      <c r="D7" s="18"/>
      <c r="E7" s="163" t="s">
        <v>259</v>
      </c>
      <c r="F7" s="164"/>
      <c r="G7" s="164"/>
      <c r="H7" s="164"/>
      <c r="I7" s="18"/>
      <c r="J7" s="18"/>
      <c r="K7" s="20"/>
    </row>
    <row r="8" spans="2:11" s="1" customFormat="1" ht="15">
      <c r="B8" s="24"/>
      <c r="C8" s="25"/>
      <c r="D8" s="23" t="s">
        <v>43</v>
      </c>
      <c r="E8" s="25"/>
      <c r="F8" s="25"/>
      <c r="G8" s="25"/>
      <c r="H8" s="25"/>
      <c r="I8" s="25"/>
      <c r="J8" s="25"/>
      <c r="K8" s="26"/>
    </row>
    <row r="9" spans="2:11" s="1" customFormat="1" ht="36.95" customHeight="1">
      <c r="B9" s="24"/>
      <c r="C9" s="25"/>
      <c r="D9" s="25"/>
      <c r="E9" s="165" t="s">
        <v>44</v>
      </c>
      <c r="F9" s="166"/>
      <c r="G9" s="166"/>
      <c r="H9" s="166"/>
      <c r="I9" s="25"/>
      <c r="J9" s="25"/>
      <c r="K9" s="26"/>
    </row>
    <row r="10" spans="2:11" s="1" customFormat="1" ht="13.5">
      <c r="B10" s="24"/>
      <c r="C10" s="25"/>
      <c r="D10" s="25"/>
      <c r="E10" s="25"/>
      <c r="F10" s="25"/>
      <c r="G10" s="25"/>
      <c r="H10" s="25"/>
      <c r="I10" s="25"/>
      <c r="J10" s="25"/>
      <c r="K10" s="26"/>
    </row>
    <row r="11" spans="2:11" s="1" customFormat="1" ht="14.45" customHeight="1">
      <c r="B11" s="24"/>
      <c r="C11" s="25"/>
      <c r="D11" s="23" t="s">
        <v>6</v>
      </c>
      <c r="E11" s="25"/>
      <c r="F11" s="22" t="s">
        <v>1</v>
      </c>
      <c r="G11" s="25"/>
      <c r="H11" s="25"/>
      <c r="I11" s="23" t="s">
        <v>7</v>
      </c>
      <c r="J11" s="22" t="s">
        <v>1</v>
      </c>
      <c r="K11" s="26"/>
    </row>
    <row r="12" spans="2:11" s="1" customFormat="1" ht="14.45" customHeight="1">
      <c r="B12" s="24"/>
      <c r="C12" s="25"/>
      <c r="D12" s="23" t="s">
        <v>8</v>
      </c>
      <c r="E12" s="25"/>
      <c r="F12" s="22" t="s">
        <v>257</v>
      </c>
      <c r="G12" s="25"/>
      <c r="H12" s="25"/>
      <c r="I12" s="23" t="s">
        <v>9</v>
      </c>
      <c r="J12" s="48">
        <v>43585</v>
      </c>
      <c r="K12" s="26"/>
    </row>
    <row r="13" spans="2:11" s="1" customFormat="1" ht="10.9" customHeight="1">
      <c r="B13" s="24"/>
      <c r="C13" s="25"/>
      <c r="D13" s="25"/>
      <c r="E13" s="25"/>
      <c r="F13" s="25"/>
      <c r="G13" s="25"/>
      <c r="H13" s="25"/>
      <c r="I13" s="25"/>
      <c r="J13" s="25"/>
      <c r="K13" s="26"/>
    </row>
    <row r="14" spans="2:11" s="1" customFormat="1" ht="14.45" customHeight="1">
      <c r="B14" s="24"/>
      <c r="C14" s="25"/>
      <c r="D14" s="23" t="s">
        <v>10</v>
      </c>
      <c r="E14" s="25"/>
      <c r="F14" s="25"/>
      <c r="G14" s="25"/>
      <c r="H14" s="25"/>
      <c r="I14" s="23" t="s">
        <v>11</v>
      </c>
      <c r="J14" s="22"/>
      <c r="K14" s="26"/>
    </row>
    <row r="15" spans="2:11" s="1" customFormat="1" ht="18" customHeight="1">
      <c r="B15" s="24"/>
      <c r="C15" s="25"/>
      <c r="D15" s="25"/>
      <c r="E15" s="22" t="s">
        <v>258</v>
      </c>
      <c r="F15" s="25"/>
      <c r="G15" s="25"/>
      <c r="H15" s="25"/>
      <c r="I15" s="23" t="s">
        <v>12</v>
      </c>
      <c r="J15" s="22"/>
      <c r="K15" s="26"/>
    </row>
    <row r="16" spans="2:11" s="1" customFormat="1" ht="6.95" customHeight="1"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2:11" s="1" customFormat="1" ht="14.45" customHeight="1">
      <c r="B17" s="24"/>
      <c r="C17" s="25"/>
      <c r="D17" s="23" t="s">
        <v>13</v>
      </c>
      <c r="E17" s="25"/>
      <c r="F17" s="25"/>
      <c r="G17" s="25"/>
      <c r="H17" s="25"/>
      <c r="I17" s="23" t="s">
        <v>11</v>
      </c>
      <c r="J17" s="22" t="s">
        <v>293</v>
      </c>
      <c r="K17" s="26"/>
    </row>
    <row r="18" spans="2:11" s="1" customFormat="1" ht="18" customHeight="1">
      <c r="B18" s="24"/>
      <c r="C18" s="25"/>
      <c r="D18" s="25"/>
      <c r="E18" s="22" t="s">
        <v>292</v>
      </c>
      <c r="F18" s="25"/>
      <c r="G18" s="25"/>
      <c r="H18" s="25"/>
      <c r="I18" s="23" t="s">
        <v>12</v>
      </c>
      <c r="J18" s="22" t="s">
        <v>294</v>
      </c>
      <c r="K18" s="26"/>
    </row>
    <row r="19" spans="2:11" s="1" customFormat="1" ht="6.95" customHeight="1">
      <c r="B19" s="24"/>
      <c r="C19" s="25"/>
      <c r="D19" s="25"/>
      <c r="E19" s="25"/>
      <c r="F19" s="25"/>
      <c r="G19" s="25"/>
      <c r="H19" s="25"/>
      <c r="I19" s="25"/>
      <c r="J19" s="25"/>
      <c r="K19" s="26"/>
    </row>
    <row r="20" spans="2:11" s="1" customFormat="1" ht="14.45" customHeight="1">
      <c r="B20" s="24"/>
      <c r="C20" s="25"/>
      <c r="D20" s="23" t="s">
        <v>14</v>
      </c>
      <c r="E20" s="25"/>
      <c r="F20" s="25"/>
      <c r="G20" s="25"/>
      <c r="H20" s="25"/>
      <c r="I20" s="23" t="s">
        <v>11</v>
      </c>
      <c r="J20" s="22"/>
      <c r="K20" s="26"/>
    </row>
    <row r="21" spans="2:11" s="1" customFormat="1" ht="18" customHeight="1">
      <c r="B21" s="24"/>
      <c r="C21" s="25"/>
      <c r="D21" s="25"/>
      <c r="E21" s="22"/>
      <c r="F21" s="25"/>
      <c r="G21" s="25"/>
      <c r="H21" s="25"/>
      <c r="I21" s="23" t="s">
        <v>12</v>
      </c>
      <c r="J21" s="22" t="s">
        <v>1</v>
      </c>
      <c r="K21" s="26"/>
    </row>
    <row r="22" spans="2:11" s="1" customFormat="1" ht="6.95" customHeight="1">
      <c r="B22" s="24"/>
      <c r="C22" s="25"/>
      <c r="D22" s="25"/>
      <c r="E22" s="25"/>
      <c r="F22" s="25"/>
      <c r="G22" s="25"/>
      <c r="H22" s="25"/>
      <c r="I22" s="25"/>
      <c r="J22" s="25"/>
      <c r="K22" s="26"/>
    </row>
    <row r="23" spans="2:11" s="1" customFormat="1" ht="14.45" customHeight="1">
      <c r="B23" s="24"/>
      <c r="C23" s="25"/>
      <c r="D23" s="23" t="s">
        <v>16</v>
      </c>
      <c r="E23" s="25"/>
      <c r="F23" s="25"/>
      <c r="G23" s="25"/>
      <c r="H23" s="25"/>
      <c r="I23" s="25"/>
      <c r="J23" s="25"/>
      <c r="K23" s="26"/>
    </row>
    <row r="24" spans="2:11" s="2" customFormat="1" ht="22.5" customHeight="1">
      <c r="B24" s="49"/>
      <c r="C24" s="50"/>
      <c r="D24" s="50"/>
      <c r="E24" s="167" t="s">
        <v>1</v>
      </c>
      <c r="F24" s="167"/>
      <c r="G24" s="167"/>
      <c r="H24" s="167"/>
      <c r="I24" s="50"/>
      <c r="J24" s="50"/>
      <c r="K24" s="51"/>
    </row>
    <row r="25" spans="2:11" s="1" customFormat="1" ht="6.95" customHeight="1">
      <c r="B25" s="24"/>
      <c r="C25" s="25"/>
      <c r="D25" s="25"/>
      <c r="E25" s="25"/>
      <c r="F25" s="25"/>
      <c r="G25" s="25"/>
      <c r="H25" s="25"/>
      <c r="I25" s="25"/>
      <c r="J25" s="25"/>
      <c r="K25" s="26"/>
    </row>
    <row r="26" spans="2:11" s="1" customFormat="1" ht="6.95" customHeight="1">
      <c r="B26" s="24"/>
      <c r="C26" s="25"/>
      <c r="D26" s="37"/>
      <c r="E26" s="37"/>
      <c r="F26" s="37"/>
      <c r="G26" s="37"/>
      <c r="H26" s="37"/>
      <c r="I26" s="37"/>
      <c r="J26" s="37"/>
      <c r="K26" s="52"/>
    </row>
    <row r="27" spans="2:11" s="1" customFormat="1" ht="25.35" customHeight="1">
      <c r="B27" s="24"/>
      <c r="C27" s="25"/>
      <c r="D27" s="53" t="s">
        <v>17</v>
      </c>
      <c r="E27" s="25"/>
      <c r="F27" s="25"/>
      <c r="G27" s="25"/>
      <c r="H27" s="25"/>
      <c r="I27" s="25"/>
      <c r="J27" s="54">
        <f>F30</f>
        <v>0</v>
      </c>
      <c r="K27" s="26"/>
    </row>
    <row r="28" spans="2:11" s="1" customFormat="1" ht="6.95" customHeight="1">
      <c r="B28" s="24"/>
      <c r="C28" s="25"/>
      <c r="D28" s="37"/>
      <c r="E28" s="37"/>
      <c r="F28" s="37"/>
      <c r="G28" s="37"/>
      <c r="H28" s="37"/>
      <c r="I28" s="37"/>
      <c r="J28" s="37"/>
      <c r="K28" s="52"/>
    </row>
    <row r="29" spans="2:11" s="1" customFormat="1" ht="14.45" customHeight="1">
      <c r="B29" s="24"/>
      <c r="C29" s="25"/>
      <c r="D29" s="25"/>
      <c r="E29" s="25"/>
      <c r="F29" s="27" t="s">
        <v>19</v>
      </c>
      <c r="G29" s="25"/>
      <c r="H29" s="25"/>
      <c r="I29" s="27" t="s">
        <v>18</v>
      </c>
      <c r="J29" s="27" t="s">
        <v>20</v>
      </c>
      <c r="K29" s="26"/>
    </row>
    <row r="30" spans="2:11" s="1" customFormat="1" ht="14.45" customHeight="1">
      <c r="B30" s="24"/>
      <c r="C30" s="25"/>
      <c r="D30" s="28" t="s">
        <v>21</v>
      </c>
      <c r="E30" s="28" t="s">
        <v>22</v>
      </c>
      <c r="F30" s="55">
        <f>ROUND(SUM(BE82:BE195),2)</f>
        <v>0</v>
      </c>
      <c r="G30" s="25"/>
      <c r="H30" s="25"/>
      <c r="I30" s="56">
        <v>0.21</v>
      </c>
      <c r="J30" s="55">
        <f>ROUND(ROUND((SUM(BE82:BE195)),2)*I30,2)</f>
        <v>0</v>
      </c>
      <c r="K30" s="26"/>
    </row>
    <row r="31" spans="2:11" s="1" customFormat="1" ht="14.45" customHeight="1">
      <c r="B31" s="24"/>
      <c r="C31" s="25"/>
      <c r="D31" s="25"/>
      <c r="E31" s="28" t="s">
        <v>23</v>
      </c>
      <c r="F31" s="55">
        <f>ROUND(SUM(BF82:BF195),2)</f>
        <v>0</v>
      </c>
      <c r="G31" s="25"/>
      <c r="H31" s="25"/>
      <c r="I31" s="56">
        <v>0.15</v>
      </c>
      <c r="J31" s="55">
        <f>ROUND(ROUND((SUM(BF82:BF195)),2)*I31,2)</f>
        <v>0</v>
      </c>
      <c r="K31" s="26"/>
    </row>
    <row r="32" spans="2:11" s="1" customFormat="1" ht="14.45" customHeight="1" hidden="1">
      <c r="B32" s="24"/>
      <c r="C32" s="25"/>
      <c r="D32" s="25"/>
      <c r="E32" s="28" t="s">
        <v>24</v>
      </c>
      <c r="F32" s="55">
        <f>ROUND(SUM(BG82:BG195),2)</f>
        <v>0</v>
      </c>
      <c r="G32" s="25"/>
      <c r="H32" s="25"/>
      <c r="I32" s="56">
        <v>0.21</v>
      </c>
      <c r="J32" s="55">
        <v>0</v>
      </c>
      <c r="K32" s="26"/>
    </row>
    <row r="33" spans="2:11" s="1" customFormat="1" ht="14.45" customHeight="1" hidden="1">
      <c r="B33" s="24"/>
      <c r="C33" s="25"/>
      <c r="D33" s="25"/>
      <c r="E33" s="28" t="s">
        <v>25</v>
      </c>
      <c r="F33" s="55">
        <f>ROUND(SUM(BH82:BH195),2)</f>
        <v>0</v>
      </c>
      <c r="G33" s="25"/>
      <c r="H33" s="25"/>
      <c r="I33" s="56">
        <v>0.15</v>
      </c>
      <c r="J33" s="55">
        <v>0</v>
      </c>
      <c r="K33" s="26"/>
    </row>
    <row r="34" spans="2:11" s="1" customFormat="1" ht="14.45" customHeight="1" hidden="1">
      <c r="B34" s="24"/>
      <c r="C34" s="25"/>
      <c r="D34" s="25"/>
      <c r="E34" s="28" t="s">
        <v>26</v>
      </c>
      <c r="F34" s="55">
        <f>ROUND(SUM(BI82:BI195),2)</f>
        <v>0</v>
      </c>
      <c r="G34" s="25"/>
      <c r="H34" s="25"/>
      <c r="I34" s="56">
        <v>0</v>
      </c>
      <c r="J34" s="55">
        <v>0</v>
      </c>
      <c r="K34" s="26"/>
    </row>
    <row r="35" spans="2:11" s="1" customFormat="1" ht="6.95" customHeight="1">
      <c r="B35" s="24"/>
      <c r="C35" s="25"/>
      <c r="D35" s="25"/>
      <c r="E35" s="25"/>
      <c r="F35" s="25"/>
      <c r="G35" s="25"/>
      <c r="H35" s="25"/>
      <c r="I35" s="25"/>
      <c r="J35" s="25"/>
      <c r="K35" s="26"/>
    </row>
    <row r="36" spans="2:11" s="1" customFormat="1" ht="25.35" customHeight="1">
      <c r="B36" s="24"/>
      <c r="C36" s="57"/>
      <c r="D36" s="58" t="s">
        <v>27</v>
      </c>
      <c r="E36" s="39"/>
      <c r="F36" s="39"/>
      <c r="G36" s="59" t="s">
        <v>28</v>
      </c>
      <c r="H36" s="60" t="s">
        <v>29</v>
      </c>
      <c r="I36" s="39"/>
      <c r="J36" s="61">
        <f>SUM(J27:J34)</f>
        <v>0</v>
      </c>
      <c r="K36" s="62"/>
    </row>
    <row r="37" spans="2:11" s="1" customFormat="1" ht="14.45" customHeight="1">
      <c r="B37" s="29"/>
      <c r="C37" s="30"/>
      <c r="D37" s="30"/>
      <c r="E37" s="30"/>
      <c r="F37" s="30"/>
      <c r="G37" s="30"/>
      <c r="H37" s="30"/>
      <c r="I37" s="30"/>
      <c r="J37" s="30"/>
      <c r="K37" s="31"/>
    </row>
    <row r="41" spans="2:11" s="1" customFormat="1" ht="6.95" customHeight="1">
      <c r="B41" s="32"/>
      <c r="C41" s="33"/>
      <c r="D41" s="33"/>
      <c r="E41" s="33"/>
      <c r="F41" s="33"/>
      <c r="G41" s="33"/>
      <c r="H41" s="33"/>
      <c r="I41" s="33"/>
      <c r="J41" s="33"/>
      <c r="K41" s="63"/>
    </row>
    <row r="42" spans="2:11" s="1" customFormat="1" ht="36.95" customHeight="1">
      <c r="B42" s="24"/>
      <c r="C42" s="19" t="s">
        <v>45</v>
      </c>
      <c r="D42" s="25"/>
      <c r="E42" s="25"/>
      <c r="F42" s="25"/>
      <c r="G42" s="25"/>
      <c r="H42" s="25"/>
      <c r="I42" s="25"/>
      <c r="J42" s="25"/>
      <c r="K42" s="26"/>
    </row>
    <row r="43" spans="2:11" s="1" customFormat="1" ht="6.95" customHeight="1">
      <c r="B43" s="24"/>
      <c r="C43" s="25"/>
      <c r="D43" s="25"/>
      <c r="E43" s="25"/>
      <c r="F43" s="25"/>
      <c r="G43" s="25"/>
      <c r="H43" s="25"/>
      <c r="I43" s="25"/>
      <c r="J43" s="25"/>
      <c r="K43" s="26"/>
    </row>
    <row r="44" spans="2:11" s="1" customFormat="1" ht="14.45" customHeight="1">
      <c r="B44" s="24"/>
      <c r="C44" s="23" t="s">
        <v>5</v>
      </c>
      <c r="D44" s="25"/>
      <c r="E44" s="25"/>
      <c r="F44" s="25"/>
      <c r="G44" s="25"/>
      <c r="H44" s="25"/>
      <c r="I44" s="25"/>
      <c r="J44" s="25"/>
      <c r="K44" s="26"/>
    </row>
    <row r="45" spans="2:11" s="1" customFormat="1" ht="22.5" customHeight="1">
      <c r="B45" s="24"/>
      <c r="C45" s="25"/>
      <c r="D45" s="25"/>
      <c r="E45" s="163" t="str">
        <f>E7</f>
        <v>Rekonstrukce vodovodního řádu</v>
      </c>
      <c r="F45" s="164"/>
      <c r="G45" s="164"/>
      <c r="H45" s="164"/>
      <c r="I45" s="25"/>
      <c r="J45" s="25"/>
      <c r="K45" s="26"/>
    </row>
    <row r="46" spans="2:11" s="1" customFormat="1" ht="14.45" customHeight="1">
      <c r="B46" s="24"/>
      <c r="C46" s="23" t="s">
        <v>43</v>
      </c>
      <c r="D46" s="25"/>
      <c r="E46" s="25"/>
      <c r="F46" s="25"/>
      <c r="G46" s="25"/>
      <c r="H46" s="25"/>
      <c r="I46" s="25"/>
      <c r="J46" s="25"/>
      <c r="K46" s="26"/>
    </row>
    <row r="47" spans="2:11" s="1" customFormat="1" ht="23.25" customHeight="1">
      <c r="B47" s="24"/>
      <c r="C47" s="25"/>
      <c r="D47" s="25"/>
      <c r="E47" s="165" t="str">
        <f>E9</f>
        <v>001 - SO 01 Vodovod</v>
      </c>
      <c r="F47" s="166"/>
      <c r="G47" s="166"/>
      <c r="H47" s="166"/>
      <c r="I47" s="25"/>
      <c r="J47" s="25"/>
      <c r="K47" s="26"/>
    </row>
    <row r="48" spans="2:11" s="1" customFormat="1" ht="6.95" customHeight="1">
      <c r="B48" s="24"/>
      <c r="C48" s="25"/>
      <c r="D48" s="25"/>
      <c r="E48" s="25"/>
      <c r="F48" s="25"/>
      <c r="G48" s="25"/>
      <c r="H48" s="25"/>
      <c r="I48" s="25"/>
      <c r="J48" s="25"/>
      <c r="K48" s="26"/>
    </row>
    <row r="49" spans="2:11" s="1" customFormat="1" ht="18" customHeight="1">
      <c r="B49" s="24"/>
      <c r="C49" s="23" t="s">
        <v>8</v>
      </c>
      <c r="D49" s="25"/>
      <c r="E49" s="25"/>
      <c r="F49" s="22" t="str">
        <f>F12</f>
        <v>Ustrašín</v>
      </c>
      <c r="G49" s="25"/>
      <c r="H49" s="25"/>
      <c r="I49" s="23" t="s">
        <v>9</v>
      </c>
      <c r="J49" s="48"/>
      <c r="K49" s="26"/>
    </row>
    <row r="50" spans="2:11" s="1" customFormat="1" ht="6.95" customHeight="1">
      <c r="B50" s="24"/>
      <c r="C50" s="25"/>
      <c r="D50" s="25"/>
      <c r="E50" s="25"/>
      <c r="F50" s="25"/>
      <c r="G50" s="25"/>
      <c r="H50" s="25"/>
      <c r="I50" s="25"/>
      <c r="J50" s="25"/>
      <c r="K50" s="26"/>
    </row>
    <row r="51" spans="2:11" s="1" customFormat="1" ht="15">
      <c r="B51" s="24"/>
      <c r="C51" s="23" t="s">
        <v>10</v>
      </c>
      <c r="D51" s="25"/>
      <c r="E51" s="25"/>
      <c r="F51" s="22" t="str">
        <f>E15</f>
        <v>Obec Ustrašín</v>
      </c>
      <c r="G51" s="25"/>
      <c r="H51" s="25"/>
      <c r="I51" s="23" t="s">
        <v>14</v>
      </c>
      <c r="J51" s="22">
        <f>E21</f>
        <v>0</v>
      </c>
      <c r="K51" s="26"/>
    </row>
    <row r="52" spans="2:11" s="1" customFormat="1" ht="14.45" customHeight="1">
      <c r="B52" s="24"/>
      <c r="C52" s="23" t="s">
        <v>13</v>
      </c>
      <c r="D52" s="25"/>
      <c r="E52" s="25"/>
      <c r="F52" s="22" t="str">
        <f>IF(E18="","",E18)</f>
        <v>I.Kamenická stavební a obchodní firma s.r.o.</v>
      </c>
      <c r="G52" s="25"/>
      <c r="H52" s="25"/>
      <c r="I52" s="25"/>
      <c r="J52" s="25"/>
      <c r="K52" s="26"/>
    </row>
    <row r="53" spans="2:11" s="1" customFormat="1" ht="10.35" customHeight="1">
      <c r="B53" s="24"/>
      <c r="C53" s="25"/>
      <c r="D53" s="25"/>
      <c r="E53" s="25"/>
      <c r="F53" s="25"/>
      <c r="G53" s="25"/>
      <c r="H53" s="25"/>
      <c r="I53" s="25"/>
      <c r="J53" s="25"/>
      <c r="K53" s="26"/>
    </row>
    <row r="54" spans="2:11" s="1" customFormat="1" ht="29.25" customHeight="1">
      <c r="B54" s="24"/>
      <c r="C54" s="64" t="s">
        <v>46</v>
      </c>
      <c r="D54" s="57"/>
      <c r="E54" s="57"/>
      <c r="F54" s="57"/>
      <c r="G54" s="57"/>
      <c r="H54" s="57"/>
      <c r="I54" s="57"/>
      <c r="J54" s="65" t="s">
        <v>47</v>
      </c>
      <c r="K54" s="66"/>
    </row>
    <row r="55" spans="2:11" s="1" customFormat="1" ht="10.35" customHeight="1">
      <c r="B55" s="24"/>
      <c r="C55" s="25"/>
      <c r="D55" s="25"/>
      <c r="E55" s="25"/>
      <c r="F55" s="25"/>
      <c r="G55" s="25"/>
      <c r="H55" s="25"/>
      <c r="I55" s="25"/>
      <c r="J55" s="25"/>
      <c r="K55" s="26"/>
    </row>
    <row r="56" spans="2:47" s="1" customFormat="1" ht="29.25" customHeight="1">
      <c r="B56" s="24"/>
      <c r="C56" s="67" t="s">
        <v>48</v>
      </c>
      <c r="D56" s="25"/>
      <c r="E56" s="25"/>
      <c r="F56" s="25"/>
      <c r="G56" s="25"/>
      <c r="H56" s="25"/>
      <c r="I56" s="25"/>
      <c r="J56" s="54"/>
      <c r="K56" s="26"/>
      <c r="AU56" s="13" t="s">
        <v>49</v>
      </c>
    </row>
    <row r="57" spans="2:11" s="3" customFormat="1" ht="24.95" customHeight="1">
      <c r="B57" s="68"/>
      <c r="C57" s="69"/>
      <c r="D57" s="70" t="s">
        <v>50</v>
      </c>
      <c r="E57" s="71"/>
      <c r="F57" s="71"/>
      <c r="G57" s="71"/>
      <c r="H57" s="71"/>
      <c r="I57" s="71"/>
      <c r="J57" s="72">
        <f>J58+J59+J60+J61</f>
        <v>0</v>
      </c>
      <c r="K57" s="73"/>
    </row>
    <row r="58" spans="2:11" s="4" customFormat="1" ht="19.9" customHeight="1">
      <c r="B58" s="74"/>
      <c r="C58" s="75"/>
      <c r="D58" s="76" t="s">
        <v>51</v>
      </c>
      <c r="E58" s="77"/>
      <c r="F58" s="77"/>
      <c r="G58" s="77"/>
      <c r="H58" s="77"/>
      <c r="I58" s="77"/>
      <c r="J58" s="78">
        <f>J84</f>
        <v>0</v>
      </c>
      <c r="K58" s="79"/>
    </row>
    <row r="59" spans="2:11" s="4" customFormat="1" ht="19.9" customHeight="1">
      <c r="B59" s="74"/>
      <c r="C59" s="75"/>
      <c r="D59" s="76" t="s">
        <v>52</v>
      </c>
      <c r="E59" s="77"/>
      <c r="F59" s="77"/>
      <c r="G59" s="77"/>
      <c r="H59" s="77"/>
      <c r="I59" s="77"/>
      <c r="J59" s="78">
        <f>J133</f>
        <v>0</v>
      </c>
      <c r="K59" s="79"/>
    </row>
    <row r="60" spans="2:11" s="4" customFormat="1" ht="19.9" customHeight="1">
      <c r="B60" s="74"/>
      <c r="C60" s="75"/>
      <c r="D60" s="76" t="s">
        <v>53</v>
      </c>
      <c r="E60" s="77"/>
      <c r="F60" s="77"/>
      <c r="G60" s="77"/>
      <c r="H60" s="77"/>
      <c r="I60" s="77"/>
      <c r="J60" s="78">
        <f>J138</f>
        <v>0</v>
      </c>
      <c r="K60" s="79"/>
    </row>
    <row r="61" spans="2:11" s="3" customFormat="1" ht="24.95" customHeight="1">
      <c r="B61" s="68"/>
      <c r="C61" s="69"/>
      <c r="D61" s="70" t="s">
        <v>54</v>
      </c>
      <c r="E61" s="71"/>
      <c r="F61" s="71"/>
      <c r="G61" s="71"/>
      <c r="H61" s="71"/>
      <c r="I61" s="71"/>
      <c r="J61" s="72"/>
      <c r="K61" s="73"/>
    </row>
    <row r="62" spans="2:11" s="4" customFormat="1" ht="19.9" customHeight="1">
      <c r="B62" s="74"/>
      <c r="C62" s="75"/>
      <c r="D62" s="76" t="s">
        <v>55</v>
      </c>
      <c r="E62" s="77"/>
      <c r="F62" s="77"/>
      <c r="G62" s="77"/>
      <c r="H62" s="77"/>
      <c r="I62" s="77"/>
      <c r="J62" s="78"/>
      <c r="K62" s="79"/>
    </row>
    <row r="63" spans="2:11" s="1" customFormat="1" ht="21.75" customHeight="1">
      <c r="B63" s="24"/>
      <c r="C63" s="25"/>
      <c r="D63" s="25"/>
      <c r="E63" s="25"/>
      <c r="F63" s="25"/>
      <c r="G63" s="25"/>
      <c r="H63" s="25"/>
      <c r="I63" s="25"/>
      <c r="J63" s="25"/>
      <c r="K63" s="26"/>
    </row>
    <row r="64" spans="2:11" s="1" customFormat="1" ht="6.95" customHeight="1">
      <c r="B64" s="29"/>
      <c r="C64" s="30"/>
      <c r="D64" s="30"/>
      <c r="E64" s="30"/>
      <c r="F64" s="30"/>
      <c r="G64" s="30"/>
      <c r="H64" s="30"/>
      <c r="I64" s="30"/>
      <c r="J64" s="30"/>
      <c r="K64" s="31"/>
    </row>
    <row r="68" spans="2:12" s="1" customFormat="1" ht="6.95" customHeight="1"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24"/>
    </row>
    <row r="69" spans="2:12" s="1" customFormat="1" ht="36.95" customHeight="1">
      <c r="B69" s="24"/>
      <c r="C69" s="34" t="s">
        <v>56</v>
      </c>
      <c r="L69" s="24"/>
    </row>
    <row r="70" spans="2:12" s="1" customFormat="1" ht="6.95" customHeight="1">
      <c r="B70" s="24"/>
      <c r="L70" s="24"/>
    </row>
    <row r="71" spans="2:12" s="1" customFormat="1" ht="14.45" customHeight="1">
      <c r="B71" s="24"/>
      <c r="C71" s="35" t="s">
        <v>5</v>
      </c>
      <c r="L71" s="24"/>
    </row>
    <row r="72" spans="2:12" s="1" customFormat="1" ht="22.5" customHeight="1">
      <c r="B72" s="24"/>
      <c r="E72" s="157" t="str">
        <f>E7</f>
        <v>Rekonstrukce vodovodního řádu</v>
      </c>
      <c r="F72" s="158"/>
      <c r="G72" s="158"/>
      <c r="H72" s="158"/>
      <c r="L72" s="24"/>
    </row>
    <row r="73" spans="2:12" s="1" customFormat="1" ht="14.45" customHeight="1">
      <c r="B73" s="24"/>
      <c r="C73" s="35" t="s">
        <v>43</v>
      </c>
      <c r="L73" s="24"/>
    </row>
    <row r="74" spans="2:12" s="1" customFormat="1" ht="23.25" customHeight="1">
      <c r="B74" s="24"/>
      <c r="E74" s="159" t="str">
        <f>E9</f>
        <v>001 - SO 01 Vodovod</v>
      </c>
      <c r="F74" s="160"/>
      <c r="G74" s="160"/>
      <c r="H74" s="160"/>
      <c r="L74" s="24"/>
    </row>
    <row r="75" spans="2:12" s="1" customFormat="1" ht="6.95" customHeight="1">
      <c r="B75" s="24"/>
      <c r="L75" s="24"/>
    </row>
    <row r="76" spans="2:12" s="1" customFormat="1" ht="18" customHeight="1">
      <c r="B76" s="24"/>
      <c r="C76" s="35" t="s">
        <v>8</v>
      </c>
      <c r="F76" s="80" t="str">
        <f>F12</f>
        <v>Ustrašín</v>
      </c>
      <c r="I76" s="35" t="s">
        <v>9</v>
      </c>
      <c r="J76" s="36">
        <f>IF(J12="","",J12)</f>
        <v>43585</v>
      </c>
      <c r="L76" s="24"/>
    </row>
    <row r="77" spans="2:12" s="1" customFormat="1" ht="6.95" customHeight="1">
      <c r="B77" s="24"/>
      <c r="L77" s="24"/>
    </row>
    <row r="78" spans="2:12" s="1" customFormat="1" ht="15">
      <c r="B78" s="24"/>
      <c r="C78" s="35" t="s">
        <v>10</v>
      </c>
      <c r="F78" s="80" t="str">
        <f>E15</f>
        <v>Obec Ustrašín</v>
      </c>
      <c r="I78" s="35" t="s">
        <v>14</v>
      </c>
      <c r="J78" s="80">
        <f>E21</f>
        <v>0</v>
      </c>
      <c r="L78" s="24"/>
    </row>
    <row r="79" spans="2:12" s="1" customFormat="1" ht="14.45" customHeight="1">
      <c r="B79" s="24"/>
      <c r="C79" s="35" t="s">
        <v>13</v>
      </c>
      <c r="F79" s="80" t="str">
        <f>IF(E18="","",E18)</f>
        <v>I.Kamenická stavební a obchodní firma s.r.o.</v>
      </c>
      <c r="L79" s="24"/>
    </row>
    <row r="80" spans="2:12" s="1" customFormat="1" ht="10.35" customHeight="1">
      <c r="B80" s="24"/>
      <c r="L80" s="24"/>
    </row>
    <row r="81" spans="2:20" s="5" customFormat="1" ht="29.25" customHeight="1">
      <c r="B81" s="81"/>
      <c r="C81" s="82" t="s">
        <v>57</v>
      </c>
      <c r="D81" s="83" t="s">
        <v>31</v>
      </c>
      <c r="E81" s="83" t="s">
        <v>30</v>
      </c>
      <c r="F81" s="83" t="s">
        <v>58</v>
      </c>
      <c r="G81" s="83" t="s">
        <v>59</v>
      </c>
      <c r="H81" s="83" t="s">
        <v>60</v>
      </c>
      <c r="I81" s="84" t="s">
        <v>61</v>
      </c>
      <c r="J81" s="83" t="s">
        <v>47</v>
      </c>
      <c r="K81" s="85" t="s">
        <v>62</v>
      </c>
      <c r="L81" s="81"/>
      <c r="M81" s="40" t="s">
        <v>63</v>
      </c>
      <c r="N81" s="41" t="s">
        <v>21</v>
      </c>
      <c r="O81" s="41" t="s">
        <v>64</v>
      </c>
      <c r="P81" s="41" t="s">
        <v>65</v>
      </c>
      <c r="Q81" s="41" t="s">
        <v>66</v>
      </c>
      <c r="R81" s="41" t="s">
        <v>67</v>
      </c>
      <c r="S81" s="41" t="s">
        <v>68</v>
      </c>
      <c r="T81" s="42" t="s">
        <v>69</v>
      </c>
    </row>
    <row r="82" spans="2:63" s="1" customFormat="1" ht="29.25" customHeight="1">
      <c r="B82" s="24"/>
      <c r="C82" s="44" t="s">
        <v>48</v>
      </c>
      <c r="J82" s="86">
        <f>J83</f>
        <v>0</v>
      </c>
      <c r="L82" s="24"/>
      <c r="M82" s="43"/>
      <c r="N82" s="37"/>
      <c r="O82" s="37"/>
      <c r="P82" s="87" t="e">
        <f>P83+#REF!</f>
        <v>#REF!</v>
      </c>
      <c r="Q82" s="37"/>
      <c r="R82" s="87" t="e">
        <f>R83+#REF!</f>
        <v>#REF!</v>
      </c>
      <c r="S82" s="37"/>
      <c r="T82" s="88" t="e">
        <f>T83+#REF!</f>
        <v>#REF!</v>
      </c>
      <c r="AT82" s="13" t="s">
        <v>32</v>
      </c>
      <c r="AU82" s="13" t="s">
        <v>49</v>
      </c>
      <c r="BK82" s="89" t="e">
        <f>BK83+#REF!</f>
        <v>#REF!</v>
      </c>
    </row>
    <row r="83" spans="2:63" s="6" customFormat="1" ht="37.35" customHeight="1">
      <c r="B83" s="90"/>
      <c r="D83" s="91" t="s">
        <v>32</v>
      </c>
      <c r="E83" s="92" t="s">
        <v>70</v>
      </c>
      <c r="F83" s="92" t="s">
        <v>71</v>
      </c>
      <c r="J83" s="93">
        <f>J57</f>
        <v>0</v>
      </c>
      <c r="L83" s="90"/>
      <c r="M83" s="94"/>
      <c r="N83" s="95"/>
      <c r="O83" s="95"/>
      <c r="P83" s="96" t="e">
        <f>P84+P133+P138+#REF!+#REF!+#REF!</f>
        <v>#REF!</v>
      </c>
      <c r="Q83" s="95"/>
      <c r="R83" s="96" t="e">
        <f>R84+R133+R138+#REF!+#REF!+#REF!</f>
        <v>#REF!</v>
      </c>
      <c r="S83" s="95"/>
      <c r="T83" s="97" t="e">
        <f>T84+T133+T138+#REF!+#REF!+#REF!</f>
        <v>#REF!</v>
      </c>
      <c r="AR83" s="91" t="s">
        <v>34</v>
      </c>
      <c r="AT83" s="98" t="s">
        <v>32</v>
      </c>
      <c r="AU83" s="98" t="s">
        <v>33</v>
      </c>
      <c r="AY83" s="91" t="s">
        <v>72</v>
      </c>
      <c r="BK83" s="99" t="e">
        <f>BK84+BK133+BK138+#REF!+#REF!+#REF!</f>
        <v>#REF!</v>
      </c>
    </row>
    <row r="84" spans="2:63" s="6" customFormat="1" ht="19.9" customHeight="1">
      <c r="B84" s="90"/>
      <c r="C84" s="6"/>
      <c r="D84" s="100" t="s">
        <v>32</v>
      </c>
      <c r="E84" s="101" t="s">
        <v>34</v>
      </c>
      <c r="F84" s="101" t="s">
        <v>73</v>
      </c>
      <c r="J84" s="102">
        <f>BK84</f>
        <v>0</v>
      </c>
      <c r="L84" s="90"/>
      <c r="M84" s="94"/>
      <c r="N84" s="95"/>
      <c r="O84" s="95"/>
      <c r="P84" s="96">
        <f>SUM(P85:P132)</f>
        <v>5692.7088</v>
      </c>
      <c r="Q84" s="95"/>
      <c r="R84" s="96">
        <f>SUM(R85:R132)</f>
        <v>2.9577870000000006</v>
      </c>
      <c r="S84" s="95"/>
      <c r="T84" s="97">
        <f>SUM(T85:T132)</f>
        <v>0</v>
      </c>
      <c r="AR84" s="91" t="s">
        <v>34</v>
      </c>
      <c r="AT84" s="98" t="s">
        <v>32</v>
      </c>
      <c r="AU84" s="98" t="s">
        <v>34</v>
      </c>
      <c r="AY84" s="91" t="s">
        <v>72</v>
      </c>
      <c r="BK84" s="99">
        <f>SUM(BK85:BK132)</f>
        <v>0</v>
      </c>
    </row>
    <row r="85" spans="2:65" s="1" customFormat="1" ht="31.5" customHeight="1">
      <c r="B85" s="103"/>
      <c r="C85" s="104" t="s">
        <v>80</v>
      </c>
      <c r="D85" s="104" t="s">
        <v>74</v>
      </c>
      <c r="E85" s="105" t="s">
        <v>81</v>
      </c>
      <c r="F85" s="106" t="s">
        <v>82</v>
      </c>
      <c r="G85" s="107" t="s">
        <v>75</v>
      </c>
      <c r="H85" s="108">
        <v>1348</v>
      </c>
      <c r="I85" s="109"/>
      <c r="J85" s="109">
        <f>ROUND(I85*H85,2)</f>
        <v>0</v>
      </c>
      <c r="K85" s="106" t="s">
        <v>76</v>
      </c>
      <c r="L85" s="24"/>
      <c r="M85" s="110" t="s">
        <v>1</v>
      </c>
      <c r="N85" s="111" t="s">
        <v>22</v>
      </c>
      <c r="O85" s="112">
        <v>0.825</v>
      </c>
      <c r="P85" s="112">
        <f>O85*H85</f>
        <v>1112.1</v>
      </c>
      <c r="Q85" s="112">
        <v>0</v>
      </c>
      <c r="R85" s="112">
        <f>Q85*H85</f>
        <v>0</v>
      </c>
      <c r="S85" s="112">
        <v>0</v>
      </c>
      <c r="T85" s="113">
        <f>S85*H85</f>
        <v>0</v>
      </c>
      <c r="AR85" s="13" t="s">
        <v>77</v>
      </c>
      <c r="AT85" s="13" t="s">
        <v>74</v>
      </c>
      <c r="AU85" s="13" t="s">
        <v>36</v>
      </c>
      <c r="AY85" s="13" t="s">
        <v>72</v>
      </c>
      <c r="BE85" s="114">
        <f>IF(N85="základní",J85,0)</f>
        <v>0</v>
      </c>
      <c r="BF85" s="114">
        <f>IF(N85="snížená",J85,0)</f>
        <v>0</v>
      </c>
      <c r="BG85" s="114">
        <f>IF(N85="zákl. přenesená",J85,0)</f>
        <v>0</v>
      </c>
      <c r="BH85" s="114">
        <f>IF(N85="sníž. přenesená",J85,0)</f>
        <v>0</v>
      </c>
      <c r="BI85" s="114">
        <f>IF(N85="nulová",J85,0)</f>
        <v>0</v>
      </c>
      <c r="BJ85" s="13" t="s">
        <v>34</v>
      </c>
      <c r="BK85" s="114">
        <f>ROUND(I85*H85,2)</f>
        <v>0</v>
      </c>
      <c r="BL85" s="13" t="s">
        <v>77</v>
      </c>
      <c r="BM85" s="13" t="s">
        <v>83</v>
      </c>
    </row>
    <row r="86" spans="2:51" s="7" customFormat="1" ht="13.5">
      <c r="B86" s="115"/>
      <c r="D86" s="116" t="s">
        <v>78</v>
      </c>
      <c r="E86" s="117" t="s">
        <v>1</v>
      </c>
      <c r="F86" s="156" t="s">
        <v>260</v>
      </c>
      <c r="H86" s="119" t="s">
        <v>1</v>
      </c>
      <c r="L86" s="115"/>
      <c r="M86" s="120"/>
      <c r="N86" s="121"/>
      <c r="O86" s="121"/>
      <c r="P86" s="121"/>
      <c r="Q86" s="121"/>
      <c r="R86" s="121"/>
      <c r="S86" s="121"/>
      <c r="T86" s="122"/>
      <c r="AT86" s="119" t="s">
        <v>78</v>
      </c>
      <c r="AU86" s="119" t="s">
        <v>36</v>
      </c>
      <c r="AV86" s="7" t="s">
        <v>34</v>
      </c>
      <c r="AW86" s="7" t="s">
        <v>15</v>
      </c>
      <c r="AX86" s="7" t="s">
        <v>33</v>
      </c>
      <c r="AY86" s="119" t="s">
        <v>72</v>
      </c>
    </row>
    <row r="87" spans="2:51" s="7" customFormat="1" ht="13.5">
      <c r="B87" s="115"/>
      <c r="D87" s="116" t="s">
        <v>78</v>
      </c>
      <c r="E87" s="117" t="s">
        <v>1</v>
      </c>
      <c r="F87" s="156" t="s">
        <v>261</v>
      </c>
      <c r="H87" s="119" t="s">
        <v>1</v>
      </c>
      <c r="L87" s="115"/>
      <c r="M87" s="120"/>
      <c r="N87" s="121"/>
      <c r="O87" s="121"/>
      <c r="P87" s="121"/>
      <c r="Q87" s="121"/>
      <c r="R87" s="121"/>
      <c r="S87" s="121"/>
      <c r="T87" s="122"/>
      <c r="AT87" s="119" t="s">
        <v>78</v>
      </c>
      <c r="AU87" s="119" t="s">
        <v>36</v>
      </c>
      <c r="AV87" s="7" t="s">
        <v>34</v>
      </c>
      <c r="AW87" s="7" t="s">
        <v>15</v>
      </c>
      <c r="AX87" s="7" t="s">
        <v>33</v>
      </c>
      <c r="AY87" s="119" t="s">
        <v>72</v>
      </c>
    </row>
    <row r="88" spans="2:51" s="8" customFormat="1" ht="13.5">
      <c r="B88" s="123"/>
      <c r="D88" s="131" t="s">
        <v>78</v>
      </c>
      <c r="E88" s="139" t="s">
        <v>1</v>
      </c>
      <c r="F88" s="140" t="s">
        <v>262</v>
      </c>
      <c r="H88" s="141">
        <v>1348</v>
      </c>
      <c r="L88" s="123"/>
      <c r="M88" s="127"/>
      <c r="N88" s="128"/>
      <c r="O88" s="128"/>
      <c r="P88" s="128"/>
      <c r="Q88" s="128"/>
      <c r="R88" s="128"/>
      <c r="S88" s="128"/>
      <c r="T88" s="129"/>
      <c r="AT88" s="124" t="s">
        <v>78</v>
      </c>
      <c r="AU88" s="124" t="s">
        <v>36</v>
      </c>
      <c r="AV88" s="8" t="s">
        <v>36</v>
      </c>
      <c r="AW88" s="8" t="s">
        <v>15</v>
      </c>
      <c r="AX88" s="8" t="s">
        <v>34</v>
      </c>
      <c r="AY88" s="124" t="s">
        <v>72</v>
      </c>
    </row>
    <row r="89" spans="2:65" s="1" customFormat="1" ht="31.5" customHeight="1">
      <c r="B89" s="103"/>
      <c r="C89" s="104" t="s">
        <v>77</v>
      </c>
      <c r="D89" s="104" t="s">
        <v>74</v>
      </c>
      <c r="E89" s="105" t="s">
        <v>84</v>
      </c>
      <c r="F89" s="106" t="s">
        <v>85</v>
      </c>
      <c r="G89" s="107" t="s">
        <v>75</v>
      </c>
      <c r="H89" s="108">
        <v>1348</v>
      </c>
      <c r="I89" s="109"/>
      <c r="J89" s="109">
        <f>ROUND(I89*H89,2)</f>
        <v>0</v>
      </c>
      <c r="K89" s="106" t="s">
        <v>76</v>
      </c>
      <c r="L89" s="24"/>
      <c r="M89" s="110" t="s">
        <v>1</v>
      </c>
      <c r="N89" s="111" t="s">
        <v>22</v>
      </c>
      <c r="O89" s="112">
        <v>0.1</v>
      </c>
      <c r="P89" s="112">
        <f>O89*H89</f>
        <v>134.8</v>
      </c>
      <c r="Q89" s="112">
        <v>0</v>
      </c>
      <c r="R89" s="112">
        <f>Q89*H89</f>
        <v>0</v>
      </c>
      <c r="S89" s="112">
        <v>0</v>
      </c>
      <c r="T89" s="113">
        <f>S89*H89</f>
        <v>0</v>
      </c>
      <c r="AR89" s="13" t="s">
        <v>77</v>
      </c>
      <c r="AT89" s="13" t="s">
        <v>74</v>
      </c>
      <c r="AU89" s="13" t="s">
        <v>36</v>
      </c>
      <c r="AY89" s="13" t="s">
        <v>72</v>
      </c>
      <c r="BE89" s="114">
        <f>IF(N89="základní",J89,0)</f>
        <v>0</v>
      </c>
      <c r="BF89" s="114">
        <f>IF(N89="snížená",J89,0)</f>
        <v>0</v>
      </c>
      <c r="BG89" s="114">
        <f>IF(N89="zákl. přenesená",J89,0)</f>
        <v>0</v>
      </c>
      <c r="BH89" s="114">
        <f>IF(N89="sníž. přenesená",J89,0)</f>
        <v>0</v>
      </c>
      <c r="BI89" s="114">
        <f>IF(N89="nulová",J89,0)</f>
        <v>0</v>
      </c>
      <c r="BJ89" s="13" t="s">
        <v>34</v>
      </c>
      <c r="BK89" s="114">
        <f>ROUND(I89*H89,2)</f>
        <v>0</v>
      </c>
      <c r="BL89" s="13" t="s">
        <v>77</v>
      </c>
      <c r="BM89" s="13" t="s">
        <v>86</v>
      </c>
    </row>
    <row r="90" spans="2:51" s="7" customFormat="1" ht="13.5">
      <c r="B90" s="115"/>
      <c r="D90" s="116" t="s">
        <v>78</v>
      </c>
      <c r="E90" s="117" t="s">
        <v>1</v>
      </c>
      <c r="F90" s="118" t="s">
        <v>87</v>
      </c>
      <c r="H90" s="119" t="s">
        <v>1</v>
      </c>
      <c r="L90" s="115"/>
      <c r="M90" s="120"/>
      <c r="N90" s="121"/>
      <c r="O90" s="121"/>
      <c r="P90" s="121"/>
      <c r="Q90" s="121"/>
      <c r="R90" s="121"/>
      <c r="S90" s="121"/>
      <c r="T90" s="122"/>
      <c r="AT90" s="119" t="s">
        <v>78</v>
      </c>
      <c r="AU90" s="119" t="s">
        <v>36</v>
      </c>
      <c r="AV90" s="7" t="s">
        <v>34</v>
      </c>
      <c r="AW90" s="7" t="s">
        <v>15</v>
      </c>
      <c r="AX90" s="7" t="s">
        <v>33</v>
      </c>
      <c r="AY90" s="119" t="s">
        <v>72</v>
      </c>
    </row>
    <row r="91" spans="2:51" s="8" customFormat="1" ht="13.5">
      <c r="B91" s="123"/>
      <c r="D91" s="116" t="s">
        <v>78</v>
      </c>
      <c r="E91" s="124" t="s">
        <v>1</v>
      </c>
      <c r="F91" s="125" t="s">
        <v>263</v>
      </c>
      <c r="H91" s="126"/>
      <c r="L91" s="123"/>
      <c r="M91" s="127"/>
      <c r="N91" s="128"/>
      <c r="O91" s="128"/>
      <c r="P91" s="128"/>
      <c r="Q91" s="128"/>
      <c r="R91" s="128"/>
      <c r="S91" s="128"/>
      <c r="T91" s="129"/>
      <c r="AT91" s="124" t="s">
        <v>78</v>
      </c>
      <c r="AU91" s="124" t="s">
        <v>36</v>
      </c>
      <c r="AV91" s="8" t="s">
        <v>36</v>
      </c>
      <c r="AW91" s="8" t="s">
        <v>15</v>
      </c>
      <c r="AX91" s="8" t="s">
        <v>33</v>
      </c>
      <c r="AY91" s="124" t="s">
        <v>72</v>
      </c>
    </row>
    <row r="92" spans="2:65" s="1" customFormat="1" ht="31.5" customHeight="1">
      <c r="B92" s="103"/>
      <c r="C92" s="104" t="s">
        <v>88</v>
      </c>
      <c r="D92" s="104" t="s">
        <v>74</v>
      </c>
      <c r="E92" s="105" t="s">
        <v>89</v>
      </c>
      <c r="F92" s="106" t="s">
        <v>90</v>
      </c>
      <c r="G92" s="107" t="s">
        <v>75</v>
      </c>
      <c r="H92" s="108">
        <v>1348</v>
      </c>
      <c r="I92" s="109"/>
      <c r="J92" s="109">
        <f>ROUND(I92*H92,2)</f>
        <v>0</v>
      </c>
      <c r="K92" s="106" t="s">
        <v>76</v>
      </c>
      <c r="L92" s="24"/>
      <c r="M92" s="110" t="s">
        <v>1</v>
      </c>
      <c r="N92" s="111" t="s">
        <v>22</v>
      </c>
      <c r="O92" s="112">
        <v>1.355</v>
      </c>
      <c r="P92" s="112">
        <f>O92*H92</f>
        <v>1826.54</v>
      </c>
      <c r="Q92" s="112">
        <v>0</v>
      </c>
      <c r="R92" s="112">
        <f>Q92*H92</f>
        <v>0</v>
      </c>
      <c r="S92" s="112">
        <v>0</v>
      </c>
      <c r="T92" s="113">
        <f>S92*H92</f>
        <v>0</v>
      </c>
      <c r="AR92" s="13" t="s">
        <v>77</v>
      </c>
      <c r="AT92" s="13" t="s">
        <v>74</v>
      </c>
      <c r="AU92" s="13" t="s">
        <v>36</v>
      </c>
      <c r="AY92" s="13" t="s">
        <v>72</v>
      </c>
      <c r="BE92" s="114">
        <f>IF(N92="základní",J92,0)</f>
        <v>0</v>
      </c>
      <c r="BF92" s="114">
        <f>IF(N92="snížená",J92,0)</f>
        <v>0</v>
      </c>
      <c r="BG92" s="114">
        <f>IF(N92="zákl. přenesená",J92,0)</f>
        <v>0</v>
      </c>
      <c r="BH92" s="114">
        <f>IF(N92="sníž. přenesená",J92,0)</f>
        <v>0</v>
      </c>
      <c r="BI92" s="114">
        <f>IF(N92="nulová",J92,0)</f>
        <v>0</v>
      </c>
      <c r="BJ92" s="13" t="s">
        <v>34</v>
      </c>
      <c r="BK92" s="114">
        <f>ROUND(I92*H92,2)</f>
        <v>0</v>
      </c>
      <c r="BL92" s="13" t="s">
        <v>77</v>
      </c>
      <c r="BM92" s="13" t="s">
        <v>91</v>
      </c>
    </row>
    <row r="93" spans="2:51" s="7" customFormat="1" ht="13.5">
      <c r="B93" s="115"/>
      <c r="D93" s="116" t="s">
        <v>78</v>
      </c>
      <c r="E93" s="117" t="s">
        <v>1</v>
      </c>
      <c r="F93" s="156" t="s">
        <v>260</v>
      </c>
      <c r="H93" s="119" t="s">
        <v>1</v>
      </c>
      <c r="L93" s="115"/>
      <c r="M93" s="120"/>
      <c r="N93" s="121"/>
      <c r="O93" s="121"/>
      <c r="P93" s="121"/>
      <c r="Q93" s="121"/>
      <c r="R93" s="121"/>
      <c r="S93" s="121"/>
      <c r="T93" s="122"/>
      <c r="AT93" s="119" t="s">
        <v>78</v>
      </c>
      <c r="AU93" s="119" t="s">
        <v>36</v>
      </c>
      <c r="AV93" s="7" t="s">
        <v>34</v>
      </c>
      <c r="AW93" s="7" t="s">
        <v>15</v>
      </c>
      <c r="AX93" s="7" t="s">
        <v>33</v>
      </c>
      <c r="AY93" s="119" t="s">
        <v>72</v>
      </c>
    </row>
    <row r="94" spans="2:51" s="7" customFormat="1" ht="13.5">
      <c r="B94" s="115"/>
      <c r="D94" s="116" t="s">
        <v>78</v>
      </c>
      <c r="E94" s="117" t="s">
        <v>1</v>
      </c>
      <c r="F94" s="156" t="s">
        <v>264</v>
      </c>
      <c r="H94" s="119" t="s">
        <v>1</v>
      </c>
      <c r="L94" s="115"/>
      <c r="M94" s="120"/>
      <c r="N94" s="121"/>
      <c r="O94" s="121"/>
      <c r="P94" s="121"/>
      <c r="Q94" s="121"/>
      <c r="R94" s="121"/>
      <c r="S94" s="121"/>
      <c r="T94" s="122"/>
      <c r="AT94" s="119" t="s">
        <v>78</v>
      </c>
      <c r="AU94" s="119" t="s">
        <v>36</v>
      </c>
      <c r="AV94" s="7" t="s">
        <v>34</v>
      </c>
      <c r="AW94" s="7" t="s">
        <v>15</v>
      </c>
      <c r="AX94" s="7" t="s">
        <v>33</v>
      </c>
      <c r="AY94" s="119" t="s">
        <v>72</v>
      </c>
    </row>
    <row r="95" spans="2:65" s="1" customFormat="1" ht="31.5" customHeight="1">
      <c r="B95" s="103"/>
      <c r="C95" s="104" t="s">
        <v>92</v>
      </c>
      <c r="D95" s="104" t="s">
        <v>74</v>
      </c>
      <c r="E95" s="105" t="s">
        <v>93</v>
      </c>
      <c r="F95" s="106" t="s">
        <v>94</v>
      </c>
      <c r="G95" s="107" t="s">
        <v>75</v>
      </c>
      <c r="H95" s="108">
        <v>1348</v>
      </c>
      <c r="I95" s="109"/>
      <c r="J95" s="109">
        <f>ROUND(I95*H95,2)</f>
        <v>0</v>
      </c>
      <c r="K95" s="106" t="s">
        <v>76</v>
      </c>
      <c r="L95" s="24"/>
      <c r="M95" s="110" t="s">
        <v>1</v>
      </c>
      <c r="N95" s="111" t="s">
        <v>22</v>
      </c>
      <c r="O95" s="112">
        <v>0.198</v>
      </c>
      <c r="P95" s="112">
        <f>O95*H95</f>
        <v>266.904</v>
      </c>
      <c r="Q95" s="112">
        <v>0</v>
      </c>
      <c r="R95" s="112">
        <f>Q95*H95</f>
        <v>0</v>
      </c>
      <c r="S95" s="112">
        <v>0</v>
      </c>
      <c r="T95" s="113">
        <f>S95*H95</f>
        <v>0</v>
      </c>
      <c r="AR95" s="13" t="s">
        <v>77</v>
      </c>
      <c r="AT95" s="13" t="s">
        <v>74</v>
      </c>
      <c r="AU95" s="13" t="s">
        <v>36</v>
      </c>
      <c r="AY95" s="13" t="s">
        <v>72</v>
      </c>
      <c r="BE95" s="114">
        <f>IF(N95="základní",J95,0)</f>
        <v>0</v>
      </c>
      <c r="BF95" s="114">
        <f>IF(N95="snížená",J95,0)</f>
        <v>0</v>
      </c>
      <c r="BG95" s="114">
        <f>IF(N95="zákl. přenesená",J95,0)</f>
        <v>0</v>
      </c>
      <c r="BH95" s="114">
        <f>IF(N95="sníž. přenesená",J95,0)</f>
        <v>0</v>
      </c>
      <c r="BI95" s="114">
        <f>IF(N95="nulová",J95,0)</f>
        <v>0</v>
      </c>
      <c r="BJ95" s="13" t="s">
        <v>34</v>
      </c>
      <c r="BK95" s="114">
        <f>ROUND(I95*H95,2)</f>
        <v>0</v>
      </c>
      <c r="BL95" s="13" t="s">
        <v>77</v>
      </c>
      <c r="BM95" s="13" t="s">
        <v>95</v>
      </c>
    </row>
    <row r="96" spans="2:51" s="7" customFormat="1" ht="13.5">
      <c r="B96" s="115"/>
      <c r="D96" s="116" t="s">
        <v>78</v>
      </c>
      <c r="E96" s="117" t="s">
        <v>1</v>
      </c>
      <c r="F96" s="118" t="s">
        <v>87</v>
      </c>
      <c r="H96" s="119" t="s">
        <v>1</v>
      </c>
      <c r="L96" s="115"/>
      <c r="M96" s="120"/>
      <c r="N96" s="121"/>
      <c r="O96" s="121"/>
      <c r="P96" s="121"/>
      <c r="Q96" s="121"/>
      <c r="R96" s="121"/>
      <c r="S96" s="121"/>
      <c r="T96" s="122"/>
      <c r="AT96" s="119" t="s">
        <v>78</v>
      </c>
      <c r="AU96" s="119" t="s">
        <v>36</v>
      </c>
      <c r="AV96" s="7" t="s">
        <v>34</v>
      </c>
      <c r="AW96" s="7" t="s">
        <v>15</v>
      </c>
      <c r="AX96" s="7" t="s">
        <v>33</v>
      </c>
      <c r="AY96" s="119" t="s">
        <v>72</v>
      </c>
    </row>
    <row r="97" spans="2:51" s="8" customFormat="1" ht="13.5">
      <c r="B97" s="123"/>
      <c r="D97" s="116" t="s">
        <v>78</v>
      </c>
      <c r="E97" s="124" t="s">
        <v>1</v>
      </c>
      <c r="F97" s="125" t="s">
        <v>265</v>
      </c>
      <c r="H97" s="126">
        <v>1348</v>
      </c>
      <c r="L97" s="123"/>
      <c r="M97" s="127"/>
      <c r="N97" s="128"/>
      <c r="O97" s="128"/>
      <c r="P97" s="128"/>
      <c r="Q97" s="128"/>
      <c r="R97" s="128"/>
      <c r="S97" s="128"/>
      <c r="T97" s="129"/>
      <c r="AT97" s="124" t="s">
        <v>78</v>
      </c>
      <c r="AU97" s="124" t="s">
        <v>36</v>
      </c>
      <c r="AV97" s="8" t="s">
        <v>36</v>
      </c>
      <c r="AW97" s="8" t="s">
        <v>15</v>
      </c>
      <c r="AX97" s="8" t="s">
        <v>33</v>
      </c>
      <c r="AY97" s="124" t="s">
        <v>72</v>
      </c>
    </row>
    <row r="98" spans="2:65" s="1" customFormat="1" ht="31.5" customHeight="1">
      <c r="B98" s="103"/>
      <c r="C98" s="104" t="s">
        <v>96</v>
      </c>
      <c r="D98" s="104" t="s">
        <v>74</v>
      </c>
      <c r="E98" s="105" t="s">
        <v>97</v>
      </c>
      <c r="F98" s="106" t="s">
        <v>98</v>
      </c>
      <c r="G98" s="107" t="s">
        <v>75</v>
      </c>
      <c r="H98" s="108">
        <v>0.5</v>
      </c>
      <c r="I98" s="109"/>
      <c r="J98" s="109">
        <f>ROUND(I98*H98,2)</f>
        <v>0</v>
      </c>
      <c r="K98" s="106" t="s">
        <v>76</v>
      </c>
      <c r="L98" s="24"/>
      <c r="M98" s="110" t="s">
        <v>1</v>
      </c>
      <c r="N98" s="111" t="s">
        <v>22</v>
      </c>
      <c r="O98" s="112">
        <v>2.379</v>
      </c>
      <c r="P98" s="112">
        <f>O98*H98</f>
        <v>1.1895</v>
      </c>
      <c r="Q98" s="112">
        <v>0.01046</v>
      </c>
      <c r="R98" s="112">
        <f>Q98*H98</f>
        <v>0.00523</v>
      </c>
      <c r="S98" s="112">
        <v>0</v>
      </c>
      <c r="T98" s="113">
        <f>S98*H98</f>
        <v>0</v>
      </c>
      <c r="AR98" s="13" t="s">
        <v>77</v>
      </c>
      <c r="AT98" s="13" t="s">
        <v>74</v>
      </c>
      <c r="AU98" s="13" t="s">
        <v>36</v>
      </c>
      <c r="AY98" s="13" t="s">
        <v>72</v>
      </c>
      <c r="BE98" s="114">
        <f>IF(N98="základní",J98,0)</f>
        <v>0</v>
      </c>
      <c r="BF98" s="114">
        <f>IF(N98="snížená",J98,0)</f>
        <v>0</v>
      </c>
      <c r="BG98" s="114">
        <f>IF(N98="zákl. přenesená",J98,0)</f>
        <v>0</v>
      </c>
      <c r="BH98" s="114">
        <f>IF(N98="sníž. přenesená",J98,0)</f>
        <v>0</v>
      </c>
      <c r="BI98" s="114">
        <f>IF(N98="nulová",J98,0)</f>
        <v>0</v>
      </c>
      <c r="BJ98" s="13" t="s">
        <v>34</v>
      </c>
      <c r="BK98" s="114">
        <f>ROUND(I98*H98,2)</f>
        <v>0</v>
      </c>
      <c r="BL98" s="13" t="s">
        <v>77</v>
      </c>
      <c r="BM98" s="13" t="s">
        <v>99</v>
      </c>
    </row>
    <row r="99" spans="2:51" s="7" customFormat="1" ht="13.5">
      <c r="B99" s="115"/>
      <c r="D99" s="116" t="s">
        <v>78</v>
      </c>
      <c r="E99" s="117" t="s">
        <v>1</v>
      </c>
      <c r="F99" s="118" t="s">
        <v>100</v>
      </c>
      <c r="H99" s="119" t="s">
        <v>1</v>
      </c>
      <c r="L99" s="115"/>
      <c r="M99" s="120"/>
      <c r="N99" s="121"/>
      <c r="O99" s="121"/>
      <c r="P99" s="121"/>
      <c r="Q99" s="121"/>
      <c r="R99" s="121"/>
      <c r="S99" s="121"/>
      <c r="T99" s="122"/>
      <c r="AT99" s="119" t="s">
        <v>78</v>
      </c>
      <c r="AU99" s="119" t="s">
        <v>36</v>
      </c>
      <c r="AV99" s="7" t="s">
        <v>34</v>
      </c>
      <c r="AW99" s="7" t="s">
        <v>15</v>
      </c>
      <c r="AX99" s="7" t="s">
        <v>33</v>
      </c>
      <c r="AY99" s="119" t="s">
        <v>72</v>
      </c>
    </row>
    <row r="100" spans="2:51" s="8" customFormat="1" ht="13.5">
      <c r="B100" s="123"/>
      <c r="D100" s="131" t="s">
        <v>78</v>
      </c>
      <c r="E100" s="139" t="s">
        <v>1</v>
      </c>
      <c r="F100" s="140" t="s">
        <v>101</v>
      </c>
      <c r="H100" s="141">
        <v>0.5</v>
      </c>
      <c r="L100" s="123"/>
      <c r="M100" s="127"/>
      <c r="N100" s="128"/>
      <c r="O100" s="128"/>
      <c r="P100" s="128"/>
      <c r="Q100" s="128"/>
      <c r="R100" s="128"/>
      <c r="S100" s="128"/>
      <c r="T100" s="129"/>
      <c r="AT100" s="124" t="s">
        <v>78</v>
      </c>
      <c r="AU100" s="124" t="s">
        <v>36</v>
      </c>
      <c r="AV100" s="8" t="s">
        <v>36</v>
      </c>
      <c r="AW100" s="8" t="s">
        <v>15</v>
      </c>
      <c r="AX100" s="8" t="s">
        <v>34</v>
      </c>
      <c r="AY100" s="124" t="s">
        <v>72</v>
      </c>
    </row>
    <row r="101" spans="2:65" s="1" customFormat="1" ht="31.5" customHeight="1">
      <c r="B101" s="103"/>
      <c r="C101" s="104" t="s">
        <v>102</v>
      </c>
      <c r="D101" s="104" t="s">
        <v>74</v>
      </c>
      <c r="E101" s="105" t="s">
        <v>103</v>
      </c>
      <c r="F101" s="106" t="s">
        <v>104</v>
      </c>
      <c r="G101" s="107" t="s">
        <v>75</v>
      </c>
      <c r="H101" s="108">
        <v>0.5</v>
      </c>
      <c r="I101" s="109"/>
      <c r="J101" s="109">
        <f>ROUND(I101*H101,2)</f>
        <v>0</v>
      </c>
      <c r="K101" s="106" t="s">
        <v>76</v>
      </c>
      <c r="L101" s="24"/>
      <c r="M101" s="110" t="s">
        <v>1</v>
      </c>
      <c r="N101" s="111" t="s">
        <v>22</v>
      </c>
      <c r="O101" s="112">
        <v>1.111</v>
      </c>
      <c r="P101" s="112">
        <f>O101*H101</f>
        <v>0.5555</v>
      </c>
      <c r="Q101" s="112">
        <v>0.01705</v>
      </c>
      <c r="R101" s="112">
        <f>Q101*H101</f>
        <v>0.008525</v>
      </c>
      <c r="S101" s="112">
        <v>0</v>
      </c>
      <c r="T101" s="113">
        <f>S101*H101</f>
        <v>0</v>
      </c>
      <c r="AR101" s="13" t="s">
        <v>77</v>
      </c>
      <c r="AT101" s="13" t="s">
        <v>74</v>
      </c>
      <c r="AU101" s="13" t="s">
        <v>36</v>
      </c>
      <c r="AY101" s="13" t="s">
        <v>72</v>
      </c>
      <c r="BE101" s="114">
        <f>IF(N101="základní",J101,0)</f>
        <v>0</v>
      </c>
      <c r="BF101" s="114">
        <f>IF(N101="snížená",J101,0)</f>
        <v>0</v>
      </c>
      <c r="BG101" s="114">
        <f>IF(N101="zákl. přenesená",J101,0)</f>
        <v>0</v>
      </c>
      <c r="BH101" s="114">
        <f>IF(N101="sníž. přenesená",J101,0)</f>
        <v>0</v>
      </c>
      <c r="BI101" s="114">
        <f>IF(N101="nulová",J101,0)</f>
        <v>0</v>
      </c>
      <c r="BJ101" s="13" t="s">
        <v>34</v>
      </c>
      <c r="BK101" s="114">
        <f>ROUND(I101*H101,2)</f>
        <v>0</v>
      </c>
      <c r="BL101" s="13" t="s">
        <v>77</v>
      </c>
      <c r="BM101" s="13" t="s">
        <v>105</v>
      </c>
    </row>
    <row r="102" spans="2:51" s="7" customFormat="1" ht="13.5">
      <c r="B102" s="115"/>
      <c r="D102" s="116" t="s">
        <v>78</v>
      </c>
      <c r="E102" s="117" t="s">
        <v>1</v>
      </c>
      <c r="F102" s="118" t="s">
        <v>106</v>
      </c>
      <c r="H102" s="119" t="s">
        <v>1</v>
      </c>
      <c r="L102" s="115"/>
      <c r="M102" s="120"/>
      <c r="N102" s="121"/>
      <c r="O102" s="121"/>
      <c r="P102" s="121"/>
      <c r="Q102" s="121"/>
      <c r="R102" s="121"/>
      <c r="S102" s="121"/>
      <c r="T102" s="122"/>
      <c r="AT102" s="119" t="s">
        <v>78</v>
      </c>
      <c r="AU102" s="119" t="s">
        <v>36</v>
      </c>
      <c r="AV102" s="7" t="s">
        <v>34</v>
      </c>
      <c r="AW102" s="7" t="s">
        <v>15</v>
      </c>
      <c r="AX102" s="7" t="s">
        <v>33</v>
      </c>
      <c r="AY102" s="119" t="s">
        <v>72</v>
      </c>
    </row>
    <row r="103" spans="2:51" s="8" customFormat="1" ht="13.5">
      <c r="B103" s="123"/>
      <c r="D103" s="131" t="s">
        <v>78</v>
      </c>
      <c r="E103" s="139" t="s">
        <v>1</v>
      </c>
      <c r="F103" s="140" t="s">
        <v>101</v>
      </c>
      <c r="H103" s="141">
        <v>0.5</v>
      </c>
      <c r="L103" s="123"/>
      <c r="M103" s="127"/>
      <c r="N103" s="128"/>
      <c r="O103" s="128"/>
      <c r="P103" s="128"/>
      <c r="Q103" s="128"/>
      <c r="R103" s="128"/>
      <c r="S103" s="128"/>
      <c r="T103" s="129"/>
      <c r="AT103" s="124" t="s">
        <v>78</v>
      </c>
      <c r="AU103" s="124" t="s">
        <v>36</v>
      </c>
      <c r="AV103" s="8" t="s">
        <v>36</v>
      </c>
      <c r="AW103" s="8" t="s">
        <v>15</v>
      </c>
      <c r="AX103" s="8" t="s">
        <v>34</v>
      </c>
      <c r="AY103" s="124" t="s">
        <v>72</v>
      </c>
    </row>
    <row r="104" spans="2:65" s="1" customFormat="1" ht="31.5" customHeight="1">
      <c r="B104" s="103"/>
      <c r="C104" s="104" t="s">
        <v>107</v>
      </c>
      <c r="D104" s="104" t="s">
        <v>74</v>
      </c>
      <c r="E104" s="105" t="s">
        <v>108</v>
      </c>
      <c r="F104" s="106" t="s">
        <v>109</v>
      </c>
      <c r="G104" s="107" t="s">
        <v>110</v>
      </c>
      <c r="H104" s="108">
        <v>3504.8</v>
      </c>
      <c r="I104" s="109"/>
      <c r="J104" s="109">
        <f>ROUND(I104*H104,2)</f>
        <v>0</v>
      </c>
      <c r="K104" s="106" t="s">
        <v>76</v>
      </c>
      <c r="L104" s="24"/>
      <c r="M104" s="110" t="s">
        <v>1</v>
      </c>
      <c r="N104" s="111" t="s">
        <v>22</v>
      </c>
      <c r="O104" s="112">
        <v>0.236</v>
      </c>
      <c r="P104" s="112">
        <f>O104*H104</f>
        <v>827.1328</v>
      </c>
      <c r="Q104" s="112">
        <v>0.00084</v>
      </c>
      <c r="R104" s="112">
        <f>Q104*H104</f>
        <v>2.9440320000000004</v>
      </c>
      <c r="S104" s="112">
        <v>0</v>
      </c>
      <c r="T104" s="113">
        <f>S104*H104</f>
        <v>0</v>
      </c>
      <c r="AR104" s="13" t="s">
        <v>77</v>
      </c>
      <c r="AT104" s="13" t="s">
        <v>74</v>
      </c>
      <c r="AU104" s="13" t="s">
        <v>36</v>
      </c>
      <c r="AY104" s="13" t="s">
        <v>72</v>
      </c>
      <c r="BE104" s="114">
        <f>IF(N104="základní",J104,0)</f>
        <v>0</v>
      </c>
      <c r="BF104" s="114">
        <f>IF(N104="snížená",J104,0)</f>
        <v>0</v>
      </c>
      <c r="BG104" s="114">
        <f>IF(N104="zákl. přenesená",J104,0)</f>
        <v>0</v>
      </c>
      <c r="BH104" s="114">
        <f>IF(N104="sníž. přenesená",J104,0)</f>
        <v>0</v>
      </c>
      <c r="BI104" s="114">
        <f>IF(N104="nulová",J104,0)</f>
        <v>0</v>
      </c>
      <c r="BJ104" s="13" t="s">
        <v>34</v>
      </c>
      <c r="BK104" s="114">
        <f>ROUND(I104*H104,2)</f>
        <v>0</v>
      </c>
      <c r="BL104" s="13" t="s">
        <v>77</v>
      </c>
      <c r="BM104" s="13" t="s">
        <v>111</v>
      </c>
    </row>
    <row r="105" spans="2:51" s="7" customFormat="1" ht="13.5">
      <c r="B105" s="115"/>
      <c r="D105" s="116" t="s">
        <v>78</v>
      </c>
      <c r="E105" s="117" t="s">
        <v>1</v>
      </c>
      <c r="F105" s="118" t="s">
        <v>112</v>
      </c>
      <c r="H105" s="119" t="s">
        <v>1</v>
      </c>
      <c r="L105" s="115"/>
      <c r="M105" s="120"/>
      <c r="N105" s="121"/>
      <c r="O105" s="121"/>
      <c r="P105" s="121"/>
      <c r="Q105" s="121"/>
      <c r="R105" s="121"/>
      <c r="S105" s="121"/>
      <c r="T105" s="122"/>
      <c r="AT105" s="119" t="s">
        <v>78</v>
      </c>
      <c r="AU105" s="119" t="s">
        <v>36</v>
      </c>
      <c r="AV105" s="7" t="s">
        <v>34</v>
      </c>
      <c r="AW105" s="7" t="s">
        <v>15</v>
      </c>
      <c r="AX105" s="7" t="s">
        <v>33</v>
      </c>
      <c r="AY105" s="119" t="s">
        <v>72</v>
      </c>
    </row>
    <row r="106" spans="2:51" s="8" customFormat="1" ht="13.5">
      <c r="B106" s="123"/>
      <c r="D106" s="131" t="s">
        <v>78</v>
      </c>
      <c r="E106" s="139" t="s">
        <v>1</v>
      </c>
      <c r="F106" s="140" t="s">
        <v>266</v>
      </c>
      <c r="H106" s="141">
        <v>3504.8</v>
      </c>
      <c r="L106" s="123"/>
      <c r="M106" s="127"/>
      <c r="N106" s="128"/>
      <c r="O106" s="128"/>
      <c r="P106" s="128"/>
      <c r="Q106" s="128"/>
      <c r="R106" s="128"/>
      <c r="S106" s="128"/>
      <c r="T106" s="129"/>
      <c r="AT106" s="124" t="s">
        <v>78</v>
      </c>
      <c r="AU106" s="124" t="s">
        <v>36</v>
      </c>
      <c r="AV106" s="8" t="s">
        <v>36</v>
      </c>
      <c r="AW106" s="8" t="s">
        <v>15</v>
      </c>
      <c r="AX106" s="8" t="s">
        <v>34</v>
      </c>
      <c r="AY106" s="124" t="s">
        <v>72</v>
      </c>
    </row>
    <row r="107" spans="2:65" s="1" customFormat="1" ht="31.5" customHeight="1">
      <c r="B107" s="103"/>
      <c r="C107" s="104" t="s">
        <v>113</v>
      </c>
      <c r="D107" s="104" t="s">
        <v>74</v>
      </c>
      <c r="E107" s="105" t="s">
        <v>114</v>
      </c>
      <c r="F107" s="106" t="s">
        <v>115</v>
      </c>
      <c r="G107" s="107" t="s">
        <v>110</v>
      </c>
      <c r="H107" s="108">
        <v>3504.8</v>
      </c>
      <c r="I107" s="109"/>
      <c r="J107" s="109">
        <f>ROUND(I107*H107,2)</f>
        <v>0</v>
      </c>
      <c r="K107" s="106" t="s">
        <v>76</v>
      </c>
      <c r="L107" s="24"/>
      <c r="M107" s="110" t="s">
        <v>1</v>
      </c>
      <c r="N107" s="111" t="s">
        <v>22</v>
      </c>
      <c r="O107" s="112">
        <v>0.07</v>
      </c>
      <c r="P107" s="112">
        <f>O107*H107</f>
        <v>245.33600000000004</v>
      </c>
      <c r="Q107" s="112">
        <v>0</v>
      </c>
      <c r="R107" s="112">
        <f>Q107*H107</f>
        <v>0</v>
      </c>
      <c r="S107" s="112">
        <v>0</v>
      </c>
      <c r="T107" s="113">
        <f>S107*H107</f>
        <v>0</v>
      </c>
      <c r="AR107" s="13" t="s">
        <v>77</v>
      </c>
      <c r="AT107" s="13" t="s">
        <v>74</v>
      </c>
      <c r="AU107" s="13" t="s">
        <v>36</v>
      </c>
      <c r="AY107" s="13" t="s">
        <v>72</v>
      </c>
      <c r="BE107" s="114">
        <f>IF(N107="základní",J107,0)</f>
        <v>0</v>
      </c>
      <c r="BF107" s="114">
        <f>IF(N107="snížená",J107,0)</f>
        <v>0</v>
      </c>
      <c r="BG107" s="114">
        <f>IF(N107="zákl. přenesená",J107,0)</f>
        <v>0</v>
      </c>
      <c r="BH107" s="114">
        <f>IF(N107="sníž. přenesená",J107,0)</f>
        <v>0</v>
      </c>
      <c r="BI107" s="114">
        <f>IF(N107="nulová",J107,0)</f>
        <v>0</v>
      </c>
      <c r="BJ107" s="13" t="s">
        <v>34</v>
      </c>
      <c r="BK107" s="114">
        <f>ROUND(I107*H107,2)</f>
        <v>0</v>
      </c>
      <c r="BL107" s="13" t="s">
        <v>77</v>
      </c>
      <c r="BM107" s="13" t="s">
        <v>116</v>
      </c>
    </row>
    <row r="108" spans="2:65" s="1" customFormat="1" ht="44.25" customHeight="1">
      <c r="B108" s="103"/>
      <c r="C108" s="104" t="s">
        <v>119</v>
      </c>
      <c r="D108" s="104" t="s">
        <v>74</v>
      </c>
      <c r="E108" s="105" t="s">
        <v>117</v>
      </c>
      <c r="F108" s="106" t="s">
        <v>118</v>
      </c>
      <c r="G108" s="107" t="s">
        <v>75</v>
      </c>
      <c r="H108" s="108">
        <v>1348</v>
      </c>
      <c r="I108" s="109"/>
      <c r="J108" s="109">
        <f>ROUND(I108*H108,2)</f>
        <v>0</v>
      </c>
      <c r="K108" s="106" t="s">
        <v>76</v>
      </c>
      <c r="L108" s="24"/>
      <c r="M108" s="110" t="s">
        <v>1</v>
      </c>
      <c r="N108" s="111" t="s">
        <v>22</v>
      </c>
      <c r="O108" s="112">
        <v>0.345</v>
      </c>
      <c r="P108" s="112">
        <f>O108*H108</f>
        <v>465.05999999999995</v>
      </c>
      <c r="Q108" s="112">
        <v>0</v>
      </c>
      <c r="R108" s="112">
        <f>Q108*H108</f>
        <v>0</v>
      </c>
      <c r="S108" s="112">
        <v>0</v>
      </c>
      <c r="T108" s="113">
        <f>S108*H108</f>
        <v>0</v>
      </c>
      <c r="AR108" s="13" t="s">
        <v>77</v>
      </c>
      <c r="AT108" s="13" t="s">
        <v>74</v>
      </c>
      <c r="AU108" s="13" t="s">
        <v>36</v>
      </c>
      <c r="AY108" s="13" t="s">
        <v>72</v>
      </c>
      <c r="BE108" s="114">
        <f>IF(N108="základní",J108,0)</f>
        <v>0</v>
      </c>
      <c r="BF108" s="114">
        <f>IF(N108="snížená",J108,0)</f>
        <v>0</v>
      </c>
      <c r="BG108" s="114">
        <f>IF(N108="zákl. přenesená",J108,0)</f>
        <v>0</v>
      </c>
      <c r="BH108" s="114">
        <f>IF(N108="sníž. přenesená",J108,0)</f>
        <v>0</v>
      </c>
      <c r="BI108" s="114">
        <f>IF(N108="nulová",J108,0)</f>
        <v>0</v>
      </c>
      <c r="BJ108" s="13" t="s">
        <v>34</v>
      </c>
      <c r="BK108" s="114">
        <f>ROUND(I108*H108,2)</f>
        <v>0</v>
      </c>
      <c r="BL108" s="13" t="s">
        <v>77</v>
      </c>
      <c r="BM108" s="13" t="s">
        <v>120</v>
      </c>
    </row>
    <row r="109" spans="2:51" s="7" customFormat="1" ht="27">
      <c r="B109" s="115"/>
      <c r="D109" s="116" t="s">
        <v>78</v>
      </c>
      <c r="E109" s="117" t="s">
        <v>1</v>
      </c>
      <c r="F109" s="118" t="s">
        <v>121</v>
      </c>
      <c r="H109" s="119" t="s">
        <v>1</v>
      </c>
      <c r="L109" s="115"/>
      <c r="M109" s="120"/>
      <c r="N109" s="121"/>
      <c r="O109" s="121"/>
      <c r="P109" s="121"/>
      <c r="Q109" s="121"/>
      <c r="R109" s="121"/>
      <c r="S109" s="121"/>
      <c r="T109" s="122"/>
      <c r="AT109" s="119" t="s">
        <v>78</v>
      </c>
      <c r="AU109" s="119" t="s">
        <v>36</v>
      </c>
      <c r="AV109" s="7" t="s">
        <v>34</v>
      </c>
      <c r="AW109" s="7" t="s">
        <v>15</v>
      </c>
      <c r="AX109" s="7" t="s">
        <v>33</v>
      </c>
      <c r="AY109" s="119" t="s">
        <v>72</v>
      </c>
    </row>
    <row r="110" spans="2:51" s="7" customFormat="1" ht="13.5">
      <c r="B110" s="115"/>
      <c r="D110" s="116" t="s">
        <v>78</v>
      </c>
      <c r="E110" s="117" t="s">
        <v>1</v>
      </c>
      <c r="F110" s="118" t="s">
        <v>122</v>
      </c>
      <c r="H110" s="119" t="s">
        <v>1</v>
      </c>
      <c r="L110" s="115"/>
      <c r="M110" s="120"/>
      <c r="N110" s="121"/>
      <c r="O110" s="121"/>
      <c r="P110" s="121"/>
      <c r="Q110" s="121"/>
      <c r="R110" s="121"/>
      <c r="S110" s="121"/>
      <c r="T110" s="122"/>
      <c r="AT110" s="119" t="s">
        <v>78</v>
      </c>
      <c r="AU110" s="119" t="s">
        <v>36</v>
      </c>
      <c r="AV110" s="7" t="s">
        <v>34</v>
      </c>
      <c r="AW110" s="7" t="s">
        <v>15</v>
      </c>
      <c r="AX110" s="7" t="s">
        <v>33</v>
      </c>
      <c r="AY110" s="119" t="s">
        <v>72</v>
      </c>
    </row>
    <row r="111" spans="2:51" s="8" customFormat="1" ht="13.5">
      <c r="B111" s="123"/>
      <c r="D111" s="116" t="s">
        <v>78</v>
      </c>
      <c r="E111" s="124" t="s">
        <v>1</v>
      </c>
      <c r="F111" s="125" t="s">
        <v>267</v>
      </c>
      <c r="H111" s="126">
        <v>674</v>
      </c>
      <c r="L111" s="123"/>
      <c r="M111" s="127"/>
      <c r="N111" s="128"/>
      <c r="O111" s="128"/>
      <c r="P111" s="128"/>
      <c r="Q111" s="128"/>
      <c r="R111" s="128"/>
      <c r="S111" s="128"/>
      <c r="T111" s="129"/>
      <c r="AT111" s="124" t="s">
        <v>78</v>
      </c>
      <c r="AU111" s="124" t="s">
        <v>36</v>
      </c>
      <c r="AV111" s="8" t="s">
        <v>36</v>
      </c>
      <c r="AW111" s="8" t="s">
        <v>15</v>
      </c>
      <c r="AX111" s="8" t="s">
        <v>33</v>
      </c>
      <c r="AY111" s="124" t="s">
        <v>72</v>
      </c>
    </row>
    <row r="112" spans="2:51" s="8" customFormat="1" ht="13.5">
      <c r="B112" s="123"/>
      <c r="D112" s="116" t="s">
        <v>78</v>
      </c>
      <c r="E112" s="124" t="s">
        <v>1</v>
      </c>
      <c r="F112" s="125" t="s">
        <v>268</v>
      </c>
      <c r="H112" s="126">
        <v>674</v>
      </c>
      <c r="L112" s="123"/>
      <c r="M112" s="127"/>
      <c r="N112" s="128"/>
      <c r="O112" s="128"/>
      <c r="P112" s="128"/>
      <c r="Q112" s="128"/>
      <c r="R112" s="128"/>
      <c r="S112" s="128"/>
      <c r="T112" s="129"/>
      <c r="AT112" s="124" t="s">
        <v>78</v>
      </c>
      <c r="AU112" s="124" t="s">
        <v>36</v>
      </c>
      <c r="AV112" s="8" t="s">
        <v>36</v>
      </c>
      <c r="AW112" s="8" t="s">
        <v>15</v>
      </c>
      <c r="AX112" s="8" t="s">
        <v>33</v>
      </c>
      <c r="AY112" s="124" t="s">
        <v>72</v>
      </c>
    </row>
    <row r="113" spans="2:51" s="9" customFormat="1" ht="13.5">
      <c r="B113" s="130"/>
      <c r="D113" s="131" t="s">
        <v>78</v>
      </c>
      <c r="E113" s="132" t="s">
        <v>1</v>
      </c>
      <c r="F113" s="133" t="s">
        <v>79</v>
      </c>
      <c r="H113" s="134">
        <v>1348</v>
      </c>
      <c r="L113" s="130"/>
      <c r="M113" s="135"/>
      <c r="N113" s="136"/>
      <c r="O113" s="136"/>
      <c r="P113" s="136"/>
      <c r="Q113" s="136"/>
      <c r="R113" s="136"/>
      <c r="S113" s="136"/>
      <c r="T113" s="137"/>
      <c r="AT113" s="138" t="s">
        <v>78</v>
      </c>
      <c r="AU113" s="138" t="s">
        <v>36</v>
      </c>
      <c r="AV113" s="9" t="s">
        <v>77</v>
      </c>
      <c r="AW113" s="9" t="s">
        <v>15</v>
      </c>
      <c r="AX113" s="9" t="s">
        <v>34</v>
      </c>
      <c r="AY113" s="138" t="s">
        <v>72</v>
      </c>
    </row>
    <row r="114" spans="2:65" s="1" customFormat="1" ht="31.5" customHeight="1">
      <c r="B114" s="103"/>
      <c r="C114" s="104" t="s">
        <v>124</v>
      </c>
      <c r="D114" s="104" t="s">
        <v>74</v>
      </c>
      <c r="E114" s="105" t="s">
        <v>125</v>
      </c>
      <c r="F114" s="106" t="s">
        <v>126</v>
      </c>
      <c r="G114" s="107" t="s">
        <v>75</v>
      </c>
      <c r="H114" s="108">
        <v>2251.4</v>
      </c>
      <c r="I114" s="109"/>
      <c r="J114" s="109">
        <f>ROUND(I114*H114,2)</f>
        <v>0</v>
      </c>
      <c r="K114" s="106" t="s">
        <v>76</v>
      </c>
      <c r="L114" s="24"/>
      <c r="M114" s="110" t="s">
        <v>1</v>
      </c>
      <c r="N114" s="111" t="s">
        <v>22</v>
      </c>
      <c r="O114" s="112">
        <v>0.299</v>
      </c>
      <c r="P114" s="112">
        <f>O114*H114</f>
        <v>673.1686</v>
      </c>
      <c r="Q114" s="112">
        <v>0</v>
      </c>
      <c r="R114" s="112">
        <f>Q114*H114</f>
        <v>0</v>
      </c>
      <c r="S114" s="112">
        <v>0</v>
      </c>
      <c r="T114" s="113">
        <f>S114*H114</f>
        <v>0</v>
      </c>
      <c r="AR114" s="13" t="s">
        <v>77</v>
      </c>
      <c r="AT114" s="13" t="s">
        <v>74</v>
      </c>
      <c r="AU114" s="13" t="s">
        <v>36</v>
      </c>
      <c r="AY114" s="13" t="s">
        <v>72</v>
      </c>
      <c r="BE114" s="114">
        <f>IF(N114="základní",J114,0)</f>
        <v>0</v>
      </c>
      <c r="BF114" s="114">
        <f>IF(N114="snížená",J114,0)</f>
        <v>0</v>
      </c>
      <c r="BG114" s="114">
        <f>IF(N114="zákl. přenesená",J114,0)</f>
        <v>0</v>
      </c>
      <c r="BH114" s="114">
        <f>IF(N114="sníž. přenesená",J114,0)</f>
        <v>0</v>
      </c>
      <c r="BI114" s="114">
        <f>IF(N114="nulová",J114,0)</f>
        <v>0</v>
      </c>
      <c r="BJ114" s="13" t="s">
        <v>34</v>
      </c>
      <c r="BK114" s="114">
        <f>ROUND(I114*H114,2)</f>
        <v>0</v>
      </c>
      <c r="BL114" s="13" t="s">
        <v>77</v>
      </c>
      <c r="BM114" s="13" t="s">
        <v>127</v>
      </c>
    </row>
    <row r="115" spans="2:51" s="7" customFormat="1" ht="13.5">
      <c r="B115" s="115"/>
      <c r="D115" s="116" t="s">
        <v>78</v>
      </c>
      <c r="E115" s="117" t="s">
        <v>1</v>
      </c>
      <c r="F115" s="156" t="s">
        <v>269</v>
      </c>
      <c r="H115" s="119" t="s">
        <v>1</v>
      </c>
      <c r="L115" s="115"/>
      <c r="M115" s="120"/>
      <c r="N115" s="121"/>
      <c r="O115" s="121"/>
      <c r="P115" s="121"/>
      <c r="Q115" s="121"/>
      <c r="R115" s="121"/>
      <c r="S115" s="121"/>
      <c r="T115" s="122"/>
      <c r="AT115" s="119" t="s">
        <v>78</v>
      </c>
      <c r="AU115" s="119" t="s">
        <v>36</v>
      </c>
      <c r="AV115" s="7" t="s">
        <v>34</v>
      </c>
      <c r="AW115" s="7" t="s">
        <v>15</v>
      </c>
      <c r="AX115" s="7" t="s">
        <v>33</v>
      </c>
      <c r="AY115" s="119" t="s">
        <v>72</v>
      </c>
    </row>
    <row r="116" spans="2:51" s="7" customFormat="1" ht="13.5">
      <c r="B116" s="115"/>
      <c r="D116" s="116" t="s">
        <v>78</v>
      </c>
      <c r="E116" s="117" t="s">
        <v>1</v>
      </c>
      <c r="F116" s="156" t="s">
        <v>271</v>
      </c>
      <c r="H116" s="119" t="s">
        <v>1</v>
      </c>
      <c r="L116" s="115"/>
      <c r="M116" s="120"/>
      <c r="N116" s="121"/>
      <c r="O116" s="121"/>
      <c r="P116" s="121"/>
      <c r="Q116" s="121"/>
      <c r="R116" s="121"/>
      <c r="S116" s="121"/>
      <c r="T116" s="122"/>
      <c r="AT116" s="119" t="s">
        <v>78</v>
      </c>
      <c r="AU116" s="119" t="s">
        <v>36</v>
      </c>
      <c r="AV116" s="7" t="s">
        <v>34</v>
      </c>
      <c r="AW116" s="7" t="s">
        <v>15</v>
      </c>
      <c r="AX116" s="7" t="s">
        <v>33</v>
      </c>
      <c r="AY116" s="119" t="s">
        <v>72</v>
      </c>
    </row>
    <row r="117" spans="2:51" s="8" customFormat="1" ht="13.5">
      <c r="B117" s="123"/>
      <c r="D117" s="116" t="s">
        <v>78</v>
      </c>
      <c r="E117" s="124" t="s">
        <v>1</v>
      </c>
      <c r="F117" s="125" t="s">
        <v>270</v>
      </c>
      <c r="H117" s="126">
        <v>2696</v>
      </c>
      <c r="L117" s="123"/>
      <c r="M117" s="127"/>
      <c r="N117" s="128"/>
      <c r="O117" s="128"/>
      <c r="P117" s="128"/>
      <c r="Q117" s="128"/>
      <c r="R117" s="128"/>
      <c r="S117" s="128"/>
      <c r="T117" s="129"/>
      <c r="AT117" s="124" t="s">
        <v>78</v>
      </c>
      <c r="AU117" s="124" t="s">
        <v>36</v>
      </c>
      <c r="AV117" s="8" t="s">
        <v>36</v>
      </c>
      <c r="AW117" s="8" t="s">
        <v>15</v>
      </c>
      <c r="AX117" s="8" t="s">
        <v>33</v>
      </c>
      <c r="AY117" s="124" t="s">
        <v>72</v>
      </c>
    </row>
    <row r="118" spans="2:51" s="8" customFormat="1" ht="13.5">
      <c r="B118" s="123"/>
      <c r="D118" s="116" t="s">
        <v>78</v>
      </c>
      <c r="E118" s="124" t="s">
        <v>1</v>
      </c>
      <c r="F118" s="125" t="s">
        <v>272</v>
      </c>
      <c r="H118" s="126">
        <v>-134.8</v>
      </c>
      <c r="L118" s="123"/>
      <c r="M118" s="127"/>
      <c r="N118" s="128"/>
      <c r="O118" s="128"/>
      <c r="P118" s="128"/>
      <c r="Q118" s="128"/>
      <c r="R118" s="128"/>
      <c r="S118" s="128"/>
      <c r="T118" s="129"/>
      <c r="AT118" s="124" t="s">
        <v>78</v>
      </c>
      <c r="AU118" s="124" t="s">
        <v>36</v>
      </c>
      <c r="AV118" s="8" t="s">
        <v>36</v>
      </c>
      <c r="AW118" s="8" t="s">
        <v>15</v>
      </c>
      <c r="AX118" s="8" t="s">
        <v>33</v>
      </c>
      <c r="AY118" s="124" t="s">
        <v>72</v>
      </c>
    </row>
    <row r="119" spans="2:51" s="8" customFormat="1" ht="13.5">
      <c r="B119" s="123"/>
      <c r="D119" s="116" t="s">
        <v>78</v>
      </c>
      <c r="E119" s="124" t="s">
        <v>1</v>
      </c>
      <c r="F119" s="125" t="s">
        <v>277</v>
      </c>
      <c r="H119" s="126">
        <v>-269.6</v>
      </c>
      <c r="L119" s="123"/>
      <c r="M119" s="127"/>
      <c r="N119" s="128"/>
      <c r="O119" s="128"/>
      <c r="P119" s="128"/>
      <c r="Q119" s="128"/>
      <c r="R119" s="128"/>
      <c r="S119" s="128"/>
      <c r="T119" s="129"/>
      <c r="AT119" s="124" t="s">
        <v>78</v>
      </c>
      <c r="AU119" s="124" t="s">
        <v>36</v>
      </c>
      <c r="AV119" s="8" t="s">
        <v>36</v>
      </c>
      <c r="AW119" s="8" t="s">
        <v>15</v>
      </c>
      <c r="AX119" s="8" t="s">
        <v>33</v>
      </c>
      <c r="AY119" s="124" t="s">
        <v>72</v>
      </c>
    </row>
    <row r="120" spans="2:51" s="8" customFormat="1" ht="13.5">
      <c r="B120" s="123"/>
      <c r="D120" s="116" t="s">
        <v>78</v>
      </c>
      <c r="E120" s="124" t="s">
        <v>1</v>
      </c>
      <c r="F120" s="125" t="s">
        <v>273</v>
      </c>
      <c r="H120" s="126">
        <v>-40.2</v>
      </c>
      <c r="L120" s="123"/>
      <c r="M120" s="127"/>
      <c r="N120" s="128"/>
      <c r="O120" s="128"/>
      <c r="P120" s="128"/>
      <c r="Q120" s="128"/>
      <c r="R120" s="128"/>
      <c r="S120" s="128"/>
      <c r="T120" s="129"/>
      <c r="AT120" s="124" t="s">
        <v>78</v>
      </c>
      <c r="AU120" s="124" t="s">
        <v>36</v>
      </c>
      <c r="AV120" s="8" t="s">
        <v>36</v>
      </c>
      <c r="AW120" s="8" t="s">
        <v>15</v>
      </c>
      <c r="AX120" s="8" t="s">
        <v>33</v>
      </c>
      <c r="AY120" s="124" t="s">
        <v>72</v>
      </c>
    </row>
    <row r="121" spans="2:51" s="9" customFormat="1" ht="13.5">
      <c r="B121" s="130"/>
      <c r="D121" s="131" t="s">
        <v>78</v>
      </c>
      <c r="E121" s="132" t="s">
        <v>1</v>
      </c>
      <c r="F121" s="133" t="s">
        <v>79</v>
      </c>
      <c r="H121" s="134">
        <v>2117</v>
      </c>
      <c r="L121" s="130"/>
      <c r="M121" s="135"/>
      <c r="N121" s="136"/>
      <c r="O121" s="136"/>
      <c r="P121" s="136"/>
      <c r="Q121" s="136"/>
      <c r="R121" s="136"/>
      <c r="S121" s="136"/>
      <c r="T121" s="137"/>
      <c r="AT121" s="138" t="s">
        <v>78</v>
      </c>
      <c r="AU121" s="138" t="s">
        <v>36</v>
      </c>
      <c r="AV121" s="9" t="s">
        <v>77</v>
      </c>
      <c r="AW121" s="9" t="s">
        <v>15</v>
      </c>
      <c r="AX121" s="9" t="s">
        <v>34</v>
      </c>
      <c r="AY121" s="138" t="s">
        <v>72</v>
      </c>
    </row>
    <row r="122" spans="2:65" s="1" customFormat="1" ht="44.25" customHeight="1">
      <c r="B122" s="103"/>
      <c r="C122" s="104" t="s">
        <v>128</v>
      </c>
      <c r="D122" s="104" t="s">
        <v>74</v>
      </c>
      <c r="E122" s="105" t="s">
        <v>129</v>
      </c>
      <c r="F122" s="106" t="s">
        <v>130</v>
      </c>
      <c r="G122" s="107" t="s">
        <v>75</v>
      </c>
      <c r="H122" s="108">
        <v>404.4</v>
      </c>
      <c r="I122" s="109"/>
      <c r="J122" s="109">
        <f>ROUND(I122*H122,2)</f>
        <v>0</v>
      </c>
      <c r="K122" s="106" t="s">
        <v>76</v>
      </c>
      <c r="L122" s="24"/>
      <c r="M122" s="110" t="s">
        <v>1</v>
      </c>
      <c r="N122" s="111" t="s">
        <v>22</v>
      </c>
      <c r="O122" s="112">
        <v>0.286</v>
      </c>
      <c r="P122" s="112">
        <f>O122*H122</f>
        <v>115.65839999999999</v>
      </c>
      <c r="Q122" s="112">
        <v>0</v>
      </c>
      <c r="R122" s="112">
        <f>Q122*H122</f>
        <v>0</v>
      </c>
      <c r="S122" s="112">
        <v>0</v>
      </c>
      <c r="T122" s="113">
        <f>S122*H122</f>
        <v>0</v>
      </c>
      <c r="AR122" s="13" t="s">
        <v>77</v>
      </c>
      <c r="AT122" s="13" t="s">
        <v>74</v>
      </c>
      <c r="AU122" s="13" t="s">
        <v>36</v>
      </c>
      <c r="AY122" s="13" t="s">
        <v>72</v>
      </c>
      <c r="BE122" s="114">
        <f>IF(N122="základní",J122,0)</f>
        <v>0</v>
      </c>
      <c r="BF122" s="114">
        <f>IF(N122="snížená",J122,0)</f>
        <v>0</v>
      </c>
      <c r="BG122" s="114">
        <f>IF(N122="zákl. přenesená",J122,0)</f>
        <v>0</v>
      </c>
      <c r="BH122" s="114">
        <f>IF(N122="sníž. přenesená",J122,0)</f>
        <v>0</v>
      </c>
      <c r="BI122" s="114">
        <f>IF(N122="nulová",J122,0)</f>
        <v>0</v>
      </c>
      <c r="BJ122" s="13" t="s">
        <v>34</v>
      </c>
      <c r="BK122" s="114">
        <f>ROUND(I122*H122,2)</f>
        <v>0</v>
      </c>
      <c r="BL122" s="13" t="s">
        <v>77</v>
      </c>
      <c r="BM122" s="13" t="s">
        <v>131</v>
      </c>
    </row>
    <row r="123" spans="2:51" s="7" customFormat="1" ht="13.5">
      <c r="B123" s="115"/>
      <c r="D123" s="116" t="s">
        <v>78</v>
      </c>
      <c r="E123" s="117" t="s">
        <v>1</v>
      </c>
      <c r="F123" s="156" t="s">
        <v>274</v>
      </c>
      <c r="H123" s="119" t="s">
        <v>1</v>
      </c>
      <c r="L123" s="115"/>
      <c r="M123" s="120"/>
      <c r="N123" s="121"/>
      <c r="O123" s="121"/>
      <c r="P123" s="121"/>
      <c r="Q123" s="121"/>
      <c r="R123" s="121"/>
      <c r="S123" s="121"/>
      <c r="T123" s="122"/>
      <c r="AT123" s="119" t="s">
        <v>78</v>
      </c>
      <c r="AU123" s="119" t="s">
        <v>36</v>
      </c>
      <c r="AV123" s="7" t="s">
        <v>34</v>
      </c>
      <c r="AW123" s="7" t="s">
        <v>15</v>
      </c>
      <c r="AX123" s="7" t="s">
        <v>33</v>
      </c>
      <c r="AY123" s="119" t="s">
        <v>72</v>
      </c>
    </row>
    <row r="124" spans="2:51" s="7" customFormat="1" ht="13.5">
      <c r="B124" s="115"/>
      <c r="D124" s="116" t="s">
        <v>78</v>
      </c>
      <c r="E124" s="117" t="s">
        <v>1</v>
      </c>
      <c r="F124" s="156" t="s">
        <v>271</v>
      </c>
      <c r="H124" s="119" t="s">
        <v>1</v>
      </c>
      <c r="L124" s="115"/>
      <c r="M124" s="120"/>
      <c r="N124" s="121"/>
      <c r="O124" s="121"/>
      <c r="P124" s="121"/>
      <c r="Q124" s="121"/>
      <c r="R124" s="121"/>
      <c r="S124" s="121"/>
      <c r="T124" s="122"/>
      <c r="AT124" s="119" t="s">
        <v>78</v>
      </c>
      <c r="AU124" s="119" t="s">
        <v>36</v>
      </c>
      <c r="AV124" s="7" t="s">
        <v>34</v>
      </c>
      <c r="AW124" s="7" t="s">
        <v>15</v>
      </c>
      <c r="AX124" s="7" t="s">
        <v>33</v>
      </c>
      <c r="AY124" s="119" t="s">
        <v>72</v>
      </c>
    </row>
    <row r="125" spans="2:51" s="8" customFormat="1" ht="13.5">
      <c r="B125" s="123"/>
      <c r="D125" s="116" t="s">
        <v>78</v>
      </c>
      <c r="E125" s="124" t="s">
        <v>1</v>
      </c>
      <c r="F125" s="125" t="s">
        <v>275</v>
      </c>
      <c r="H125" s="126"/>
      <c r="L125" s="123"/>
      <c r="M125" s="127"/>
      <c r="N125" s="128"/>
      <c r="O125" s="128"/>
      <c r="P125" s="128"/>
      <c r="Q125" s="128"/>
      <c r="R125" s="128"/>
      <c r="S125" s="128"/>
      <c r="T125" s="129"/>
      <c r="AT125" s="124" t="s">
        <v>78</v>
      </c>
      <c r="AU125" s="124" t="s">
        <v>36</v>
      </c>
      <c r="AV125" s="8" t="s">
        <v>36</v>
      </c>
      <c r="AW125" s="8" t="s">
        <v>15</v>
      </c>
      <c r="AX125" s="8" t="s">
        <v>33</v>
      </c>
      <c r="AY125" s="124" t="s">
        <v>72</v>
      </c>
    </row>
    <row r="126" spans="2:51" s="9" customFormat="1" ht="13.5">
      <c r="B126" s="130"/>
      <c r="D126" s="131" t="s">
        <v>78</v>
      </c>
      <c r="E126" s="132" t="s">
        <v>1</v>
      </c>
      <c r="F126" s="133" t="s">
        <v>79</v>
      </c>
      <c r="H126" s="134">
        <v>404.4</v>
      </c>
      <c r="L126" s="130"/>
      <c r="M126" s="135"/>
      <c r="N126" s="136"/>
      <c r="O126" s="136"/>
      <c r="P126" s="136"/>
      <c r="Q126" s="136"/>
      <c r="R126" s="136"/>
      <c r="S126" s="136"/>
      <c r="T126" s="137"/>
      <c r="AT126" s="138" t="s">
        <v>78</v>
      </c>
      <c r="AU126" s="138" t="s">
        <v>36</v>
      </c>
      <c r="AV126" s="9" t="s">
        <v>77</v>
      </c>
      <c r="AW126" s="9" t="s">
        <v>15</v>
      </c>
      <c r="AX126" s="9" t="s">
        <v>34</v>
      </c>
      <c r="AY126" s="138" t="s">
        <v>72</v>
      </c>
    </row>
    <row r="127" spans="2:65" s="1" customFormat="1" ht="22.5" customHeight="1">
      <c r="B127" s="103"/>
      <c r="C127" s="142" t="s">
        <v>3</v>
      </c>
      <c r="D127" s="142" t="s">
        <v>132</v>
      </c>
      <c r="E127" s="143" t="s">
        <v>133</v>
      </c>
      <c r="F127" s="144" t="s">
        <v>134</v>
      </c>
      <c r="G127" s="145" t="s">
        <v>123</v>
      </c>
      <c r="H127" s="146">
        <v>727.92</v>
      </c>
      <c r="I127" s="147"/>
      <c r="J127" s="147">
        <f>ROUND(I127*H127,2)</f>
        <v>0</v>
      </c>
      <c r="K127" s="144" t="s">
        <v>76</v>
      </c>
      <c r="L127" s="148"/>
      <c r="M127" s="149" t="s">
        <v>1</v>
      </c>
      <c r="N127" s="150" t="s">
        <v>22</v>
      </c>
      <c r="O127" s="112">
        <v>0</v>
      </c>
      <c r="P127" s="112">
        <f>O127*H127</f>
        <v>0</v>
      </c>
      <c r="Q127" s="112">
        <v>0</v>
      </c>
      <c r="R127" s="112">
        <f>Q127*H127</f>
        <v>0</v>
      </c>
      <c r="S127" s="112">
        <v>0</v>
      </c>
      <c r="T127" s="113">
        <f>S127*H127</f>
        <v>0</v>
      </c>
      <c r="AR127" s="13" t="s">
        <v>96</v>
      </c>
      <c r="AT127" s="13" t="s">
        <v>132</v>
      </c>
      <c r="AU127" s="13" t="s">
        <v>36</v>
      </c>
      <c r="AY127" s="13" t="s">
        <v>72</v>
      </c>
      <c r="BE127" s="114">
        <f>IF(N127="základní",J127,0)</f>
        <v>0</v>
      </c>
      <c r="BF127" s="114">
        <f>IF(N127="snížená",J127,0)</f>
        <v>0</v>
      </c>
      <c r="BG127" s="114">
        <f>IF(N127="zákl. přenesená",J127,0)</f>
        <v>0</v>
      </c>
      <c r="BH127" s="114">
        <f>IF(N127="sníž. přenesená",J127,0)</f>
        <v>0</v>
      </c>
      <c r="BI127" s="114">
        <f>IF(N127="nulová",J127,0)</f>
        <v>0</v>
      </c>
      <c r="BJ127" s="13" t="s">
        <v>34</v>
      </c>
      <c r="BK127" s="114">
        <f>ROUND(I127*H127,2)</f>
        <v>0</v>
      </c>
      <c r="BL127" s="13" t="s">
        <v>77</v>
      </c>
      <c r="BM127" s="13" t="s">
        <v>135</v>
      </c>
    </row>
    <row r="128" spans="2:51" s="8" customFormat="1" ht="13.5">
      <c r="B128" s="123"/>
      <c r="D128" s="131" t="s">
        <v>78</v>
      </c>
      <c r="F128" s="140" t="s">
        <v>276</v>
      </c>
      <c r="H128" s="141">
        <v>727.92</v>
      </c>
      <c r="L128" s="123"/>
      <c r="M128" s="127"/>
      <c r="N128" s="128"/>
      <c r="O128" s="128"/>
      <c r="P128" s="128"/>
      <c r="Q128" s="128"/>
      <c r="R128" s="128"/>
      <c r="S128" s="128"/>
      <c r="T128" s="129"/>
      <c r="AT128" s="124" t="s">
        <v>78</v>
      </c>
      <c r="AU128" s="124" t="s">
        <v>36</v>
      </c>
      <c r="AV128" s="8" t="s">
        <v>36</v>
      </c>
      <c r="AW128" s="8" t="s">
        <v>2</v>
      </c>
      <c r="AX128" s="8" t="s">
        <v>34</v>
      </c>
      <c r="AY128" s="124" t="s">
        <v>72</v>
      </c>
    </row>
    <row r="129" spans="2:65" s="1" customFormat="1" ht="22.5" customHeight="1">
      <c r="B129" s="103"/>
      <c r="C129" s="104" t="s">
        <v>136</v>
      </c>
      <c r="D129" s="104" t="s">
        <v>74</v>
      </c>
      <c r="E129" s="105" t="s">
        <v>137</v>
      </c>
      <c r="F129" s="106" t="s">
        <v>138</v>
      </c>
      <c r="G129" s="107" t="s">
        <v>110</v>
      </c>
      <c r="H129" s="108">
        <v>1348</v>
      </c>
      <c r="I129" s="109"/>
      <c r="J129" s="109">
        <f>ROUND(I129*H129,2)</f>
        <v>0</v>
      </c>
      <c r="K129" s="106" t="s">
        <v>76</v>
      </c>
      <c r="L129" s="24"/>
      <c r="M129" s="110" t="s">
        <v>1</v>
      </c>
      <c r="N129" s="111" t="s">
        <v>22</v>
      </c>
      <c r="O129" s="112">
        <v>0.018</v>
      </c>
      <c r="P129" s="112">
        <f>O129*H129</f>
        <v>24.264</v>
      </c>
      <c r="Q129" s="112">
        <v>0</v>
      </c>
      <c r="R129" s="112">
        <f>Q129*H129</f>
        <v>0</v>
      </c>
      <c r="S129" s="112">
        <v>0</v>
      </c>
      <c r="T129" s="113">
        <f>S129*H129</f>
        <v>0</v>
      </c>
      <c r="AR129" s="13" t="s">
        <v>77</v>
      </c>
      <c r="AT129" s="13" t="s">
        <v>74</v>
      </c>
      <c r="AU129" s="13" t="s">
        <v>36</v>
      </c>
      <c r="AY129" s="13" t="s">
        <v>72</v>
      </c>
      <c r="BE129" s="114">
        <f>IF(N129="základní",J129,0)</f>
        <v>0</v>
      </c>
      <c r="BF129" s="114">
        <f>IF(N129="snížená",J129,0)</f>
        <v>0</v>
      </c>
      <c r="BG129" s="114">
        <f>IF(N129="zákl. přenesená",J129,0)</f>
        <v>0</v>
      </c>
      <c r="BH129" s="114">
        <f>IF(N129="sníž. přenesená",J129,0)</f>
        <v>0</v>
      </c>
      <c r="BI129" s="114">
        <f>IF(N129="nulová",J129,0)</f>
        <v>0</v>
      </c>
      <c r="BJ129" s="13" t="s">
        <v>34</v>
      </c>
      <c r="BK129" s="114">
        <f>ROUND(I129*H129,2)</f>
        <v>0</v>
      </c>
      <c r="BL129" s="13" t="s">
        <v>77</v>
      </c>
      <c r="BM129" s="13" t="s">
        <v>139</v>
      </c>
    </row>
    <row r="130" spans="2:51" s="7" customFormat="1" ht="13.5">
      <c r="B130" s="115"/>
      <c r="D130" s="116" t="s">
        <v>78</v>
      </c>
      <c r="E130" s="117" t="s">
        <v>1</v>
      </c>
      <c r="F130" s="118" t="s">
        <v>140</v>
      </c>
      <c r="H130" s="119" t="s">
        <v>1</v>
      </c>
      <c r="L130" s="115"/>
      <c r="M130" s="120"/>
      <c r="N130" s="121"/>
      <c r="O130" s="121"/>
      <c r="P130" s="121"/>
      <c r="Q130" s="121"/>
      <c r="R130" s="121"/>
      <c r="S130" s="121"/>
      <c r="T130" s="122"/>
      <c r="AT130" s="119" t="s">
        <v>78</v>
      </c>
      <c r="AU130" s="119" t="s">
        <v>36</v>
      </c>
      <c r="AV130" s="7" t="s">
        <v>34</v>
      </c>
      <c r="AW130" s="7" t="s">
        <v>15</v>
      </c>
      <c r="AX130" s="7" t="s">
        <v>33</v>
      </c>
      <c r="AY130" s="119" t="s">
        <v>72</v>
      </c>
    </row>
    <row r="131" spans="2:51" s="7" customFormat="1" ht="13.5">
      <c r="B131" s="115"/>
      <c r="D131" s="116" t="s">
        <v>78</v>
      </c>
      <c r="E131" s="117" t="s">
        <v>1</v>
      </c>
      <c r="F131" s="156" t="s">
        <v>260</v>
      </c>
      <c r="H131" s="119" t="s">
        <v>1</v>
      </c>
      <c r="L131" s="115"/>
      <c r="M131" s="120"/>
      <c r="N131" s="121"/>
      <c r="O131" s="121"/>
      <c r="P131" s="121"/>
      <c r="Q131" s="121"/>
      <c r="R131" s="121"/>
      <c r="S131" s="121"/>
      <c r="T131" s="122"/>
      <c r="AT131" s="119" t="s">
        <v>78</v>
      </c>
      <c r="AU131" s="119" t="s">
        <v>36</v>
      </c>
      <c r="AV131" s="7" t="s">
        <v>34</v>
      </c>
      <c r="AW131" s="7" t="s">
        <v>15</v>
      </c>
      <c r="AX131" s="7" t="s">
        <v>33</v>
      </c>
      <c r="AY131" s="119" t="s">
        <v>72</v>
      </c>
    </row>
    <row r="132" spans="2:51" s="8" customFormat="1" ht="13.5">
      <c r="B132" s="123"/>
      <c r="D132" s="116" t="s">
        <v>78</v>
      </c>
      <c r="E132" s="124" t="s">
        <v>1</v>
      </c>
      <c r="F132" s="125" t="s">
        <v>278</v>
      </c>
      <c r="H132" s="126">
        <v>1348</v>
      </c>
      <c r="L132" s="123"/>
      <c r="M132" s="127"/>
      <c r="N132" s="128"/>
      <c r="O132" s="128"/>
      <c r="P132" s="128"/>
      <c r="Q132" s="128"/>
      <c r="R132" s="128"/>
      <c r="S132" s="128"/>
      <c r="T132" s="129"/>
      <c r="AT132" s="124" t="s">
        <v>78</v>
      </c>
      <c r="AU132" s="124" t="s">
        <v>36</v>
      </c>
      <c r="AV132" s="8" t="s">
        <v>36</v>
      </c>
      <c r="AW132" s="8" t="s">
        <v>15</v>
      </c>
      <c r="AX132" s="8" t="s">
        <v>33</v>
      </c>
      <c r="AY132" s="124" t="s">
        <v>72</v>
      </c>
    </row>
    <row r="133" spans="2:63" s="6" customFormat="1" ht="29.85" customHeight="1">
      <c r="B133" s="90"/>
      <c r="D133" s="100" t="s">
        <v>32</v>
      </c>
      <c r="E133" s="101" t="s">
        <v>77</v>
      </c>
      <c r="F133" s="101" t="s">
        <v>141</v>
      </c>
      <c r="J133" s="102">
        <f>BK133</f>
        <v>0</v>
      </c>
      <c r="L133" s="90"/>
      <c r="M133" s="94"/>
      <c r="N133" s="95"/>
      <c r="O133" s="95"/>
      <c r="P133" s="96">
        <f>SUM(P134:P137)</f>
        <v>228.48600000000002</v>
      </c>
      <c r="Q133" s="95"/>
      <c r="R133" s="96">
        <f>SUM(R134:R137)</f>
        <v>0</v>
      </c>
      <c r="S133" s="95"/>
      <c r="T133" s="97">
        <f>SUM(T134:T137)</f>
        <v>0</v>
      </c>
      <c r="AR133" s="91" t="s">
        <v>34</v>
      </c>
      <c r="AT133" s="98" t="s">
        <v>32</v>
      </c>
      <c r="AU133" s="98" t="s">
        <v>34</v>
      </c>
      <c r="AY133" s="91" t="s">
        <v>72</v>
      </c>
      <c r="BK133" s="99">
        <f>SUM(BK134:BK137)</f>
        <v>0</v>
      </c>
    </row>
    <row r="134" spans="2:65" s="1" customFormat="1" ht="31.5" customHeight="1">
      <c r="B134" s="103"/>
      <c r="C134" s="104" t="s">
        <v>142</v>
      </c>
      <c r="D134" s="104" t="s">
        <v>74</v>
      </c>
      <c r="E134" s="105" t="s">
        <v>143</v>
      </c>
      <c r="F134" s="106" t="s">
        <v>144</v>
      </c>
      <c r="G134" s="107" t="s">
        <v>75</v>
      </c>
      <c r="H134" s="108">
        <v>134.8</v>
      </c>
      <c r="I134" s="109"/>
      <c r="J134" s="109">
        <f>ROUND(I134*H134,2)</f>
        <v>0</v>
      </c>
      <c r="K134" s="106" t="s">
        <v>76</v>
      </c>
      <c r="L134" s="24"/>
      <c r="M134" s="110" t="s">
        <v>1</v>
      </c>
      <c r="N134" s="111" t="s">
        <v>22</v>
      </c>
      <c r="O134" s="112">
        <v>1.695</v>
      </c>
      <c r="P134" s="112">
        <f>O134*H134</f>
        <v>228.48600000000002</v>
      </c>
      <c r="Q134" s="112">
        <v>0</v>
      </c>
      <c r="R134" s="112">
        <f>Q134*H134</f>
        <v>0</v>
      </c>
      <c r="S134" s="112">
        <v>0</v>
      </c>
      <c r="T134" s="113">
        <f>S134*H134</f>
        <v>0</v>
      </c>
      <c r="AR134" s="13" t="s">
        <v>77</v>
      </c>
      <c r="AT134" s="13" t="s">
        <v>74</v>
      </c>
      <c r="AU134" s="13" t="s">
        <v>36</v>
      </c>
      <c r="AY134" s="13" t="s">
        <v>72</v>
      </c>
      <c r="BE134" s="114">
        <f>IF(N134="základní",J134,0)</f>
        <v>0</v>
      </c>
      <c r="BF134" s="114">
        <f>IF(N134="snížená",J134,0)</f>
        <v>0</v>
      </c>
      <c r="BG134" s="114">
        <f>IF(N134="zákl. přenesená",J134,0)</f>
        <v>0</v>
      </c>
      <c r="BH134" s="114">
        <f>IF(N134="sníž. přenesená",J134,0)</f>
        <v>0</v>
      </c>
      <c r="BI134" s="114">
        <f>IF(N134="nulová",J134,0)</f>
        <v>0</v>
      </c>
      <c r="BJ134" s="13" t="s">
        <v>34</v>
      </c>
      <c r="BK134" s="114">
        <f>ROUND(I134*H134,2)</f>
        <v>0</v>
      </c>
      <c r="BL134" s="13" t="s">
        <v>77</v>
      </c>
      <c r="BM134" s="13" t="s">
        <v>145</v>
      </c>
    </row>
    <row r="135" spans="2:51" s="7" customFormat="1" ht="13.5">
      <c r="B135" s="115"/>
      <c r="D135" s="116" t="s">
        <v>78</v>
      </c>
      <c r="E135" s="117" t="s">
        <v>1</v>
      </c>
      <c r="F135" s="118" t="s">
        <v>146</v>
      </c>
      <c r="H135" s="119" t="s">
        <v>1</v>
      </c>
      <c r="L135" s="115"/>
      <c r="M135" s="120"/>
      <c r="N135" s="121"/>
      <c r="O135" s="121"/>
      <c r="P135" s="121"/>
      <c r="Q135" s="121"/>
      <c r="R135" s="121"/>
      <c r="S135" s="121"/>
      <c r="T135" s="122"/>
      <c r="AT135" s="119" t="s">
        <v>78</v>
      </c>
      <c r="AU135" s="119" t="s">
        <v>36</v>
      </c>
      <c r="AV135" s="7" t="s">
        <v>34</v>
      </c>
      <c r="AW135" s="7" t="s">
        <v>15</v>
      </c>
      <c r="AX135" s="7" t="s">
        <v>33</v>
      </c>
      <c r="AY135" s="119" t="s">
        <v>72</v>
      </c>
    </row>
    <row r="136" spans="2:51" s="7" customFormat="1" ht="13.5">
      <c r="B136" s="115"/>
      <c r="D136" s="116" t="s">
        <v>78</v>
      </c>
      <c r="E136" s="117" t="s">
        <v>1</v>
      </c>
      <c r="F136" s="156" t="s">
        <v>271</v>
      </c>
      <c r="H136" s="119" t="s">
        <v>1</v>
      </c>
      <c r="L136" s="115"/>
      <c r="M136" s="120"/>
      <c r="N136" s="121"/>
      <c r="O136" s="121"/>
      <c r="P136" s="121"/>
      <c r="Q136" s="121"/>
      <c r="R136" s="121"/>
      <c r="S136" s="121"/>
      <c r="T136" s="122"/>
      <c r="AT136" s="119" t="s">
        <v>78</v>
      </c>
      <c r="AU136" s="119" t="s">
        <v>36</v>
      </c>
      <c r="AV136" s="7" t="s">
        <v>34</v>
      </c>
      <c r="AW136" s="7" t="s">
        <v>15</v>
      </c>
      <c r="AX136" s="7" t="s">
        <v>33</v>
      </c>
      <c r="AY136" s="119" t="s">
        <v>72</v>
      </c>
    </row>
    <row r="137" spans="2:51" s="8" customFormat="1" ht="13.5">
      <c r="B137" s="123"/>
      <c r="D137" s="116" t="s">
        <v>78</v>
      </c>
      <c r="E137" s="124" t="s">
        <v>1</v>
      </c>
      <c r="F137" s="125" t="s">
        <v>279</v>
      </c>
      <c r="H137" s="126">
        <v>134.8</v>
      </c>
      <c r="L137" s="123"/>
      <c r="M137" s="127"/>
      <c r="N137" s="128"/>
      <c r="O137" s="128"/>
      <c r="P137" s="128"/>
      <c r="Q137" s="128"/>
      <c r="R137" s="128"/>
      <c r="S137" s="128"/>
      <c r="T137" s="129"/>
      <c r="AT137" s="124" t="s">
        <v>78</v>
      </c>
      <c r="AU137" s="124" t="s">
        <v>36</v>
      </c>
      <c r="AV137" s="8" t="s">
        <v>36</v>
      </c>
      <c r="AW137" s="8" t="s">
        <v>15</v>
      </c>
      <c r="AX137" s="8" t="s">
        <v>33</v>
      </c>
      <c r="AY137" s="124" t="s">
        <v>72</v>
      </c>
    </row>
    <row r="138" spans="2:63" s="6" customFormat="1" ht="29.85" customHeight="1">
      <c r="B138" s="90"/>
      <c r="D138" s="100" t="s">
        <v>32</v>
      </c>
      <c r="E138" s="101" t="s">
        <v>96</v>
      </c>
      <c r="F138" s="101" t="s">
        <v>147</v>
      </c>
      <c r="J138" s="102">
        <f>BK138</f>
        <v>0</v>
      </c>
      <c r="L138" s="90"/>
      <c r="M138" s="94"/>
      <c r="N138" s="95"/>
      <c r="O138" s="95"/>
      <c r="P138" s="96">
        <f>SUM(P139:P191)</f>
        <v>3200.744999999999</v>
      </c>
      <c r="Q138" s="95"/>
      <c r="R138" s="96">
        <f>SUM(R139:R191)</f>
        <v>3.648460000000001</v>
      </c>
      <c r="S138" s="95"/>
      <c r="T138" s="97">
        <f>SUM(T139:T191)</f>
        <v>0</v>
      </c>
      <c r="AR138" s="91" t="s">
        <v>34</v>
      </c>
      <c r="AT138" s="98" t="s">
        <v>32</v>
      </c>
      <c r="AU138" s="98" t="s">
        <v>34</v>
      </c>
      <c r="AY138" s="91" t="s">
        <v>72</v>
      </c>
      <c r="BK138" s="99">
        <f>SUM(BK139:BK191)</f>
        <v>0</v>
      </c>
    </row>
    <row r="139" spans="2:65" s="1" customFormat="1" ht="22.5" customHeight="1">
      <c r="B139" s="103"/>
      <c r="C139" s="104" t="s">
        <v>148</v>
      </c>
      <c r="D139" s="104" t="s">
        <v>74</v>
      </c>
      <c r="E139" s="105" t="s">
        <v>149</v>
      </c>
      <c r="F139" s="106" t="s">
        <v>150</v>
      </c>
      <c r="G139" s="107" t="s">
        <v>151</v>
      </c>
      <c r="H139" s="108">
        <v>1</v>
      </c>
      <c r="I139" s="109"/>
      <c r="J139" s="109">
        <f>ROUND(I139*H139,2)</f>
        <v>0</v>
      </c>
      <c r="K139" s="106" t="s">
        <v>76</v>
      </c>
      <c r="L139" s="24"/>
      <c r="M139" s="110" t="s">
        <v>1</v>
      </c>
      <c r="N139" s="111" t="s">
        <v>22</v>
      </c>
      <c r="O139" s="112">
        <v>9.183</v>
      </c>
      <c r="P139" s="112">
        <f>O139*H139</f>
        <v>9.183</v>
      </c>
      <c r="Q139" s="112">
        <v>0</v>
      </c>
      <c r="R139" s="112">
        <f>Q139*H139</f>
        <v>0</v>
      </c>
      <c r="S139" s="112">
        <v>0</v>
      </c>
      <c r="T139" s="113">
        <f>S139*H139</f>
        <v>0</v>
      </c>
      <c r="AR139" s="13" t="s">
        <v>77</v>
      </c>
      <c r="AT139" s="13" t="s">
        <v>74</v>
      </c>
      <c r="AU139" s="13" t="s">
        <v>36</v>
      </c>
      <c r="AY139" s="13" t="s">
        <v>72</v>
      </c>
      <c r="BE139" s="114">
        <f>IF(N139="základní",J139,0)</f>
        <v>0</v>
      </c>
      <c r="BF139" s="114">
        <f>IF(N139="snížená",J139,0)</f>
        <v>0</v>
      </c>
      <c r="BG139" s="114">
        <f>IF(N139="zákl. přenesená",J139,0)</f>
        <v>0</v>
      </c>
      <c r="BH139" s="114">
        <f>IF(N139="sníž. přenesená",J139,0)</f>
        <v>0</v>
      </c>
      <c r="BI139" s="114">
        <f>IF(N139="nulová",J139,0)</f>
        <v>0</v>
      </c>
      <c r="BJ139" s="13" t="s">
        <v>34</v>
      </c>
      <c r="BK139" s="114">
        <f>ROUND(I139*H139,2)</f>
        <v>0</v>
      </c>
      <c r="BL139" s="13" t="s">
        <v>77</v>
      </c>
      <c r="BM139" s="13" t="s">
        <v>152</v>
      </c>
    </row>
    <row r="140" spans="2:51" s="7" customFormat="1" ht="13.5">
      <c r="B140" s="115"/>
      <c r="D140" s="116" t="s">
        <v>78</v>
      </c>
      <c r="E140" s="117" t="s">
        <v>1</v>
      </c>
      <c r="F140" s="156" t="s">
        <v>280</v>
      </c>
      <c r="H140" s="119" t="s">
        <v>1</v>
      </c>
      <c r="L140" s="115"/>
      <c r="M140" s="120"/>
      <c r="N140" s="121"/>
      <c r="O140" s="121"/>
      <c r="P140" s="121"/>
      <c r="Q140" s="121"/>
      <c r="R140" s="121"/>
      <c r="S140" s="121"/>
      <c r="T140" s="122"/>
      <c r="AT140" s="119" t="s">
        <v>78</v>
      </c>
      <c r="AU140" s="119" t="s">
        <v>36</v>
      </c>
      <c r="AV140" s="7" t="s">
        <v>34</v>
      </c>
      <c r="AW140" s="7" t="s">
        <v>15</v>
      </c>
      <c r="AX140" s="7" t="s">
        <v>33</v>
      </c>
      <c r="AY140" s="119" t="s">
        <v>72</v>
      </c>
    </row>
    <row r="141" spans="2:51" s="8" customFormat="1" ht="13.5">
      <c r="B141" s="123"/>
      <c r="D141" s="131" t="s">
        <v>78</v>
      </c>
      <c r="E141" s="139" t="s">
        <v>1</v>
      </c>
      <c r="F141" s="140" t="s">
        <v>34</v>
      </c>
      <c r="H141" s="141">
        <v>1</v>
      </c>
      <c r="L141" s="123"/>
      <c r="M141" s="127"/>
      <c r="N141" s="128"/>
      <c r="O141" s="128"/>
      <c r="P141" s="128"/>
      <c r="Q141" s="128"/>
      <c r="R141" s="128"/>
      <c r="S141" s="128"/>
      <c r="T141" s="129"/>
      <c r="AT141" s="124" t="s">
        <v>78</v>
      </c>
      <c r="AU141" s="124" t="s">
        <v>36</v>
      </c>
      <c r="AV141" s="8" t="s">
        <v>36</v>
      </c>
      <c r="AW141" s="8" t="s">
        <v>15</v>
      </c>
      <c r="AX141" s="8" t="s">
        <v>34</v>
      </c>
      <c r="AY141" s="124" t="s">
        <v>72</v>
      </c>
    </row>
    <row r="142" spans="2:65" s="1" customFormat="1" ht="44.25" customHeight="1">
      <c r="B142" s="103"/>
      <c r="C142" s="104" t="s">
        <v>153</v>
      </c>
      <c r="D142" s="104" t="s">
        <v>74</v>
      </c>
      <c r="E142" s="105" t="s">
        <v>154</v>
      </c>
      <c r="F142" s="106" t="s">
        <v>155</v>
      </c>
      <c r="G142" s="107" t="s">
        <v>151</v>
      </c>
      <c r="H142" s="108">
        <v>2</v>
      </c>
      <c r="I142" s="109"/>
      <c r="J142" s="109">
        <f>ROUND(I142*H142,2)</f>
        <v>0</v>
      </c>
      <c r="K142" s="106" t="s">
        <v>76</v>
      </c>
      <c r="L142" s="24"/>
      <c r="M142" s="110" t="s">
        <v>1</v>
      </c>
      <c r="N142" s="111" t="s">
        <v>22</v>
      </c>
      <c r="O142" s="112">
        <v>0.583</v>
      </c>
      <c r="P142" s="112">
        <f>O142*H142</f>
        <v>1.166</v>
      </c>
      <c r="Q142" s="112">
        <v>0.0001</v>
      </c>
      <c r="R142" s="112">
        <f>Q142*H142</f>
        <v>0.0002</v>
      </c>
      <c r="S142" s="112">
        <v>0</v>
      </c>
      <c r="T142" s="113">
        <f>S142*H142</f>
        <v>0</v>
      </c>
      <c r="AR142" s="13" t="s">
        <v>77</v>
      </c>
      <c r="AT142" s="13" t="s">
        <v>74</v>
      </c>
      <c r="AU142" s="13" t="s">
        <v>36</v>
      </c>
      <c r="AY142" s="13" t="s">
        <v>72</v>
      </c>
      <c r="BE142" s="114">
        <f>IF(N142="základní",J142,0)</f>
        <v>0</v>
      </c>
      <c r="BF142" s="114">
        <f>IF(N142="snížená",J142,0)</f>
        <v>0</v>
      </c>
      <c r="BG142" s="114">
        <f>IF(N142="zákl. přenesená",J142,0)</f>
        <v>0</v>
      </c>
      <c r="BH142" s="114">
        <f>IF(N142="sníž. přenesená",J142,0)</f>
        <v>0</v>
      </c>
      <c r="BI142" s="114">
        <f>IF(N142="nulová",J142,0)</f>
        <v>0</v>
      </c>
      <c r="BJ142" s="13" t="s">
        <v>34</v>
      </c>
      <c r="BK142" s="114">
        <f>ROUND(I142*H142,2)</f>
        <v>0</v>
      </c>
      <c r="BL142" s="13" t="s">
        <v>77</v>
      </c>
      <c r="BM142" s="13" t="s">
        <v>156</v>
      </c>
    </row>
    <row r="143" spans="2:51" s="7" customFormat="1" ht="27">
      <c r="B143" s="115"/>
      <c r="D143" s="116" t="s">
        <v>78</v>
      </c>
      <c r="E143" s="117" t="s">
        <v>1</v>
      </c>
      <c r="F143" s="156" t="s">
        <v>281</v>
      </c>
      <c r="H143" s="119" t="s">
        <v>1</v>
      </c>
      <c r="L143" s="115"/>
      <c r="M143" s="120"/>
      <c r="N143" s="121"/>
      <c r="O143" s="121"/>
      <c r="P143" s="121"/>
      <c r="Q143" s="121"/>
      <c r="R143" s="121"/>
      <c r="S143" s="121"/>
      <c r="T143" s="122"/>
      <c r="AT143" s="119" t="s">
        <v>78</v>
      </c>
      <c r="AU143" s="119" t="s">
        <v>36</v>
      </c>
      <c r="AV143" s="7" t="s">
        <v>34</v>
      </c>
      <c r="AW143" s="7" t="s">
        <v>15</v>
      </c>
      <c r="AX143" s="7" t="s">
        <v>33</v>
      </c>
      <c r="AY143" s="119" t="s">
        <v>72</v>
      </c>
    </row>
    <row r="144" spans="2:51" s="7" customFormat="1" ht="13.5">
      <c r="B144" s="115"/>
      <c r="D144" s="116" t="s">
        <v>78</v>
      </c>
      <c r="E144" s="117" t="s">
        <v>1</v>
      </c>
      <c r="F144" s="118" t="s">
        <v>158</v>
      </c>
      <c r="H144" s="119" t="s">
        <v>1</v>
      </c>
      <c r="L144" s="115"/>
      <c r="M144" s="120"/>
      <c r="N144" s="121"/>
      <c r="O144" s="121"/>
      <c r="P144" s="121"/>
      <c r="Q144" s="121"/>
      <c r="R144" s="121"/>
      <c r="S144" s="121"/>
      <c r="T144" s="122"/>
      <c r="AT144" s="119" t="s">
        <v>78</v>
      </c>
      <c r="AU144" s="119" t="s">
        <v>36</v>
      </c>
      <c r="AV144" s="7" t="s">
        <v>34</v>
      </c>
      <c r="AW144" s="7" t="s">
        <v>15</v>
      </c>
      <c r="AX144" s="7" t="s">
        <v>33</v>
      </c>
      <c r="AY144" s="119" t="s">
        <v>72</v>
      </c>
    </row>
    <row r="145" spans="2:51" s="8" customFormat="1" ht="13.5">
      <c r="B145" s="123"/>
      <c r="D145" s="131" t="s">
        <v>78</v>
      </c>
      <c r="E145" s="139" t="s">
        <v>1</v>
      </c>
      <c r="F145" s="140" t="s">
        <v>159</v>
      </c>
      <c r="H145" s="141">
        <v>2</v>
      </c>
      <c r="L145" s="123"/>
      <c r="M145" s="127"/>
      <c r="N145" s="128"/>
      <c r="O145" s="128"/>
      <c r="P145" s="128"/>
      <c r="Q145" s="128"/>
      <c r="R145" s="128"/>
      <c r="S145" s="128"/>
      <c r="T145" s="129"/>
      <c r="AT145" s="124" t="s">
        <v>78</v>
      </c>
      <c r="AU145" s="124" t="s">
        <v>36</v>
      </c>
      <c r="AV145" s="8" t="s">
        <v>36</v>
      </c>
      <c r="AW145" s="8" t="s">
        <v>15</v>
      </c>
      <c r="AX145" s="8" t="s">
        <v>34</v>
      </c>
      <c r="AY145" s="124" t="s">
        <v>72</v>
      </c>
    </row>
    <row r="146" spans="2:65" s="1" customFormat="1" ht="22.5" customHeight="1">
      <c r="B146" s="103"/>
      <c r="C146" s="142" t="s">
        <v>160</v>
      </c>
      <c r="D146" s="142" t="s">
        <v>132</v>
      </c>
      <c r="E146" s="143" t="s">
        <v>161</v>
      </c>
      <c r="F146" s="144" t="s">
        <v>282</v>
      </c>
      <c r="G146" s="145" t="s">
        <v>151</v>
      </c>
      <c r="H146" s="146">
        <v>2</v>
      </c>
      <c r="I146" s="147"/>
      <c r="J146" s="147">
        <f>ROUND(I146*H146,2)</f>
        <v>0</v>
      </c>
      <c r="K146" s="144" t="s">
        <v>76</v>
      </c>
      <c r="L146" s="148"/>
      <c r="M146" s="149" t="s">
        <v>1</v>
      </c>
      <c r="N146" s="150" t="s">
        <v>22</v>
      </c>
      <c r="O146" s="112">
        <v>0</v>
      </c>
      <c r="P146" s="112">
        <f>O146*H146</f>
        <v>0</v>
      </c>
      <c r="Q146" s="112">
        <v>0.0055</v>
      </c>
      <c r="R146" s="112">
        <f>Q146*H146</f>
        <v>0.011</v>
      </c>
      <c r="S146" s="112">
        <v>0</v>
      </c>
      <c r="T146" s="113">
        <f>S146*H146</f>
        <v>0</v>
      </c>
      <c r="AR146" s="13" t="s">
        <v>96</v>
      </c>
      <c r="AT146" s="13" t="s">
        <v>132</v>
      </c>
      <c r="AU146" s="13" t="s">
        <v>36</v>
      </c>
      <c r="AY146" s="13" t="s">
        <v>72</v>
      </c>
      <c r="BE146" s="114">
        <f>IF(N146="základní",J146,0)</f>
        <v>0</v>
      </c>
      <c r="BF146" s="114">
        <f>IF(N146="snížená",J146,0)</f>
        <v>0</v>
      </c>
      <c r="BG146" s="114">
        <f>IF(N146="zákl. přenesená",J146,0)</f>
        <v>0</v>
      </c>
      <c r="BH146" s="114">
        <f>IF(N146="sníž. přenesená",J146,0)</f>
        <v>0</v>
      </c>
      <c r="BI146" s="114">
        <f>IF(N146="nulová",J146,0)</f>
        <v>0</v>
      </c>
      <c r="BJ146" s="13" t="s">
        <v>34</v>
      </c>
      <c r="BK146" s="114">
        <f>ROUND(I146*H146,2)</f>
        <v>0</v>
      </c>
      <c r="BL146" s="13" t="s">
        <v>77</v>
      </c>
      <c r="BM146" s="13" t="s">
        <v>162</v>
      </c>
    </row>
    <row r="147" spans="2:65" s="1" customFormat="1" ht="31.5" customHeight="1">
      <c r="B147" s="103"/>
      <c r="C147" s="104" t="s">
        <v>165</v>
      </c>
      <c r="D147" s="104" t="s">
        <v>74</v>
      </c>
      <c r="E147" s="105" t="s">
        <v>163</v>
      </c>
      <c r="F147" s="106" t="s">
        <v>164</v>
      </c>
      <c r="G147" s="107" t="s">
        <v>151</v>
      </c>
      <c r="H147" s="108">
        <v>2</v>
      </c>
      <c r="I147" s="109"/>
      <c r="J147" s="109">
        <f>ROUND(I147*H147,2)</f>
        <v>0</v>
      </c>
      <c r="K147" s="106" t="s">
        <v>76</v>
      </c>
      <c r="L147" s="24"/>
      <c r="M147" s="110" t="s">
        <v>1</v>
      </c>
      <c r="N147" s="111" t="s">
        <v>22</v>
      </c>
      <c r="O147" s="112">
        <v>0.856</v>
      </c>
      <c r="P147" s="112">
        <f>O147*H147</f>
        <v>1.712</v>
      </c>
      <c r="Q147" s="112">
        <v>0.00165</v>
      </c>
      <c r="R147" s="112">
        <f>Q147*H147</f>
        <v>0.0033</v>
      </c>
      <c r="S147" s="112">
        <v>0</v>
      </c>
      <c r="T147" s="113">
        <f>S147*H147</f>
        <v>0</v>
      </c>
      <c r="AR147" s="13" t="s">
        <v>77</v>
      </c>
      <c r="AT147" s="13" t="s">
        <v>74</v>
      </c>
      <c r="AU147" s="13" t="s">
        <v>36</v>
      </c>
      <c r="AY147" s="13" t="s">
        <v>72</v>
      </c>
      <c r="BE147" s="114">
        <f>IF(N147="základní",J147,0)</f>
        <v>0</v>
      </c>
      <c r="BF147" s="114">
        <f>IF(N147="snížená",J147,0)</f>
        <v>0</v>
      </c>
      <c r="BG147" s="114">
        <f>IF(N147="zákl. přenesená",J147,0)</f>
        <v>0</v>
      </c>
      <c r="BH147" s="114">
        <f>IF(N147="sníž. přenesená",J147,0)</f>
        <v>0</v>
      </c>
      <c r="BI147" s="114">
        <f>IF(N147="nulová",J147,0)</f>
        <v>0</v>
      </c>
      <c r="BJ147" s="13" t="s">
        <v>34</v>
      </c>
      <c r="BK147" s="114">
        <f>ROUND(I147*H147,2)</f>
        <v>0</v>
      </c>
      <c r="BL147" s="13" t="s">
        <v>77</v>
      </c>
      <c r="BM147" s="13" t="s">
        <v>166</v>
      </c>
    </row>
    <row r="148" spans="2:51" s="7" customFormat="1" ht="27">
      <c r="B148" s="115"/>
      <c r="D148" s="116" t="s">
        <v>78</v>
      </c>
      <c r="E148" s="117" t="s">
        <v>1</v>
      </c>
      <c r="F148" s="118" t="s">
        <v>157</v>
      </c>
      <c r="H148" s="119" t="s">
        <v>1</v>
      </c>
      <c r="L148" s="115"/>
      <c r="M148" s="120"/>
      <c r="N148" s="121"/>
      <c r="O148" s="121"/>
      <c r="P148" s="121"/>
      <c r="Q148" s="121"/>
      <c r="R148" s="121"/>
      <c r="S148" s="121"/>
      <c r="T148" s="122"/>
      <c r="AT148" s="119" t="s">
        <v>78</v>
      </c>
      <c r="AU148" s="119" t="s">
        <v>36</v>
      </c>
      <c r="AV148" s="7" t="s">
        <v>34</v>
      </c>
      <c r="AW148" s="7" t="s">
        <v>15</v>
      </c>
      <c r="AX148" s="7" t="s">
        <v>33</v>
      </c>
      <c r="AY148" s="119" t="s">
        <v>72</v>
      </c>
    </row>
    <row r="149" spans="2:51" s="7" customFormat="1" ht="13.5">
      <c r="B149" s="115"/>
      <c r="D149" s="116" t="s">
        <v>78</v>
      </c>
      <c r="E149" s="117" t="s">
        <v>1</v>
      </c>
      <c r="F149" s="118" t="s">
        <v>158</v>
      </c>
      <c r="H149" s="119" t="s">
        <v>1</v>
      </c>
      <c r="L149" s="115"/>
      <c r="M149" s="120"/>
      <c r="N149" s="121"/>
      <c r="O149" s="121"/>
      <c r="P149" s="121"/>
      <c r="Q149" s="121"/>
      <c r="R149" s="121"/>
      <c r="S149" s="121"/>
      <c r="T149" s="122"/>
      <c r="AT149" s="119" t="s">
        <v>78</v>
      </c>
      <c r="AU149" s="119" t="s">
        <v>36</v>
      </c>
      <c r="AV149" s="7" t="s">
        <v>34</v>
      </c>
      <c r="AW149" s="7" t="s">
        <v>15</v>
      </c>
      <c r="AX149" s="7" t="s">
        <v>33</v>
      </c>
      <c r="AY149" s="119" t="s">
        <v>72</v>
      </c>
    </row>
    <row r="150" spans="2:51" s="8" customFormat="1" ht="13.5">
      <c r="B150" s="123"/>
      <c r="D150" s="131" t="s">
        <v>78</v>
      </c>
      <c r="E150" s="139" t="s">
        <v>1</v>
      </c>
      <c r="F150" s="140" t="s">
        <v>167</v>
      </c>
      <c r="H150" s="141">
        <v>1</v>
      </c>
      <c r="L150" s="123"/>
      <c r="M150" s="127"/>
      <c r="N150" s="128"/>
      <c r="O150" s="128"/>
      <c r="P150" s="128"/>
      <c r="Q150" s="128"/>
      <c r="R150" s="128"/>
      <c r="S150" s="128"/>
      <c r="T150" s="129"/>
      <c r="AT150" s="124" t="s">
        <v>78</v>
      </c>
      <c r="AU150" s="124" t="s">
        <v>36</v>
      </c>
      <c r="AV150" s="8" t="s">
        <v>36</v>
      </c>
      <c r="AW150" s="8" t="s">
        <v>15</v>
      </c>
      <c r="AX150" s="8" t="s">
        <v>34</v>
      </c>
      <c r="AY150" s="124" t="s">
        <v>72</v>
      </c>
    </row>
    <row r="151" spans="2:65" s="1" customFormat="1" ht="22.5" customHeight="1">
      <c r="B151" s="103"/>
      <c r="C151" s="142" t="s">
        <v>168</v>
      </c>
      <c r="D151" s="142" t="s">
        <v>132</v>
      </c>
      <c r="E151" s="143" t="s">
        <v>169</v>
      </c>
      <c r="F151" s="144" t="s">
        <v>283</v>
      </c>
      <c r="G151" s="145" t="s">
        <v>151</v>
      </c>
      <c r="H151" s="146">
        <v>1</v>
      </c>
      <c r="I151" s="147"/>
      <c r="J151" s="147">
        <f>ROUND(I151*H151,2)</f>
        <v>0</v>
      </c>
      <c r="K151" s="144" t="s">
        <v>76</v>
      </c>
      <c r="L151" s="148"/>
      <c r="M151" s="149" t="s">
        <v>1</v>
      </c>
      <c r="N151" s="150" t="s">
        <v>22</v>
      </c>
      <c r="O151" s="112">
        <v>0</v>
      </c>
      <c r="P151" s="112">
        <f>O151*H151</f>
        <v>0</v>
      </c>
      <c r="Q151" s="112">
        <v>0.0107</v>
      </c>
      <c r="R151" s="112">
        <f>Q151*H151</f>
        <v>0.0107</v>
      </c>
      <c r="S151" s="112">
        <v>0</v>
      </c>
      <c r="T151" s="113">
        <f>S151*H151</f>
        <v>0</v>
      </c>
      <c r="AR151" s="13" t="s">
        <v>96</v>
      </c>
      <c r="AT151" s="13" t="s">
        <v>132</v>
      </c>
      <c r="AU151" s="13" t="s">
        <v>36</v>
      </c>
      <c r="AY151" s="13" t="s">
        <v>72</v>
      </c>
      <c r="BE151" s="114">
        <f>IF(N151="základní",J151,0)</f>
        <v>0</v>
      </c>
      <c r="BF151" s="114">
        <f>IF(N151="snížená",J151,0)</f>
        <v>0</v>
      </c>
      <c r="BG151" s="114">
        <f>IF(N151="zákl. přenesená",J151,0)</f>
        <v>0</v>
      </c>
      <c r="BH151" s="114">
        <f>IF(N151="sníž. přenesená",J151,0)</f>
        <v>0</v>
      </c>
      <c r="BI151" s="114">
        <f>IF(N151="nulová",J151,0)</f>
        <v>0</v>
      </c>
      <c r="BJ151" s="13" t="s">
        <v>34</v>
      </c>
      <c r="BK151" s="114">
        <f>ROUND(I151*H151,2)</f>
        <v>0</v>
      </c>
      <c r="BL151" s="13" t="s">
        <v>77</v>
      </c>
      <c r="BM151" s="13" t="s">
        <v>170</v>
      </c>
    </row>
    <row r="152" spans="2:65" s="1" customFormat="1" ht="31.5" customHeight="1">
      <c r="B152" s="103"/>
      <c r="C152" s="104" t="s">
        <v>171</v>
      </c>
      <c r="D152" s="104" t="s">
        <v>74</v>
      </c>
      <c r="E152" s="105" t="s">
        <v>172</v>
      </c>
      <c r="F152" s="106" t="s">
        <v>173</v>
      </c>
      <c r="G152" s="107" t="s">
        <v>151</v>
      </c>
      <c r="H152" s="108">
        <v>1</v>
      </c>
      <c r="I152" s="109"/>
      <c r="J152" s="109">
        <f>ROUND(I152*H152,2)</f>
        <v>0</v>
      </c>
      <c r="K152" s="106" t="s">
        <v>76</v>
      </c>
      <c r="L152" s="24"/>
      <c r="M152" s="110" t="s">
        <v>1</v>
      </c>
      <c r="N152" s="111" t="s">
        <v>22</v>
      </c>
      <c r="O152" s="112">
        <v>1.24</v>
      </c>
      <c r="P152" s="112">
        <f>O152*H152</f>
        <v>1.24</v>
      </c>
      <c r="Q152" s="112">
        <v>0.00174</v>
      </c>
      <c r="R152" s="112">
        <f>Q152*H152</f>
        <v>0.00174</v>
      </c>
      <c r="S152" s="112">
        <v>0</v>
      </c>
      <c r="T152" s="113">
        <f>S152*H152</f>
        <v>0</v>
      </c>
      <c r="AR152" s="13" t="s">
        <v>77</v>
      </c>
      <c r="AT152" s="13" t="s">
        <v>74</v>
      </c>
      <c r="AU152" s="13" t="s">
        <v>36</v>
      </c>
      <c r="AY152" s="13" t="s">
        <v>72</v>
      </c>
      <c r="BE152" s="114">
        <f>IF(N152="základní",J152,0)</f>
        <v>0</v>
      </c>
      <c r="BF152" s="114">
        <f>IF(N152="snížená",J152,0)</f>
        <v>0</v>
      </c>
      <c r="BG152" s="114">
        <f>IF(N152="zákl. přenesená",J152,0)</f>
        <v>0</v>
      </c>
      <c r="BH152" s="114">
        <f>IF(N152="sníž. přenesená",J152,0)</f>
        <v>0</v>
      </c>
      <c r="BI152" s="114">
        <f>IF(N152="nulová",J152,0)</f>
        <v>0</v>
      </c>
      <c r="BJ152" s="13" t="s">
        <v>34</v>
      </c>
      <c r="BK152" s="114">
        <f>ROUND(I152*H152,2)</f>
        <v>0</v>
      </c>
      <c r="BL152" s="13" t="s">
        <v>77</v>
      </c>
      <c r="BM152" s="13" t="s">
        <v>174</v>
      </c>
    </row>
    <row r="153" spans="2:51" s="7" customFormat="1" ht="13.5">
      <c r="B153" s="115"/>
      <c r="D153" s="116" t="s">
        <v>78</v>
      </c>
      <c r="E153" s="117" t="s">
        <v>1</v>
      </c>
      <c r="F153" s="156" t="s">
        <v>284</v>
      </c>
      <c r="H153" s="119" t="s">
        <v>1</v>
      </c>
      <c r="L153" s="115"/>
      <c r="M153" s="120"/>
      <c r="N153" s="121"/>
      <c r="O153" s="121"/>
      <c r="P153" s="121"/>
      <c r="Q153" s="121"/>
      <c r="R153" s="121"/>
      <c r="S153" s="121"/>
      <c r="T153" s="122"/>
      <c r="AT153" s="119" t="s">
        <v>78</v>
      </c>
      <c r="AU153" s="119" t="s">
        <v>36</v>
      </c>
      <c r="AV153" s="7" t="s">
        <v>34</v>
      </c>
      <c r="AW153" s="7" t="s">
        <v>15</v>
      </c>
      <c r="AX153" s="7" t="s">
        <v>33</v>
      </c>
      <c r="AY153" s="119" t="s">
        <v>72</v>
      </c>
    </row>
    <row r="154" spans="2:51" s="8" customFormat="1" ht="13.5">
      <c r="B154" s="123"/>
      <c r="D154" s="131" t="s">
        <v>78</v>
      </c>
      <c r="E154" s="139" t="s">
        <v>1</v>
      </c>
      <c r="F154" s="140" t="s">
        <v>175</v>
      </c>
      <c r="H154" s="141">
        <v>1</v>
      </c>
      <c r="L154" s="123"/>
      <c r="M154" s="127"/>
      <c r="N154" s="128"/>
      <c r="O154" s="128"/>
      <c r="P154" s="128"/>
      <c r="Q154" s="128"/>
      <c r="R154" s="128"/>
      <c r="S154" s="128"/>
      <c r="T154" s="129"/>
      <c r="AT154" s="124" t="s">
        <v>78</v>
      </c>
      <c r="AU154" s="124" t="s">
        <v>36</v>
      </c>
      <c r="AV154" s="8" t="s">
        <v>36</v>
      </c>
      <c r="AW154" s="8" t="s">
        <v>15</v>
      </c>
      <c r="AX154" s="8" t="s">
        <v>34</v>
      </c>
      <c r="AY154" s="124" t="s">
        <v>72</v>
      </c>
    </row>
    <row r="155" spans="2:65" s="1" customFormat="1" ht="22.5" customHeight="1">
      <c r="B155" s="103"/>
      <c r="C155" s="142" t="s">
        <v>176</v>
      </c>
      <c r="D155" s="142" t="s">
        <v>132</v>
      </c>
      <c r="E155" s="143" t="s">
        <v>177</v>
      </c>
      <c r="F155" s="144" t="s">
        <v>178</v>
      </c>
      <c r="G155" s="145" t="s">
        <v>151</v>
      </c>
      <c r="H155" s="146">
        <v>1</v>
      </c>
      <c r="I155" s="147"/>
      <c r="J155" s="147">
        <f>ROUND(I155*H155,2)</f>
        <v>0</v>
      </c>
      <c r="K155" s="144" t="s">
        <v>76</v>
      </c>
      <c r="L155" s="148"/>
      <c r="M155" s="149" t="s">
        <v>1</v>
      </c>
      <c r="N155" s="150" t="s">
        <v>22</v>
      </c>
      <c r="O155" s="112">
        <v>0</v>
      </c>
      <c r="P155" s="112">
        <f>O155*H155</f>
        <v>0</v>
      </c>
      <c r="Q155" s="112">
        <v>0.0181</v>
      </c>
      <c r="R155" s="112">
        <f>Q155*H155</f>
        <v>0.0181</v>
      </c>
      <c r="S155" s="112">
        <v>0</v>
      </c>
      <c r="T155" s="113">
        <f>S155*H155</f>
        <v>0</v>
      </c>
      <c r="AR155" s="13" t="s">
        <v>96</v>
      </c>
      <c r="AT155" s="13" t="s">
        <v>132</v>
      </c>
      <c r="AU155" s="13" t="s">
        <v>36</v>
      </c>
      <c r="AY155" s="13" t="s">
        <v>72</v>
      </c>
      <c r="BE155" s="114">
        <f>IF(N155="základní",J155,0)</f>
        <v>0</v>
      </c>
      <c r="BF155" s="114">
        <f>IF(N155="snížená",J155,0)</f>
        <v>0</v>
      </c>
      <c r="BG155" s="114">
        <f>IF(N155="zákl. přenesená",J155,0)</f>
        <v>0</v>
      </c>
      <c r="BH155" s="114">
        <f>IF(N155="sníž. přenesená",J155,0)</f>
        <v>0</v>
      </c>
      <c r="BI155" s="114">
        <f>IF(N155="nulová",J155,0)</f>
        <v>0</v>
      </c>
      <c r="BJ155" s="13" t="s">
        <v>34</v>
      </c>
      <c r="BK155" s="114">
        <f>ROUND(I155*H155,2)</f>
        <v>0</v>
      </c>
      <c r="BL155" s="13" t="s">
        <v>77</v>
      </c>
      <c r="BM155" s="13" t="s">
        <v>179</v>
      </c>
    </row>
    <row r="156" spans="2:65" s="1" customFormat="1" ht="31.5" customHeight="1">
      <c r="B156" s="103"/>
      <c r="C156" s="104" t="s">
        <v>182</v>
      </c>
      <c r="D156" s="104" t="s">
        <v>74</v>
      </c>
      <c r="E156" s="105" t="s">
        <v>183</v>
      </c>
      <c r="F156" s="106" t="s">
        <v>285</v>
      </c>
      <c r="G156" s="107" t="s">
        <v>180</v>
      </c>
      <c r="H156" s="108">
        <v>1348</v>
      </c>
      <c r="I156" s="109"/>
      <c r="J156" s="109">
        <f>ROUND(I156*H156,2)</f>
        <v>0</v>
      </c>
      <c r="K156" s="106" t="s">
        <v>76</v>
      </c>
      <c r="L156" s="24"/>
      <c r="M156" s="110" t="s">
        <v>1</v>
      </c>
      <c r="N156" s="111" t="s">
        <v>22</v>
      </c>
      <c r="O156" s="112">
        <v>0.33</v>
      </c>
      <c r="P156" s="112">
        <f>O156*H156</f>
        <v>444.84000000000003</v>
      </c>
      <c r="Q156" s="112">
        <v>0</v>
      </c>
      <c r="R156" s="112">
        <f>Q156*H156</f>
        <v>0</v>
      </c>
      <c r="S156" s="112">
        <v>0</v>
      </c>
      <c r="T156" s="113">
        <f>S156*H156</f>
        <v>0</v>
      </c>
      <c r="AR156" s="13" t="s">
        <v>77</v>
      </c>
      <c r="AT156" s="13" t="s">
        <v>74</v>
      </c>
      <c r="AU156" s="13" t="s">
        <v>36</v>
      </c>
      <c r="AY156" s="13" t="s">
        <v>72</v>
      </c>
      <c r="BE156" s="114">
        <f>IF(N156="základní",J156,0)</f>
        <v>0</v>
      </c>
      <c r="BF156" s="114">
        <f>IF(N156="snížená",J156,0)</f>
        <v>0</v>
      </c>
      <c r="BG156" s="114">
        <f>IF(N156="zákl. přenesená",J156,0)</f>
        <v>0</v>
      </c>
      <c r="BH156" s="114">
        <f>IF(N156="sníž. přenesená",J156,0)</f>
        <v>0</v>
      </c>
      <c r="BI156" s="114">
        <f>IF(N156="nulová",J156,0)</f>
        <v>0</v>
      </c>
      <c r="BJ156" s="13" t="s">
        <v>34</v>
      </c>
      <c r="BK156" s="114">
        <f>ROUND(I156*H156,2)</f>
        <v>0</v>
      </c>
      <c r="BL156" s="13" t="s">
        <v>77</v>
      </c>
      <c r="BM156" s="13" t="s">
        <v>184</v>
      </c>
    </row>
    <row r="157" spans="2:51" s="7" customFormat="1" ht="13.5">
      <c r="B157" s="115"/>
      <c r="D157" s="116" t="s">
        <v>78</v>
      </c>
      <c r="E157" s="117" t="s">
        <v>1</v>
      </c>
      <c r="F157" s="156" t="s">
        <v>271</v>
      </c>
      <c r="H157" s="119" t="s">
        <v>1</v>
      </c>
      <c r="L157" s="115"/>
      <c r="M157" s="120"/>
      <c r="N157" s="121"/>
      <c r="O157" s="121"/>
      <c r="P157" s="121"/>
      <c r="Q157" s="121"/>
      <c r="R157" s="121"/>
      <c r="S157" s="121"/>
      <c r="T157" s="122"/>
      <c r="AT157" s="119" t="s">
        <v>78</v>
      </c>
      <c r="AU157" s="119" t="s">
        <v>36</v>
      </c>
      <c r="AV157" s="7" t="s">
        <v>34</v>
      </c>
      <c r="AW157" s="7" t="s">
        <v>15</v>
      </c>
      <c r="AX157" s="7" t="s">
        <v>33</v>
      </c>
      <c r="AY157" s="119" t="s">
        <v>72</v>
      </c>
    </row>
    <row r="158" spans="2:51" s="8" customFormat="1" ht="13.5">
      <c r="B158" s="123"/>
      <c r="D158" s="131" t="s">
        <v>78</v>
      </c>
      <c r="E158" s="139" t="s">
        <v>1</v>
      </c>
      <c r="F158" s="140">
        <v>1348</v>
      </c>
      <c r="H158" s="141">
        <v>1348</v>
      </c>
      <c r="L158" s="123"/>
      <c r="M158" s="127"/>
      <c r="N158" s="128"/>
      <c r="O158" s="128"/>
      <c r="P158" s="128"/>
      <c r="Q158" s="128"/>
      <c r="R158" s="128"/>
      <c r="S158" s="128"/>
      <c r="T158" s="129"/>
      <c r="AT158" s="124" t="s">
        <v>78</v>
      </c>
      <c r="AU158" s="124" t="s">
        <v>36</v>
      </c>
      <c r="AV158" s="8" t="s">
        <v>36</v>
      </c>
      <c r="AW158" s="8" t="s">
        <v>15</v>
      </c>
      <c r="AX158" s="8" t="s">
        <v>34</v>
      </c>
      <c r="AY158" s="124" t="s">
        <v>72</v>
      </c>
    </row>
    <row r="159" spans="2:65" s="1" customFormat="1" ht="22.5" customHeight="1">
      <c r="B159" s="103"/>
      <c r="C159" s="142" t="s">
        <v>185</v>
      </c>
      <c r="D159" s="142" t="s">
        <v>132</v>
      </c>
      <c r="E159" s="143" t="s">
        <v>186</v>
      </c>
      <c r="F159" s="144" t="s">
        <v>286</v>
      </c>
      <c r="G159" s="145" t="s">
        <v>151</v>
      </c>
      <c r="H159" s="146">
        <v>230</v>
      </c>
      <c r="I159" s="147"/>
      <c r="J159" s="147">
        <f>ROUND(I159*H159,2)</f>
        <v>0</v>
      </c>
      <c r="K159" s="144" t="s">
        <v>76</v>
      </c>
      <c r="L159" s="148"/>
      <c r="M159" s="149" t="s">
        <v>1</v>
      </c>
      <c r="N159" s="150" t="s">
        <v>22</v>
      </c>
      <c r="O159" s="112">
        <v>0</v>
      </c>
      <c r="P159" s="112">
        <f>O159*H159</f>
        <v>0</v>
      </c>
      <c r="Q159" s="112">
        <v>0.00318</v>
      </c>
      <c r="R159" s="112">
        <f>Q159*H159</f>
        <v>0.7314</v>
      </c>
      <c r="S159" s="112">
        <v>0</v>
      </c>
      <c r="T159" s="113">
        <f>S159*H159</f>
        <v>0</v>
      </c>
      <c r="AR159" s="13" t="s">
        <v>96</v>
      </c>
      <c r="AT159" s="13" t="s">
        <v>132</v>
      </c>
      <c r="AU159" s="13" t="s">
        <v>36</v>
      </c>
      <c r="AY159" s="13" t="s">
        <v>72</v>
      </c>
      <c r="BE159" s="114">
        <f>IF(N159="základní",J159,0)</f>
        <v>0</v>
      </c>
      <c r="BF159" s="114">
        <f>IF(N159="snížená",J159,0)</f>
        <v>0</v>
      </c>
      <c r="BG159" s="114">
        <f>IF(N159="zákl. přenesená",J159,0)</f>
        <v>0</v>
      </c>
      <c r="BH159" s="114">
        <f>IF(N159="sníž. přenesená",J159,0)</f>
        <v>0</v>
      </c>
      <c r="BI159" s="114">
        <f>IF(N159="nulová",J159,0)</f>
        <v>0</v>
      </c>
      <c r="BJ159" s="13" t="s">
        <v>34</v>
      </c>
      <c r="BK159" s="114">
        <f>ROUND(I159*H159,2)</f>
        <v>0</v>
      </c>
      <c r="BL159" s="13" t="s">
        <v>77</v>
      </c>
      <c r="BM159" s="13" t="s">
        <v>187</v>
      </c>
    </row>
    <row r="160" spans="2:51" s="8" customFormat="1" ht="13.5">
      <c r="B160" s="123"/>
      <c r="D160" s="131" t="s">
        <v>78</v>
      </c>
      <c r="F160" s="140" t="s">
        <v>188</v>
      </c>
      <c r="H160" s="141">
        <v>1374.96</v>
      </c>
      <c r="L160" s="123"/>
      <c r="M160" s="127"/>
      <c r="N160" s="128"/>
      <c r="O160" s="128"/>
      <c r="P160" s="128"/>
      <c r="Q160" s="128"/>
      <c r="R160" s="128"/>
      <c r="S160" s="128"/>
      <c r="T160" s="129"/>
      <c r="AT160" s="124" t="s">
        <v>78</v>
      </c>
      <c r="AU160" s="124" t="s">
        <v>36</v>
      </c>
      <c r="AV160" s="8" t="s">
        <v>36</v>
      </c>
      <c r="AW160" s="8" t="s">
        <v>2</v>
      </c>
      <c r="AX160" s="8" t="s">
        <v>34</v>
      </c>
      <c r="AY160" s="124" t="s">
        <v>72</v>
      </c>
    </row>
    <row r="161" spans="2:65" s="1" customFormat="1" ht="22.5" customHeight="1">
      <c r="B161" s="103"/>
      <c r="C161" s="104" t="s">
        <v>189</v>
      </c>
      <c r="D161" s="104" t="s">
        <v>74</v>
      </c>
      <c r="E161" s="105" t="s">
        <v>190</v>
      </c>
      <c r="F161" s="106" t="s">
        <v>287</v>
      </c>
      <c r="G161" s="107" t="s">
        <v>180</v>
      </c>
      <c r="H161" s="108">
        <v>1348</v>
      </c>
      <c r="I161" s="109"/>
      <c r="J161" s="109">
        <f>ROUND(I161*H161,2)</f>
        <v>0</v>
      </c>
      <c r="K161" s="106" t="s">
        <v>76</v>
      </c>
      <c r="L161" s="24"/>
      <c r="M161" s="110" t="s">
        <v>1</v>
      </c>
      <c r="N161" s="111" t="s">
        <v>22</v>
      </c>
      <c r="O161" s="112">
        <v>0.412</v>
      </c>
      <c r="P161" s="112">
        <f>O161*H161</f>
        <v>555.376</v>
      </c>
      <c r="Q161" s="112">
        <v>0.00024</v>
      </c>
      <c r="R161" s="112">
        <f>Q161*H161</f>
        <v>0.32352000000000003</v>
      </c>
      <c r="S161" s="112">
        <v>0</v>
      </c>
      <c r="T161" s="113">
        <f>S161*H161</f>
        <v>0</v>
      </c>
      <c r="AR161" s="13" t="s">
        <v>77</v>
      </c>
      <c r="AT161" s="13" t="s">
        <v>74</v>
      </c>
      <c r="AU161" s="13" t="s">
        <v>36</v>
      </c>
      <c r="AY161" s="13" t="s">
        <v>72</v>
      </c>
      <c r="BE161" s="114">
        <f>IF(N161="základní",J161,0)</f>
        <v>0</v>
      </c>
      <c r="BF161" s="114">
        <f>IF(N161="snížená",J161,0)</f>
        <v>0</v>
      </c>
      <c r="BG161" s="114">
        <f>IF(N161="zákl. přenesená",J161,0)</f>
        <v>0</v>
      </c>
      <c r="BH161" s="114">
        <f>IF(N161="sníž. přenesená",J161,0)</f>
        <v>0</v>
      </c>
      <c r="BI161" s="114">
        <f>IF(N161="nulová",J161,0)</f>
        <v>0</v>
      </c>
      <c r="BJ161" s="13" t="s">
        <v>34</v>
      </c>
      <c r="BK161" s="114">
        <f>ROUND(I161*H161,2)</f>
        <v>0</v>
      </c>
      <c r="BL161" s="13" t="s">
        <v>77</v>
      </c>
      <c r="BM161" s="13" t="s">
        <v>191</v>
      </c>
    </row>
    <row r="162" spans="2:51" s="7" customFormat="1" ht="13.5">
      <c r="B162" s="115"/>
      <c r="D162" s="116" t="s">
        <v>78</v>
      </c>
      <c r="E162" s="117" t="s">
        <v>1</v>
      </c>
      <c r="F162" s="156" t="s">
        <v>288</v>
      </c>
      <c r="H162" s="119" t="s">
        <v>1</v>
      </c>
      <c r="L162" s="115"/>
      <c r="M162" s="120"/>
      <c r="N162" s="121"/>
      <c r="O162" s="121"/>
      <c r="P162" s="121"/>
      <c r="Q162" s="121"/>
      <c r="R162" s="121"/>
      <c r="S162" s="121"/>
      <c r="T162" s="122"/>
      <c r="AT162" s="119" t="s">
        <v>78</v>
      </c>
      <c r="AU162" s="119" t="s">
        <v>36</v>
      </c>
      <c r="AV162" s="7" t="s">
        <v>34</v>
      </c>
      <c r="AW162" s="7" t="s">
        <v>15</v>
      </c>
      <c r="AX162" s="7" t="s">
        <v>33</v>
      </c>
      <c r="AY162" s="119" t="s">
        <v>72</v>
      </c>
    </row>
    <row r="163" spans="2:51" s="8" customFormat="1" ht="13.5">
      <c r="B163" s="123"/>
      <c r="D163" s="131" t="s">
        <v>78</v>
      </c>
      <c r="E163" s="139" t="s">
        <v>1</v>
      </c>
      <c r="F163" s="140">
        <v>1348</v>
      </c>
      <c r="H163" s="141"/>
      <c r="L163" s="123"/>
      <c r="M163" s="127"/>
      <c r="N163" s="128"/>
      <c r="O163" s="128"/>
      <c r="P163" s="128"/>
      <c r="Q163" s="128"/>
      <c r="R163" s="128"/>
      <c r="S163" s="128"/>
      <c r="T163" s="129"/>
      <c r="AT163" s="124" t="s">
        <v>78</v>
      </c>
      <c r="AU163" s="124" t="s">
        <v>36</v>
      </c>
      <c r="AV163" s="8" t="s">
        <v>36</v>
      </c>
      <c r="AW163" s="8" t="s">
        <v>15</v>
      </c>
      <c r="AX163" s="8" t="s">
        <v>34</v>
      </c>
      <c r="AY163" s="124" t="s">
        <v>72</v>
      </c>
    </row>
    <row r="164" spans="2:65" s="1" customFormat="1" ht="31.5" customHeight="1">
      <c r="B164" s="103"/>
      <c r="C164" s="104" t="s">
        <v>192</v>
      </c>
      <c r="D164" s="104" t="s">
        <v>74</v>
      </c>
      <c r="E164" s="105" t="s">
        <v>193</v>
      </c>
      <c r="F164" s="106" t="s">
        <v>289</v>
      </c>
      <c r="G164" s="107" t="s">
        <v>180</v>
      </c>
      <c r="H164" s="108">
        <v>1600</v>
      </c>
      <c r="I164" s="109"/>
      <c r="J164" s="109">
        <f>ROUND(I164*H164,2)</f>
        <v>0</v>
      </c>
      <c r="K164" s="106" t="s">
        <v>194</v>
      </c>
      <c r="L164" s="24"/>
      <c r="M164" s="110" t="s">
        <v>1</v>
      </c>
      <c r="N164" s="111" t="s">
        <v>22</v>
      </c>
      <c r="O164" s="112">
        <v>1.182</v>
      </c>
      <c r="P164" s="112">
        <f>O164*H164</f>
        <v>1891.1999999999998</v>
      </c>
      <c r="Q164" s="112">
        <v>0.00068</v>
      </c>
      <c r="R164" s="112">
        <f>Q164*H164</f>
        <v>1.088</v>
      </c>
      <c r="S164" s="112">
        <v>0</v>
      </c>
      <c r="T164" s="113">
        <f>S164*H164</f>
        <v>0</v>
      </c>
      <c r="AR164" s="13" t="s">
        <v>77</v>
      </c>
      <c r="AT164" s="13" t="s">
        <v>74</v>
      </c>
      <c r="AU164" s="13" t="s">
        <v>36</v>
      </c>
      <c r="AY164" s="13" t="s">
        <v>72</v>
      </c>
      <c r="BE164" s="114">
        <f>IF(N164="základní",J164,0)</f>
        <v>0</v>
      </c>
      <c r="BF164" s="114">
        <f>IF(N164="snížená",J164,0)</f>
        <v>0</v>
      </c>
      <c r="BG164" s="114">
        <f>IF(N164="zákl. přenesená",J164,0)</f>
        <v>0</v>
      </c>
      <c r="BH164" s="114">
        <f>IF(N164="sníž. přenesená",J164,0)</f>
        <v>0</v>
      </c>
      <c r="BI164" s="114">
        <f>IF(N164="nulová",J164,0)</f>
        <v>0</v>
      </c>
      <c r="BJ164" s="13" t="s">
        <v>34</v>
      </c>
      <c r="BK164" s="114">
        <f>ROUND(I164*H164,2)</f>
        <v>0</v>
      </c>
      <c r="BL164" s="13" t="s">
        <v>77</v>
      </c>
      <c r="BM164" s="13" t="s">
        <v>195</v>
      </c>
    </row>
    <row r="165" spans="2:51" s="8" customFormat="1" ht="13.5">
      <c r="B165" s="123"/>
      <c r="D165" s="131" t="s">
        <v>78</v>
      </c>
      <c r="E165" s="139" t="s">
        <v>1</v>
      </c>
      <c r="F165" s="140">
        <v>1600</v>
      </c>
      <c r="H165" s="141">
        <v>1600</v>
      </c>
      <c r="L165" s="123"/>
      <c r="M165" s="127"/>
      <c r="N165" s="128"/>
      <c r="O165" s="128"/>
      <c r="P165" s="128"/>
      <c r="Q165" s="128"/>
      <c r="R165" s="128"/>
      <c r="S165" s="128"/>
      <c r="T165" s="129"/>
      <c r="AT165" s="124" t="s">
        <v>78</v>
      </c>
      <c r="AU165" s="124" t="s">
        <v>36</v>
      </c>
      <c r="AV165" s="8" t="s">
        <v>36</v>
      </c>
      <c r="AW165" s="8" t="s">
        <v>15</v>
      </c>
      <c r="AX165" s="8" t="s">
        <v>34</v>
      </c>
      <c r="AY165" s="124" t="s">
        <v>72</v>
      </c>
    </row>
    <row r="166" spans="2:65" s="1" customFormat="1" ht="31.5" customHeight="1">
      <c r="B166" s="103"/>
      <c r="C166" s="104" t="s">
        <v>198</v>
      </c>
      <c r="D166" s="104" t="s">
        <v>74</v>
      </c>
      <c r="E166" s="105" t="s">
        <v>199</v>
      </c>
      <c r="F166" s="106" t="s">
        <v>200</v>
      </c>
      <c r="G166" s="107" t="s">
        <v>151</v>
      </c>
      <c r="H166" s="108">
        <v>1</v>
      </c>
      <c r="I166" s="109"/>
      <c r="J166" s="109">
        <f>ROUND(I166*H166,2)</f>
        <v>0</v>
      </c>
      <c r="K166" s="106" t="s">
        <v>76</v>
      </c>
      <c r="L166" s="24"/>
      <c r="M166" s="110" t="s">
        <v>1</v>
      </c>
      <c r="N166" s="111" t="s">
        <v>22</v>
      </c>
      <c r="O166" s="112">
        <v>1.866</v>
      </c>
      <c r="P166" s="112">
        <f>O166*H166</f>
        <v>1.866</v>
      </c>
      <c r="Q166" s="112">
        <v>0.00165</v>
      </c>
      <c r="R166" s="112">
        <f>Q166*H166</f>
        <v>0.00165</v>
      </c>
      <c r="S166" s="112">
        <v>0</v>
      </c>
      <c r="T166" s="113">
        <f>S166*H166</f>
        <v>0</v>
      </c>
      <c r="AR166" s="13" t="s">
        <v>77</v>
      </c>
      <c r="AT166" s="13" t="s">
        <v>74</v>
      </c>
      <c r="AU166" s="13" t="s">
        <v>36</v>
      </c>
      <c r="AY166" s="13" t="s">
        <v>72</v>
      </c>
      <c r="BE166" s="114">
        <f>IF(N166="základní",J166,0)</f>
        <v>0</v>
      </c>
      <c r="BF166" s="114">
        <f>IF(N166="snížená",J166,0)</f>
        <v>0</v>
      </c>
      <c r="BG166" s="114">
        <f>IF(N166="zákl. přenesená",J166,0)</f>
        <v>0</v>
      </c>
      <c r="BH166" s="114">
        <f>IF(N166="sníž. přenesená",J166,0)</f>
        <v>0</v>
      </c>
      <c r="BI166" s="114">
        <f>IF(N166="nulová",J166,0)</f>
        <v>0</v>
      </c>
      <c r="BJ166" s="13" t="s">
        <v>34</v>
      </c>
      <c r="BK166" s="114">
        <f>ROUND(I166*H166,2)</f>
        <v>0</v>
      </c>
      <c r="BL166" s="13" t="s">
        <v>77</v>
      </c>
      <c r="BM166" s="13" t="s">
        <v>201</v>
      </c>
    </row>
    <row r="167" spans="2:51" s="7" customFormat="1" ht="13.5">
      <c r="B167" s="115"/>
      <c r="D167" s="116" t="s">
        <v>78</v>
      </c>
      <c r="E167" s="117" t="s">
        <v>1</v>
      </c>
      <c r="F167" s="156" t="s">
        <v>290</v>
      </c>
      <c r="H167" s="119" t="s">
        <v>1</v>
      </c>
      <c r="L167" s="115"/>
      <c r="M167" s="120"/>
      <c r="N167" s="121"/>
      <c r="O167" s="121"/>
      <c r="P167" s="121"/>
      <c r="Q167" s="121"/>
      <c r="R167" s="121"/>
      <c r="S167" s="121"/>
      <c r="T167" s="122"/>
      <c r="AT167" s="119" t="s">
        <v>78</v>
      </c>
      <c r="AU167" s="119" t="s">
        <v>36</v>
      </c>
      <c r="AV167" s="7" t="s">
        <v>34</v>
      </c>
      <c r="AW167" s="7" t="s">
        <v>15</v>
      </c>
      <c r="AX167" s="7" t="s">
        <v>33</v>
      </c>
      <c r="AY167" s="119" t="s">
        <v>72</v>
      </c>
    </row>
    <row r="168" spans="2:51" s="8" customFormat="1" ht="13.5">
      <c r="B168" s="123"/>
      <c r="D168" s="131" t="s">
        <v>78</v>
      </c>
      <c r="E168" s="139" t="s">
        <v>1</v>
      </c>
      <c r="F168" s="140">
        <v>1</v>
      </c>
      <c r="H168" s="141">
        <v>1</v>
      </c>
      <c r="L168" s="123"/>
      <c r="M168" s="127"/>
      <c r="N168" s="128"/>
      <c r="O168" s="128"/>
      <c r="P168" s="128"/>
      <c r="Q168" s="128"/>
      <c r="R168" s="128"/>
      <c r="S168" s="128"/>
      <c r="T168" s="129"/>
      <c r="AT168" s="124" t="s">
        <v>78</v>
      </c>
      <c r="AU168" s="124" t="s">
        <v>36</v>
      </c>
      <c r="AV168" s="8" t="s">
        <v>36</v>
      </c>
      <c r="AW168" s="8" t="s">
        <v>15</v>
      </c>
      <c r="AX168" s="8" t="s">
        <v>34</v>
      </c>
      <c r="AY168" s="124" t="s">
        <v>72</v>
      </c>
    </row>
    <row r="169" spans="2:65" s="1" customFormat="1" ht="22.5" customHeight="1">
      <c r="B169" s="103"/>
      <c r="C169" s="142" t="s">
        <v>202</v>
      </c>
      <c r="D169" s="142" t="s">
        <v>132</v>
      </c>
      <c r="E169" s="143" t="s">
        <v>203</v>
      </c>
      <c r="F169" s="144" t="s">
        <v>204</v>
      </c>
      <c r="G169" s="145" t="s">
        <v>196</v>
      </c>
      <c r="H169" s="146">
        <v>1</v>
      </c>
      <c r="I169" s="147"/>
      <c r="J169" s="147">
        <f>ROUND(I169*H169,2)</f>
        <v>0</v>
      </c>
      <c r="K169" s="144" t="s">
        <v>197</v>
      </c>
      <c r="L169" s="148"/>
      <c r="M169" s="149" t="s">
        <v>1</v>
      </c>
      <c r="N169" s="150" t="s">
        <v>22</v>
      </c>
      <c r="O169" s="112">
        <v>0</v>
      </c>
      <c r="P169" s="112">
        <f>O169*H169</f>
        <v>0</v>
      </c>
      <c r="Q169" s="112">
        <v>0.0185</v>
      </c>
      <c r="R169" s="112">
        <f>Q169*H169</f>
        <v>0.0185</v>
      </c>
      <c r="S169" s="112">
        <v>0</v>
      </c>
      <c r="T169" s="113">
        <f>S169*H169</f>
        <v>0</v>
      </c>
      <c r="AR169" s="13" t="s">
        <v>96</v>
      </c>
      <c r="AT169" s="13" t="s">
        <v>132</v>
      </c>
      <c r="AU169" s="13" t="s">
        <v>36</v>
      </c>
      <c r="AY169" s="13" t="s">
        <v>72</v>
      </c>
      <c r="BE169" s="114">
        <f>IF(N169="základní",J169,0)</f>
        <v>0</v>
      </c>
      <c r="BF169" s="114">
        <f>IF(N169="snížená",J169,0)</f>
        <v>0</v>
      </c>
      <c r="BG169" s="114">
        <f>IF(N169="zákl. přenesená",J169,0)</f>
        <v>0</v>
      </c>
      <c r="BH169" s="114">
        <f>IF(N169="sníž. přenesená",J169,0)</f>
        <v>0</v>
      </c>
      <c r="BI169" s="114">
        <f>IF(N169="nulová",J169,0)</f>
        <v>0</v>
      </c>
      <c r="BJ169" s="13" t="s">
        <v>34</v>
      </c>
      <c r="BK169" s="114">
        <f>ROUND(I169*H169,2)</f>
        <v>0</v>
      </c>
      <c r="BL169" s="13" t="s">
        <v>77</v>
      </c>
      <c r="BM169" s="13" t="s">
        <v>205</v>
      </c>
    </row>
    <row r="170" spans="2:65" s="1" customFormat="1" ht="22.5" customHeight="1">
      <c r="B170" s="103"/>
      <c r="C170" s="142" t="s">
        <v>206</v>
      </c>
      <c r="D170" s="142" t="s">
        <v>132</v>
      </c>
      <c r="E170" s="143" t="s">
        <v>207</v>
      </c>
      <c r="F170" s="144" t="s">
        <v>208</v>
      </c>
      <c r="G170" s="145" t="s">
        <v>196</v>
      </c>
      <c r="H170" s="146">
        <v>1</v>
      </c>
      <c r="I170" s="147"/>
      <c r="J170" s="147">
        <f>ROUND(I170*H170,2)</f>
        <v>0</v>
      </c>
      <c r="K170" s="144" t="s">
        <v>197</v>
      </c>
      <c r="L170" s="148"/>
      <c r="M170" s="149" t="s">
        <v>1</v>
      </c>
      <c r="N170" s="150" t="s">
        <v>22</v>
      </c>
      <c r="O170" s="112">
        <v>0</v>
      </c>
      <c r="P170" s="112">
        <f>O170*H170</f>
        <v>0</v>
      </c>
      <c r="Q170" s="112">
        <v>0.00654</v>
      </c>
      <c r="R170" s="112">
        <f>Q170*H170</f>
        <v>0.00654</v>
      </c>
      <c r="S170" s="112">
        <v>0</v>
      </c>
      <c r="T170" s="113">
        <f>S170*H170</f>
        <v>0</v>
      </c>
      <c r="AR170" s="13" t="s">
        <v>96</v>
      </c>
      <c r="AT170" s="13" t="s">
        <v>132</v>
      </c>
      <c r="AU170" s="13" t="s">
        <v>36</v>
      </c>
      <c r="AY170" s="13" t="s">
        <v>72</v>
      </c>
      <c r="BE170" s="114">
        <f>IF(N170="základní",J170,0)</f>
        <v>0</v>
      </c>
      <c r="BF170" s="114">
        <f>IF(N170="snížená",J170,0)</f>
        <v>0</v>
      </c>
      <c r="BG170" s="114">
        <f>IF(N170="zákl. přenesená",J170,0)</f>
        <v>0</v>
      </c>
      <c r="BH170" s="114">
        <f>IF(N170="sníž. přenesená",J170,0)</f>
        <v>0</v>
      </c>
      <c r="BI170" s="114">
        <f>IF(N170="nulová",J170,0)</f>
        <v>0</v>
      </c>
      <c r="BJ170" s="13" t="s">
        <v>34</v>
      </c>
      <c r="BK170" s="114">
        <f>ROUND(I170*H170,2)</f>
        <v>0</v>
      </c>
      <c r="BL170" s="13" t="s">
        <v>77</v>
      </c>
      <c r="BM170" s="13" t="s">
        <v>209</v>
      </c>
    </row>
    <row r="171" spans="2:65" s="1" customFormat="1" ht="22.5" customHeight="1">
      <c r="B171" s="103"/>
      <c r="C171" s="104" t="s">
        <v>210</v>
      </c>
      <c r="D171" s="104" t="s">
        <v>74</v>
      </c>
      <c r="E171" s="105" t="s">
        <v>211</v>
      </c>
      <c r="F171" s="106" t="s">
        <v>212</v>
      </c>
      <c r="G171" s="107" t="s">
        <v>180</v>
      </c>
      <c r="H171" s="108">
        <v>1348</v>
      </c>
      <c r="I171" s="109"/>
      <c r="J171" s="109">
        <f>ROUND(I171*H171,2)</f>
        <v>0</v>
      </c>
      <c r="K171" s="106" t="s">
        <v>76</v>
      </c>
      <c r="L171" s="24"/>
      <c r="M171" s="110" t="s">
        <v>1</v>
      </c>
      <c r="N171" s="111" t="s">
        <v>22</v>
      </c>
      <c r="O171" s="112">
        <v>0.044</v>
      </c>
      <c r="P171" s="112">
        <f>O171*H171</f>
        <v>59.312</v>
      </c>
      <c r="Q171" s="112">
        <v>0</v>
      </c>
      <c r="R171" s="112">
        <f>Q171*H171</f>
        <v>0</v>
      </c>
      <c r="S171" s="112">
        <v>0</v>
      </c>
      <c r="T171" s="113">
        <f>S171*H171</f>
        <v>0</v>
      </c>
      <c r="AR171" s="13" t="s">
        <v>77</v>
      </c>
      <c r="AT171" s="13" t="s">
        <v>74</v>
      </c>
      <c r="AU171" s="13" t="s">
        <v>36</v>
      </c>
      <c r="AY171" s="13" t="s">
        <v>72</v>
      </c>
      <c r="BE171" s="114">
        <f>IF(N171="základní",J171,0)</f>
        <v>0</v>
      </c>
      <c r="BF171" s="114">
        <f>IF(N171="snížená",J171,0)</f>
        <v>0</v>
      </c>
      <c r="BG171" s="114">
        <f>IF(N171="zákl. přenesená",J171,0)</f>
        <v>0</v>
      </c>
      <c r="BH171" s="114">
        <f>IF(N171="sníž. přenesená",J171,0)</f>
        <v>0</v>
      </c>
      <c r="BI171" s="114">
        <f>IF(N171="nulová",J171,0)</f>
        <v>0</v>
      </c>
      <c r="BJ171" s="13" t="s">
        <v>34</v>
      </c>
      <c r="BK171" s="114">
        <f>ROUND(I171*H171,2)</f>
        <v>0</v>
      </c>
      <c r="BL171" s="13" t="s">
        <v>77</v>
      </c>
      <c r="BM171" s="13" t="s">
        <v>213</v>
      </c>
    </row>
    <row r="172" spans="2:51" s="7" customFormat="1" ht="13.5">
      <c r="B172" s="115"/>
      <c r="D172" s="116" t="s">
        <v>78</v>
      </c>
      <c r="E172" s="117" t="s">
        <v>1</v>
      </c>
      <c r="F172" s="156" t="s">
        <v>291</v>
      </c>
      <c r="H172" s="119" t="s">
        <v>1</v>
      </c>
      <c r="L172" s="115"/>
      <c r="M172" s="120"/>
      <c r="N172" s="121"/>
      <c r="O172" s="121"/>
      <c r="P172" s="121"/>
      <c r="Q172" s="121"/>
      <c r="R172" s="121"/>
      <c r="S172" s="121"/>
      <c r="T172" s="122"/>
      <c r="AT172" s="119" t="s">
        <v>78</v>
      </c>
      <c r="AU172" s="119" t="s">
        <v>36</v>
      </c>
      <c r="AV172" s="7" t="s">
        <v>34</v>
      </c>
      <c r="AW172" s="7" t="s">
        <v>15</v>
      </c>
      <c r="AX172" s="7" t="s">
        <v>33</v>
      </c>
      <c r="AY172" s="119" t="s">
        <v>72</v>
      </c>
    </row>
    <row r="173" spans="2:51" s="8" customFormat="1" ht="13.5">
      <c r="B173" s="123"/>
      <c r="D173" s="131" t="s">
        <v>78</v>
      </c>
      <c r="E173" s="139" t="s">
        <v>1</v>
      </c>
      <c r="F173" s="140">
        <v>1348</v>
      </c>
      <c r="H173" s="141">
        <v>1348</v>
      </c>
      <c r="L173" s="123"/>
      <c r="M173" s="127"/>
      <c r="N173" s="128"/>
      <c r="O173" s="128"/>
      <c r="P173" s="128"/>
      <c r="Q173" s="128"/>
      <c r="R173" s="128"/>
      <c r="S173" s="128"/>
      <c r="T173" s="129"/>
      <c r="AT173" s="124" t="s">
        <v>78</v>
      </c>
      <c r="AU173" s="124" t="s">
        <v>36</v>
      </c>
      <c r="AV173" s="8" t="s">
        <v>36</v>
      </c>
      <c r="AW173" s="8" t="s">
        <v>15</v>
      </c>
      <c r="AX173" s="8" t="s">
        <v>34</v>
      </c>
      <c r="AY173" s="124" t="s">
        <v>72</v>
      </c>
    </row>
    <row r="174" spans="2:65" s="1" customFormat="1" ht="22.5" customHeight="1">
      <c r="B174" s="103"/>
      <c r="C174" s="104" t="s">
        <v>214</v>
      </c>
      <c r="D174" s="104" t="s">
        <v>74</v>
      </c>
      <c r="E174" s="105" t="s">
        <v>215</v>
      </c>
      <c r="F174" s="106" t="s">
        <v>216</v>
      </c>
      <c r="G174" s="107" t="s">
        <v>180</v>
      </c>
      <c r="H174" s="108">
        <v>1348</v>
      </c>
      <c r="I174" s="109"/>
      <c r="J174" s="109">
        <f>ROUND(I174*H174,2)</f>
        <v>0</v>
      </c>
      <c r="K174" s="106" t="s">
        <v>76</v>
      </c>
      <c r="L174" s="24"/>
      <c r="M174" s="110" t="s">
        <v>1</v>
      </c>
      <c r="N174" s="111" t="s">
        <v>22</v>
      </c>
      <c r="O174" s="112">
        <v>0.079</v>
      </c>
      <c r="P174" s="112">
        <f>O174*H174</f>
        <v>106.492</v>
      </c>
      <c r="Q174" s="112">
        <v>0</v>
      </c>
      <c r="R174" s="112">
        <f>Q174*H174</f>
        <v>0</v>
      </c>
      <c r="S174" s="112">
        <v>0</v>
      </c>
      <c r="T174" s="113">
        <f>S174*H174</f>
        <v>0</v>
      </c>
      <c r="AR174" s="13" t="s">
        <v>77</v>
      </c>
      <c r="AT174" s="13" t="s">
        <v>74</v>
      </c>
      <c r="AU174" s="13" t="s">
        <v>36</v>
      </c>
      <c r="AY174" s="13" t="s">
        <v>72</v>
      </c>
      <c r="BE174" s="114">
        <f>IF(N174="základní",J174,0)</f>
        <v>0</v>
      </c>
      <c r="BF174" s="114">
        <f>IF(N174="snížená",J174,0)</f>
        <v>0</v>
      </c>
      <c r="BG174" s="114">
        <f>IF(N174="zákl. přenesená",J174,0)</f>
        <v>0</v>
      </c>
      <c r="BH174" s="114">
        <f>IF(N174="sníž. přenesená",J174,0)</f>
        <v>0</v>
      </c>
      <c r="BI174" s="114">
        <f>IF(N174="nulová",J174,0)</f>
        <v>0</v>
      </c>
      <c r="BJ174" s="13" t="s">
        <v>34</v>
      </c>
      <c r="BK174" s="114">
        <f>ROUND(I174*H174,2)</f>
        <v>0</v>
      </c>
      <c r="BL174" s="13" t="s">
        <v>77</v>
      </c>
      <c r="BM174" s="13" t="s">
        <v>217</v>
      </c>
    </row>
    <row r="175" spans="2:51" s="7" customFormat="1" ht="13.5">
      <c r="B175" s="115"/>
      <c r="D175" s="116" t="s">
        <v>78</v>
      </c>
      <c r="E175" s="117" t="s">
        <v>1</v>
      </c>
      <c r="F175" s="156" t="s">
        <v>271</v>
      </c>
      <c r="H175" s="119" t="s">
        <v>1</v>
      </c>
      <c r="L175" s="115"/>
      <c r="M175" s="120"/>
      <c r="N175" s="121"/>
      <c r="O175" s="121"/>
      <c r="P175" s="121"/>
      <c r="Q175" s="121"/>
      <c r="R175" s="121"/>
      <c r="S175" s="121"/>
      <c r="T175" s="122"/>
      <c r="AT175" s="119" t="s">
        <v>78</v>
      </c>
      <c r="AU175" s="119" t="s">
        <v>36</v>
      </c>
      <c r="AV175" s="7" t="s">
        <v>34</v>
      </c>
      <c r="AW175" s="7" t="s">
        <v>15</v>
      </c>
      <c r="AX175" s="7" t="s">
        <v>33</v>
      </c>
      <c r="AY175" s="119" t="s">
        <v>72</v>
      </c>
    </row>
    <row r="176" spans="2:51" s="8" customFormat="1" ht="13.5">
      <c r="B176" s="123"/>
      <c r="D176" s="131" t="s">
        <v>78</v>
      </c>
      <c r="E176" s="139" t="s">
        <v>1</v>
      </c>
      <c r="F176" s="140">
        <v>1348</v>
      </c>
      <c r="H176" s="141">
        <v>1348</v>
      </c>
      <c r="L176" s="123"/>
      <c r="M176" s="127"/>
      <c r="N176" s="128"/>
      <c r="O176" s="128"/>
      <c r="P176" s="128"/>
      <c r="Q176" s="128"/>
      <c r="R176" s="128"/>
      <c r="S176" s="128"/>
      <c r="T176" s="129"/>
      <c r="AT176" s="124" t="s">
        <v>78</v>
      </c>
      <c r="AU176" s="124" t="s">
        <v>36</v>
      </c>
      <c r="AV176" s="8" t="s">
        <v>36</v>
      </c>
      <c r="AW176" s="8" t="s">
        <v>15</v>
      </c>
      <c r="AX176" s="8" t="s">
        <v>34</v>
      </c>
      <c r="AY176" s="124" t="s">
        <v>72</v>
      </c>
    </row>
    <row r="177" spans="2:65" s="1" customFormat="1" ht="22.5" customHeight="1">
      <c r="B177" s="103"/>
      <c r="C177" s="104" t="s">
        <v>218</v>
      </c>
      <c r="D177" s="104" t="s">
        <v>74</v>
      </c>
      <c r="E177" s="105" t="s">
        <v>219</v>
      </c>
      <c r="F177" s="106" t="s">
        <v>220</v>
      </c>
      <c r="G177" s="107" t="s">
        <v>151</v>
      </c>
      <c r="H177" s="108">
        <v>2</v>
      </c>
      <c r="I177" s="109"/>
      <c r="J177" s="109">
        <f>ROUND(I177*H177,2)</f>
        <v>0</v>
      </c>
      <c r="K177" s="106" t="s">
        <v>76</v>
      </c>
      <c r="L177" s="24"/>
      <c r="M177" s="110" t="s">
        <v>1</v>
      </c>
      <c r="N177" s="111" t="s">
        <v>22</v>
      </c>
      <c r="O177" s="112">
        <v>10.3</v>
      </c>
      <c r="P177" s="112">
        <f>O177*H177</f>
        <v>20.6</v>
      </c>
      <c r="Q177" s="112">
        <v>0.46009</v>
      </c>
      <c r="R177" s="112">
        <f>Q177*H177</f>
        <v>0.92018</v>
      </c>
      <c r="S177" s="112">
        <v>0</v>
      </c>
      <c r="T177" s="113">
        <f>S177*H177</f>
        <v>0</v>
      </c>
      <c r="AR177" s="13" t="s">
        <v>77</v>
      </c>
      <c r="AT177" s="13" t="s">
        <v>74</v>
      </c>
      <c r="AU177" s="13" t="s">
        <v>36</v>
      </c>
      <c r="AY177" s="13" t="s">
        <v>72</v>
      </c>
      <c r="BE177" s="114">
        <f>IF(N177="základní",J177,0)</f>
        <v>0</v>
      </c>
      <c r="BF177" s="114">
        <f>IF(N177="snížená",J177,0)</f>
        <v>0</v>
      </c>
      <c r="BG177" s="114">
        <f>IF(N177="zákl. přenesená",J177,0)</f>
        <v>0</v>
      </c>
      <c r="BH177" s="114">
        <f>IF(N177="sníž. přenesená",J177,0)</f>
        <v>0</v>
      </c>
      <c r="BI177" s="114">
        <f>IF(N177="nulová",J177,0)</f>
        <v>0</v>
      </c>
      <c r="BJ177" s="13" t="s">
        <v>34</v>
      </c>
      <c r="BK177" s="114">
        <f>ROUND(I177*H177,2)</f>
        <v>0</v>
      </c>
      <c r="BL177" s="13" t="s">
        <v>77</v>
      </c>
      <c r="BM177" s="13" t="s">
        <v>221</v>
      </c>
    </row>
    <row r="178" spans="2:65" s="1" customFormat="1" ht="22.5" customHeight="1">
      <c r="B178" s="103"/>
      <c r="C178" s="104" t="s">
        <v>222</v>
      </c>
      <c r="D178" s="104" t="s">
        <v>74</v>
      </c>
      <c r="E178" s="105" t="s">
        <v>223</v>
      </c>
      <c r="F178" s="106" t="s">
        <v>224</v>
      </c>
      <c r="G178" s="107" t="s">
        <v>151</v>
      </c>
      <c r="H178" s="108">
        <v>1</v>
      </c>
      <c r="I178" s="109"/>
      <c r="J178" s="109">
        <f>ROUND(I178*H178,2)</f>
        <v>0</v>
      </c>
      <c r="K178" s="106" t="s">
        <v>76</v>
      </c>
      <c r="L178" s="24"/>
      <c r="M178" s="110" t="s">
        <v>1</v>
      </c>
      <c r="N178" s="111" t="s">
        <v>22</v>
      </c>
      <c r="O178" s="112">
        <v>0.863</v>
      </c>
      <c r="P178" s="112">
        <f>O178*H178</f>
        <v>0.863</v>
      </c>
      <c r="Q178" s="112">
        <v>0.12303</v>
      </c>
      <c r="R178" s="112">
        <f>Q178*H178</f>
        <v>0.12303</v>
      </c>
      <c r="S178" s="112">
        <v>0</v>
      </c>
      <c r="T178" s="113">
        <f>S178*H178</f>
        <v>0</v>
      </c>
      <c r="AR178" s="13" t="s">
        <v>77</v>
      </c>
      <c r="AT178" s="13" t="s">
        <v>74</v>
      </c>
      <c r="AU178" s="13" t="s">
        <v>36</v>
      </c>
      <c r="AY178" s="13" t="s">
        <v>72</v>
      </c>
      <c r="BE178" s="114">
        <f>IF(N178="základní",J178,0)</f>
        <v>0</v>
      </c>
      <c r="BF178" s="114">
        <f>IF(N178="snížená",J178,0)</f>
        <v>0</v>
      </c>
      <c r="BG178" s="114">
        <f>IF(N178="zákl. přenesená",J178,0)</f>
        <v>0</v>
      </c>
      <c r="BH178" s="114">
        <f>IF(N178="sníž. přenesená",J178,0)</f>
        <v>0</v>
      </c>
      <c r="BI178" s="114">
        <f>IF(N178="nulová",J178,0)</f>
        <v>0</v>
      </c>
      <c r="BJ178" s="13" t="s">
        <v>34</v>
      </c>
      <c r="BK178" s="114">
        <f>ROUND(I178*H178,2)</f>
        <v>0</v>
      </c>
      <c r="BL178" s="13" t="s">
        <v>77</v>
      </c>
      <c r="BM178" s="13" t="s">
        <v>225</v>
      </c>
    </row>
    <row r="179" spans="2:51" s="7" customFormat="1" ht="13.5">
      <c r="B179" s="115"/>
      <c r="D179" s="116" t="s">
        <v>78</v>
      </c>
      <c r="E179" s="117" t="s">
        <v>1</v>
      </c>
      <c r="F179" s="118" t="s">
        <v>226</v>
      </c>
      <c r="H179" s="119" t="s">
        <v>1</v>
      </c>
      <c r="L179" s="115"/>
      <c r="M179" s="120"/>
      <c r="N179" s="121"/>
      <c r="O179" s="121"/>
      <c r="P179" s="121"/>
      <c r="Q179" s="121"/>
      <c r="R179" s="121"/>
      <c r="S179" s="121"/>
      <c r="T179" s="122"/>
      <c r="AT179" s="119" t="s">
        <v>78</v>
      </c>
      <c r="AU179" s="119" t="s">
        <v>36</v>
      </c>
      <c r="AV179" s="7" t="s">
        <v>34</v>
      </c>
      <c r="AW179" s="7" t="s">
        <v>15</v>
      </c>
      <c r="AX179" s="7" t="s">
        <v>33</v>
      </c>
      <c r="AY179" s="119" t="s">
        <v>72</v>
      </c>
    </row>
    <row r="180" spans="2:51" s="8" customFormat="1" ht="13.5">
      <c r="B180" s="123"/>
      <c r="D180" s="116" t="s">
        <v>78</v>
      </c>
      <c r="E180" s="124" t="s">
        <v>1</v>
      </c>
      <c r="F180" s="125">
        <v>1</v>
      </c>
      <c r="H180" s="126">
        <v>1</v>
      </c>
      <c r="L180" s="123"/>
      <c r="M180" s="127"/>
      <c r="N180" s="128"/>
      <c r="O180" s="128"/>
      <c r="P180" s="128"/>
      <c r="Q180" s="128"/>
      <c r="R180" s="128"/>
      <c r="S180" s="128"/>
      <c r="T180" s="129"/>
      <c r="AT180" s="124" t="s">
        <v>78</v>
      </c>
      <c r="AU180" s="124" t="s">
        <v>36</v>
      </c>
      <c r="AV180" s="8" t="s">
        <v>36</v>
      </c>
      <c r="AW180" s="8" t="s">
        <v>15</v>
      </c>
      <c r="AX180" s="8" t="s">
        <v>33</v>
      </c>
      <c r="AY180" s="124" t="s">
        <v>72</v>
      </c>
    </row>
    <row r="181" spans="2:65" s="1" customFormat="1" ht="22.5" customHeight="1">
      <c r="B181" s="103"/>
      <c r="C181" s="142" t="s">
        <v>227</v>
      </c>
      <c r="D181" s="142" t="s">
        <v>132</v>
      </c>
      <c r="E181" s="143" t="s">
        <v>228</v>
      </c>
      <c r="F181" s="144" t="s">
        <v>229</v>
      </c>
      <c r="G181" s="145" t="s">
        <v>196</v>
      </c>
      <c r="H181" s="146">
        <v>1</v>
      </c>
      <c r="I181" s="147"/>
      <c r="J181" s="147">
        <f>ROUND(I181*H181,2)</f>
        <v>0</v>
      </c>
      <c r="K181" s="144" t="s">
        <v>197</v>
      </c>
      <c r="L181" s="148"/>
      <c r="M181" s="149" t="s">
        <v>1</v>
      </c>
      <c r="N181" s="150" t="s">
        <v>22</v>
      </c>
      <c r="O181" s="112">
        <v>0</v>
      </c>
      <c r="P181" s="112">
        <f>O181*H181</f>
        <v>0</v>
      </c>
      <c r="Q181" s="112">
        <v>0.012</v>
      </c>
      <c r="R181" s="112">
        <f>Q181*H181</f>
        <v>0.012</v>
      </c>
      <c r="S181" s="112">
        <v>0</v>
      </c>
      <c r="T181" s="113">
        <f>S181*H181</f>
        <v>0</v>
      </c>
      <c r="AR181" s="13" t="s">
        <v>96</v>
      </c>
      <c r="AT181" s="13" t="s">
        <v>132</v>
      </c>
      <c r="AU181" s="13" t="s">
        <v>36</v>
      </c>
      <c r="AY181" s="13" t="s">
        <v>72</v>
      </c>
      <c r="BE181" s="114">
        <f>IF(N181="základní",J181,0)</f>
        <v>0</v>
      </c>
      <c r="BF181" s="114">
        <f>IF(N181="snížená",J181,0)</f>
        <v>0</v>
      </c>
      <c r="BG181" s="114">
        <f>IF(N181="zákl. přenesená",J181,0)</f>
        <v>0</v>
      </c>
      <c r="BH181" s="114">
        <f>IF(N181="sníž. přenesená",J181,0)</f>
        <v>0</v>
      </c>
      <c r="BI181" s="114">
        <f>IF(N181="nulová",J181,0)</f>
        <v>0</v>
      </c>
      <c r="BJ181" s="13" t="s">
        <v>34</v>
      </c>
      <c r="BK181" s="114">
        <f>ROUND(I181*H181,2)</f>
        <v>0</v>
      </c>
      <c r="BL181" s="13" t="s">
        <v>77</v>
      </c>
      <c r="BM181" s="13" t="s">
        <v>230</v>
      </c>
    </row>
    <row r="182" spans="2:65" s="1" customFormat="1" ht="22.5" customHeight="1">
      <c r="B182" s="103"/>
      <c r="C182" s="142" t="s">
        <v>231</v>
      </c>
      <c r="D182" s="142" t="s">
        <v>132</v>
      </c>
      <c r="E182" s="143" t="s">
        <v>232</v>
      </c>
      <c r="F182" s="144" t="s">
        <v>233</v>
      </c>
      <c r="G182" s="145" t="s">
        <v>151</v>
      </c>
      <c r="H182" s="146">
        <v>1</v>
      </c>
      <c r="I182" s="147"/>
      <c r="J182" s="147">
        <f>ROUND(I182*H182,2)</f>
        <v>0</v>
      </c>
      <c r="K182" s="144" t="s">
        <v>197</v>
      </c>
      <c r="L182" s="148"/>
      <c r="M182" s="149" t="s">
        <v>1</v>
      </c>
      <c r="N182" s="150" t="s">
        <v>22</v>
      </c>
      <c r="O182" s="112">
        <v>0</v>
      </c>
      <c r="P182" s="112">
        <f>O182*H182</f>
        <v>0</v>
      </c>
      <c r="Q182" s="112">
        <v>0.001</v>
      </c>
      <c r="R182" s="112">
        <f>Q182*H182</f>
        <v>0.001</v>
      </c>
      <c r="S182" s="112">
        <v>0</v>
      </c>
      <c r="T182" s="113">
        <f>S182*H182</f>
        <v>0</v>
      </c>
      <c r="AR182" s="13" t="s">
        <v>96</v>
      </c>
      <c r="AT182" s="13" t="s">
        <v>132</v>
      </c>
      <c r="AU182" s="13" t="s">
        <v>36</v>
      </c>
      <c r="AY182" s="13" t="s">
        <v>72</v>
      </c>
      <c r="BE182" s="114">
        <f>IF(N182="základní",J182,0)</f>
        <v>0</v>
      </c>
      <c r="BF182" s="114">
        <f>IF(N182="snížená",J182,0)</f>
        <v>0</v>
      </c>
      <c r="BG182" s="114">
        <f>IF(N182="zákl. přenesená",J182,0)</f>
        <v>0</v>
      </c>
      <c r="BH182" s="114">
        <f>IF(N182="sníž. přenesená",J182,0)</f>
        <v>0</v>
      </c>
      <c r="BI182" s="114">
        <f>IF(N182="nulová",J182,0)</f>
        <v>0</v>
      </c>
      <c r="BJ182" s="13" t="s">
        <v>34</v>
      </c>
      <c r="BK182" s="114">
        <f>ROUND(I182*H182,2)</f>
        <v>0</v>
      </c>
      <c r="BL182" s="13" t="s">
        <v>77</v>
      </c>
      <c r="BM182" s="13" t="s">
        <v>234</v>
      </c>
    </row>
    <row r="183" spans="2:65" s="1" customFormat="1" ht="31.5" customHeight="1">
      <c r="B183" s="103"/>
      <c r="C183" s="104" t="s">
        <v>235</v>
      </c>
      <c r="D183" s="104" t="s">
        <v>74</v>
      </c>
      <c r="E183" s="105" t="s">
        <v>236</v>
      </c>
      <c r="F183" s="106" t="s">
        <v>237</v>
      </c>
      <c r="G183" s="107" t="s">
        <v>151</v>
      </c>
      <c r="H183" s="108">
        <v>1</v>
      </c>
      <c r="I183" s="109"/>
      <c r="J183" s="109">
        <f>ROUND(I183*H183,2)</f>
        <v>0</v>
      </c>
      <c r="K183" s="106" t="s">
        <v>76</v>
      </c>
      <c r="L183" s="24"/>
      <c r="M183" s="110" t="s">
        <v>1</v>
      </c>
      <c r="N183" s="111" t="s">
        <v>22</v>
      </c>
      <c r="O183" s="112">
        <v>0.403</v>
      </c>
      <c r="P183" s="112">
        <f>O183*H183</f>
        <v>0.403</v>
      </c>
      <c r="Q183" s="112">
        <v>0.00016</v>
      </c>
      <c r="R183" s="112">
        <f>Q183*H183</f>
        <v>0.00016</v>
      </c>
      <c r="S183" s="112">
        <v>0</v>
      </c>
      <c r="T183" s="113">
        <f>S183*H183</f>
        <v>0</v>
      </c>
      <c r="AR183" s="13" t="s">
        <v>77</v>
      </c>
      <c r="AT183" s="13" t="s">
        <v>74</v>
      </c>
      <c r="AU183" s="13" t="s">
        <v>36</v>
      </c>
      <c r="AY183" s="13" t="s">
        <v>72</v>
      </c>
      <c r="BE183" s="114">
        <f>IF(N183="základní",J183,0)</f>
        <v>0</v>
      </c>
      <c r="BF183" s="114">
        <f>IF(N183="snížená",J183,0)</f>
        <v>0</v>
      </c>
      <c r="BG183" s="114">
        <f>IF(N183="zákl. přenesená",J183,0)</f>
        <v>0</v>
      </c>
      <c r="BH183" s="114">
        <f>IF(N183="sníž. přenesená",J183,0)</f>
        <v>0</v>
      </c>
      <c r="BI183" s="114">
        <f>IF(N183="nulová",J183,0)</f>
        <v>0</v>
      </c>
      <c r="BJ183" s="13" t="s">
        <v>34</v>
      </c>
      <c r="BK183" s="114">
        <f>ROUND(I183*H183,2)</f>
        <v>0</v>
      </c>
      <c r="BL183" s="13" t="s">
        <v>77</v>
      </c>
      <c r="BM183" s="13" t="s">
        <v>238</v>
      </c>
    </row>
    <row r="184" spans="2:65" s="1" customFormat="1" ht="22.5" customHeight="1">
      <c r="B184" s="103"/>
      <c r="C184" s="104" t="s">
        <v>239</v>
      </c>
      <c r="D184" s="104" t="s">
        <v>74</v>
      </c>
      <c r="E184" s="105" t="s">
        <v>240</v>
      </c>
      <c r="F184" s="106" t="s">
        <v>241</v>
      </c>
      <c r="G184" s="107" t="s">
        <v>180</v>
      </c>
      <c r="H184" s="108">
        <v>1348</v>
      </c>
      <c r="I184" s="109"/>
      <c r="J184" s="109">
        <f>ROUND(I184*H184,2)</f>
        <v>0</v>
      </c>
      <c r="K184" s="106" t="s">
        <v>76</v>
      </c>
      <c r="L184" s="24"/>
      <c r="M184" s="110" t="s">
        <v>1</v>
      </c>
      <c r="N184" s="111" t="s">
        <v>22</v>
      </c>
      <c r="O184" s="112">
        <v>0.054</v>
      </c>
      <c r="P184" s="112">
        <f>O184*H184</f>
        <v>72.792</v>
      </c>
      <c r="Q184" s="112">
        <v>0.00019</v>
      </c>
      <c r="R184" s="112">
        <f>Q184*H184</f>
        <v>0.25612</v>
      </c>
      <c r="S184" s="112">
        <v>0</v>
      </c>
      <c r="T184" s="113">
        <f>S184*H184</f>
        <v>0</v>
      </c>
      <c r="AR184" s="13" t="s">
        <v>77</v>
      </c>
      <c r="AT184" s="13" t="s">
        <v>74</v>
      </c>
      <c r="AU184" s="13" t="s">
        <v>36</v>
      </c>
      <c r="AY184" s="13" t="s">
        <v>72</v>
      </c>
      <c r="BE184" s="114">
        <f>IF(N184="základní",J184,0)</f>
        <v>0</v>
      </c>
      <c r="BF184" s="114">
        <f>IF(N184="snížená",J184,0)</f>
        <v>0</v>
      </c>
      <c r="BG184" s="114">
        <f>IF(N184="zákl. přenesená",J184,0)</f>
        <v>0</v>
      </c>
      <c r="BH184" s="114">
        <f>IF(N184="sníž. přenesená",J184,0)</f>
        <v>0</v>
      </c>
      <c r="BI184" s="114">
        <f>IF(N184="nulová",J184,0)</f>
        <v>0</v>
      </c>
      <c r="BJ184" s="13" t="s">
        <v>34</v>
      </c>
      <c r="BK184" s="114">
        <f>ROUND(I184*H184,2)</f>
        <v>0</v>
      </c>
      <c r="BL184" s="13" t="s">
        <v>77</v>
      </c>
      <c r="BM184" s="13" t="s">
        <v>242</v>
      </c>
    </row>
    <row r="185" spans="2:47" s="1" customFormat="1" ht="27">
      <c r="B185" s="24"/>
      <c r="D185" s="116" t="s">
        <v>181</v>
      </c>
      <c r="F185" s="151" t="s">
        <v>243</v>
      </c>
      <c r="L185" s="24"/>
      <c r="M185" s="152"/>
      <c r="N185" s="25"/>
      <c r="O185" s="25"/>
      <c r="P185" s="25"/>
      <c r="Q185" s="25"/>
      <c r="R185" s="25"/>
      <c r="S185" s="25"/>
      <c r="T185" s="38"/>
      <c r="AT185" s="13" t="s">
        <v>181</v>
      </c>
      <c r="AU185" s="13" t="s">
        <v>36</v>
      </c>
    </row>
    <row r="186" spans="2:51" s="7" customFormat="1" ht="13.5">
      <c r="B186" s="115"/>
      <c r="D186" s="116" t="s">
        <v>78</v>
      </c>
      <c r="E186" s="117" t="s">
        <v>1</v>
      </c>
      <c r="F186" s="118" t="s">
        <v>244</v>
      </c>
      <c r="H186" s="119" t="s">
        <v>1</v>
      </c>
      <c r="L186" s="115"/>
      <c r="M186" s="120"/>
      <c r="N186" s="121"/>
      <c r="O186" s="121"/>
      <c r="P186" s="121"/>
      <c r="Q186" s="121"/>
      <c r="R186" s="121"/>
      <c r="S186" s="121"/>
      <c r="T186" s="122"/>
      <c r="AT186" s="119" t="s">
        <v>78</v>
      </c>
      <c r="AU186" s="119" t="s">
        <v>36</v>
      </c>
      <c r="AV186" s="7" t="s">
        <v>34</v>
      </c>
      <c r="AW186" s="7" t="s">
        <v>15</v>
      </c>
      <c r="AX186" s="7" t="s">
        <v>33</v>
      </c>
      <c r="AY186" s="119" t="s">
        <v>72</v>
      </c>
    </row>
    <row r="187" spans="2:51" s="7" customFormat="1" ht="13.5">
      <c r="B187" s="115"/>
      <c r="D187" s="116" t="s">
        <v>78</v>
      </c>
      <c r="E187" s="117" t="s">
        <v>1</v>
      </c>
      <c r="F187" s="156" t="s">
        <v>271</v>
      </c>
      <c r="H187" s="119" t="s">
        <v>1</v>
      </c>
      <c r="L187" s="115"/>
      <c r="M187" s="120"/>
      <c r="N187" s="121"/>
      <c r="O187" s="121"/>
      <c r="P187" s="121"/>
      <c r="Q187" s="121"/>
      <c r="R187" s="121"/>
      <c r="S187" s="121"/>
      <c r="T187" s="122"/>
      <c r="AT187" s="119" t="s">
        <v>78</v>
      </c>
      <c r="AU187" s="119" t="s">
        <v>36</v>
      </c>
      <c r="AV187" s="7" t="s">
        <v>34</v>
      </c>
      <c r="AW187" s="7" t="s">
        <v>15</v>
      </c>
      <c r="AX187" s="7" t="s">
        <v>33</v>
      </c>
      <c r="AY187" s="119" t="s">
        <v>72</v>
      </c>
    </row>
    <row r="188" spans="2:65" s="1" customFormat="1" ht="22.5" customHeight="1">
      <c r="B188" s="103"/>
      <c r="C188" s="104" t="s">
        <v>245</v>
      </c>
      <c r="D188" s="104" t="s">
        <v>74</v>
      </c>
      <c r="E188" s="105" t="s">
        <v>246</v>
      </c>
      <c r="F188" s="106" t="s">
        <v>247</v>
      </c>
      <c r="G188" s="107" t="s">
        <v>180</v>
      </c>
      <c r="H188" s="108">
        <v>1348</v>
      </c>
      <c r="I188" s="109"/>
      <c r="J188" s="109">
        <f>ROUND(I188*H188,2)</f>
        <v>0</v>
      </c>
      <c r="K188" s="106" t="s">
        <v>76</v>
      </c>
      <c r="L188" s="24"/>
      <c r="M188" s="110" t="s">
        <v>1</v>
      </c>
      <c r="N188" s="111" t="s">
        <v>22</v>
      </c>
      <c r="O188" s="112">
        <v>0.025</v>
      </c>
      <c r="P188" s="112">
        <f>O188*H188</f>
        <v>33.7</v>
      </c>
      <c r="Q188" s="112">
        <v>9E-05</v>
      </c>
      <c r="R188" s="112">
        <f>Q188*H188</f>
        <v>0.12132000000000001</v>
      </c>
      <c r="S188" s="112">
        <v>0</v>
      </c>
      <c r="T188" s="113">
        <f>S188*H188</f>
        <v>0</v>
      </c>
      <c r="AR188" s="13" t="s">
        <v>77</v>
      </c>
      <c r="AT188" s="13" t="s">
        <v>74</v>
      </c>
      <c r="AU188" s="13" t="s">
        <v>36</v>
      </c>
      <c r="AY188" s="13" t="s">
        <v>72</v>
      </c>
      <c r="BE188" s="114">
        <f>IF(N188="základní",J188,0)</f>
        <v>0</v>
      </c>
      <c r="BF188" s="114">
        <f>IF(N188="snížená",J188,0)</f>
        <v>0</v>
      </c>
      <c r="BG188" s="114">
        <f>IF(N188="zákl. přenesená",J188,0)</f>
        <v>0</v>
      </c>
      <c r="BH188" s="114">
        <f>IF(N188="sníž. přenesená",J188,0)</f>
        <v>0</v>
      </c>
      <c r="BI188" s="114">
        <f>IF(N188="nulová",J188,0)</f>
        <v>0</v>
      </c>
      <c r="BJ188" s="13" t="s">
        <v>34</v>
      </c>
      <c r="BK188" s="114">
        <f>ROUND(I188*H188,2)</f>
        <v>0</v>
      </c>
      <c r="BL188" s="13" t="s">
        <v>77</v>
      </c>
      <c r="BM188" s="13" t="s">
        <v>248</v>
      </c>
    </row>
    <row r="189" spans="2:51" s="7" customFormat="1" ht="13.5">
      <c r="B189" s="115"/>
      <c r="D189" s="116" t="s">
        <v>78</v>
      </c>
      <c r="E189" s="117" t="s">
        <v>1</v>
      </c>
      <c r="F189" s="118" t="s">
        <v>249</v>
      </c>
      <c r="H189" s="119" t="s">
        <v>1</v>
      </c>
      <c r="L189" s="115"/>
      <c r="M189" s="120"/>
      <c r="N189" s="121"/>
      <c r="O189" s="121"/>
      <c r="P189" s="121"/>
      <c r="Q189" s="121"/>
      <c r="R189" s="121"/>
      <c r="S189" s="121"/>
      <c r="T189" s="122"/>
      <c r="AT189" s="119" t="s">
        <v>78</v>
      </c>
      <c r="AU189" s="119" t="s">
        <v>36</v>
      </c>
      <c r="AV189" s="7" t="s">
        <v>34</v>
      </c>
      <c r="AW189" s="7" t="s">
        <v>15</v>
      </c>
      <c r="AX189" s="7" t="s">
        <v>33</v>
      </c>
      <c r="AY189" s="119" t="s">
        <v>72</v>
      </c>
    </row>
    <row r="190" spans="2:51" s="7" customFormat="1" ht="13.5">
      <c r="B190" s="115"/>
      <c r="D190" s="116" t="s">
        <v>78</v>
      </c>
      <c r="E190" s="117" t="s">
        <v>1</v>
      </c>
      <c r="F190" s="156" t="s">
        <v>271</v>
      </c>
      <c r="H190" s="119" t="s">
        <v>1</v>
      </c>
      <c r="L190" s="115"/>
      <c r="M190" s="120"/>
      <c r="N190" s="121"/>
      <c r="O190" s="121"/>
      <c r="P190" s="121"/>
      <c r="Q190" s="121"/>
      <c r="R190" s="121"/>
      <c r="S190" s="121"/>
      <c r="T190" s="122"/>
      <c r="AT190" s="119" t="s">
        <v>78</v>
      </c>
      <c r="AU190" s="119" t="s">
        <v>36</v>
      </c>
      <c r="AV190" s="7" t="s">
        <v>34</v>
      </c>
      <c r="AW190" s="7" t="s">
        <v>15</v>
      </c>
      <c r="AX190" s="7" t="s">
        <v>33</v>
      </c>
      <c r="AY190" s="119" t="s">
        <v>72</v>
      </c>
    </row>
    <row r="191" spans="2:51" s="8" customFormat="1" ht="13.5">
      <c r="B191" s="123"/>
      <c r="D191" s="116" t="s">
        <v>78</v>
      </c>
      <c r="E191" s="124" t="s">
        <v>1</v>
      </c>
      <c r="F191" s="125">
        <v>1348</v>
      </c>
      <c r="H191" s="126">
        <v>1348</v>
      </c>
      <c r="L191" s="123"/>
      <c r="M191" s="127"/>
      <c r="N191" s="128"/>
      <c r="O191" s="128"/>
      <c r="P191" s="128"/>
      <c r="Q191" s="128"/>
      <c r="R191" s="128"/>
      <c r="S191" s="128"/>
      <c r="T191" s="129"/>
      <c r="AT191" s="124" t="s">
        <v>78</v>
      </c>
      <c r="AU191" s="124" t="s">
        <v>36</v>
      </c>
      <c r="AV191" s="8" t="s">
        <v>36</v>
      </c>
      <c r="AW191" s="8" t="s">
        <v>15</v>
      </c>
      <c r="AX191" s="8" t="s">
        <v>33</v>
      </c>
      <c r="AY191" s="124" t="s">
        <v>72</v>
      </c>
    </row>
    <row r="192" spans="2:65" s="1" customFormat="1" ht="22.5" customHeight="1">
      <c r="B192" s="103"/>
      <c r="C192" s="104" t="s">
        <v>252</v>
      </c>
      <c r="D192" s="104" t="s">
        <v>74</v>
      </c>
      <c r="E192" s="105" t="s">
        <v>253</v>
      </c>
      <c r="F192" s="106" t="s">
        <v>254</v>
      </c>
      <c r="G192" s="107" t="s">
        <v>180</v>
      </c>
      <c r="H192" s="108">
        <v>1348</v>
      </c>
      <c r="I192" s="109"/>
      <c r="J192" s="109">
        <f>ROUND(I192*H192,2)</f>
        <v>0</v>
      </c>
      <c r="K192" s="106" t="s">
        <v>250</v>
      </c>
      <c r="L192" s="24"/>
      <c r="M192" s="110" t="s">
        <v>1</v>
      </c>
      <c r="N192" s="111" t="s">
        <v>22</v>
      </c>
      <c r="O192" s="112">
        <v>0</v>
      </c>
      <c r="P192" s="112">
        <f>O192*H192</f>
        <v>0</v>
      </c>
      <c r="Q192" s="112">
        <v>0</v>
      </c>
      <c r="R192" s="112">
        <f>Q192*H192</f>
        <v>0</v>
      </c>
      <c r="S192" s="112">
        <v>0</v>
      </c>
      <c r="T192" s="113">
        <f>S192*H192</f>
        <v>0</v>
      </c>
      <c r="AR192" s="13" t="s">
        <v>251</v>
      </c>
      <c r="AT192" s="13" t="s">
        <v>74</v>
      </c>
      <c r="AU192" s="13" t="s">
        <v>36</v>
      </c>
      <c r="AY192" s="13" t="s">
        <v>72</v>
      </c>
      <c r="BE192" s="114">
        <f>IF(N192="základní",J192,0)</f>
        <v>0</v>
      </c>
      <c r="BF192" s="114">
        <f>IF(N192="snížená",J192,0)</f>
        <v>0</v>
      </c>
      <c r="BG192" s="114">
        <f>IF(N192="zákl. přenesená",J192,0)</f>
        <v>0</v>
      </c>
      <c r="BH192" s="114">
        <f>IF(N192="sníž. přenesená",J192,0)</f>
        <v>0</v>
      </c>
      <c r="BI192" s="114">
        <f>IF(N192="nulová",J192,0)</f>
        <v>0</v>
      </c>
      <c r="BJ192" s="13" t="s">
        <v>34</v>
      </c>
      <c r="BK192" s="114">
        <f>ROUND(I192*H192,2)</f>
        <v>0</v>
      </c>
      <c r="BL192" s="13" t="s">
        <v>251</v>
      </c>
      <c r="BM192" s="13" t="s">
        <v>255</v>
      </c>
    </row>
    <row r="193" spans="2:47" s="1" customFormat="1" ht="40.5">
      <c r="B193" s="24"/>
      <c r="D193" s="116" t="s">
        <v>181</v>
      </c>
      <c r="F193" s="151" t="s">
        <v>256</v>
      </c>
      <c r="L193" s="24"/>
      <c r="M193" s="152"/>
      <c r="N193" s="25"/>
      <c r="O193" s="25"/>
      <c r="P193" s="25"/>
      <c r="Q193" s="25"/>
      <c r="R193" s="25"/>
      <c r="S193" s="25"/>
      <c r="T193" s="38"/>
      <c r="AT193" s="13" t="s">
        <v>181</v>
      </c>
      <c r="AU193" s="13" t="s">
        <v>36</v>
      </c>
    </row>
    <row r="194" spans="2:51" s="7" customFormat="1" ht="13.5">
      <c r="B194" s="115"/>
      <c r="D194" s="116" t="s">
        <v>78</v>
      </c>
      <c r="E194" s="117" t="s">
        <v>1</v>
      </c>
      <c r="F194" s="156" t="s">
        <v>271</v>
      </c>
      <c r="H194" s="119" t="s">
        <v>1</v>
      </c>
      <c r="L194" s="115"/>
      <c r="M194" s="120"/>
      <c r="N194" s="121"/>
      <c r="O194" s="121"/>
      <c r="P194" s="121"/>
      <c r="Q194" s="121"/>
      <c r="R194" s="121"/>
      <c r="S194" s="121"/>
      <c r="T194" s="122"/>
      <c r="AT194" s="119" t="s">
        <v>78</v>
      </c>
      <c r="AU194" s="119" t="s">
        <v>36</v>
      </c>
      <c r="AV194" s="7" t="s">
        <v>34</v>
      </c>
      <c r="AW194" s="7" t="s">
        <v>15</v>
      </c>
      <c r="AX194" s="7" t="s">
        <v>33</v>
      </c>
      <c r="AY194" s="119" t="s">
        <v>72</v>
      </c>
    </row>
    <row r="195" spans="2:51" s="8" customFormat="1" ht="13.5">
      <c r="B195" s="123"/>
      <c r="D195" s="116" t="s">
        <v>78</v>
      </c>
      <c r="E195" s="124" t="s">
        <v>1</v>
      </c>
      <c r="F195" s="125">
        <v>1348</v>
      </c>
      <c r="H195" s="126">
        <v>1348</v>
      </c>
      <c r="L195" s="123"/>
      <c r="M195" s="153"/>
      <c r="N195" s="154"/>
      <c r="O195" s="154"/>
      <c r="P195" s="154"/>
      <c r="Q195" s="154"/>
      <c r="R195" s="154"/>
      <c r="S195" s="154"/>
      <c r="T195" s="155"/>
      <c r="AT195" s="124" t="s">
        <v>78</v>
      </c>
      <c r="AU195" s="124" t="s">
        <v>36</v>
      </c>
      <c r="AV195" s="8" t="s">
        <v>36</v>
      </c>
      <c r="AW195" s="8" t="s">
        <v>15</v>
      </c>
      <c r="AX195" s="8" t="s">
        <v>34</v>
      </c>
      <c r="AY195" s="124" t="s">
        <v>72</v>
      </c>
    </row>
    <row r="196" spans="2:12" s="1" customFormat="1" ht="6.95" customHeight="1"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24"/>
    </row>
  </sheetData>
  <autoFilter ref="C81:K195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Vochozka</dc:creator>
  <cp:keywords/>
  <dc:description/>
  <cp:lastModifiedBy>Servis</cp:lastModifiedBy>
  <cp:lastPrinted>2019-03-28T07:12:53Z</cp:lastPrinted>
  <dcterms:created xsi:type="dcterms:W3CDTF">2017-04-25T10:19:55Z</dcterms:created>
  <dcterms:modified xsi:type="dcterms:W3CDTF">2019-07-01T12:13:17Z</dcterms:modified>
  <cp:category/>
  <cp:version/>
  <cp:contentType/>
  <cp:contentStatus/>
</cp:coreProperties>
</file>