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5"/>
  </bookViews>
  <sheets>
    <sheet name="Rekapitulace stavby" sheetId="1" r:id="rId1"/>
    <sheet name="10 - VRN" sheetId="2" r:id="rId2"/>
    <sheet name="11 - Komunikace" sheetId="3" r:id="rId3"/>
    <sheet name="13 - Vodovod" sheetId="4" r:id="rId4"/>
    <sheet name="14 - Kanalizace splašková" sheetId="5" r:id="rId5"/>
    <sheet name="15 - Kanalizace dešťová" sheetId="6" r:id="rId6"/>
  </sheets>
  <definedNames>
    <definedName name="_xlnm._FilterDatabase" localSheetId="1" hidden="1">'10 - VRN'!$C$116:$K$127</definedName>
    <definedName name="_xlnm._FilterDatabase" localSheetId="2" hidden="1">'11 - Komunikace'!$C$121:$K$177</definedName>
    <definedName name="_xlnm._FilterDatabase" localSheetId="3" hidden="1">'13 - Vodovod'!$C$125:$K$223</definedName>
    <definedName name="_xlnm._FilterDatabase" localSheetId="4" hidden="1">'14 - Kanalizace splašková'!$C$121:$K$213</definedName>
    <definedName name="_xlnm._FilterDatabase" localSheetId="5" hidden="1">'15 - Kanalizace dešťová'!$C$122:$K$217</definedName>
    <definedName name="_xlnm.Print_Titles" localSheetId="1">'10 - VRN'!$116:$116</definedName>
    <definedName name="_xlnm.Print_Titles" localSheetId="2">'11 - Komunikace'!$121:$121</definedName>
    <definedName name="_xlnm.Print_Titles" localSheetId="3">'13 - Vodovod'!$125:$125</definedName>
    <definedName name="_xlnm.Print_Titles" localSheetId="4">'14 - Kanalizace splašková'!$121:$121</definedName>
    <definedName name="_xlnm.Print_Titles" localSheetId="5">'15 - Kanalizace dešťová'!$122:$122</definedName>
    <definedName name="_xlnm.Print_Titles" localSheetId="0">'Rekapitulace stavby'!$92:$92</definedName>
    <definedName name="_xlnm.Print_Area" localSheetId="1">'10 - VRN'!$C$4:$J$76,'10 - VRN'!$C$82:$J$98,'10 - VRN'!$C$104:$K$127</definedName>
    <definedName name="_xlnm.Print_Area" localSheetId="2">'11 - Komunikace'!$C$4:$J$76,'11 - Komunikace'!$C$82:$J$103,'11 - Komunikace'!$C$109:$K$177</definedName>
    <definedName name="_xlnm.Print_Area" localSheetId="3">'13 - Vodovod'!$C$4:$J$76,'13 - Vodovod'!$C$82:$J$107,'13 - Vodovod'!$C$113:$K$223</definedName>
    <definedName name="_xlnm.Print_Area" localSheetId="4">'14 - Kanalizace splašková'!$C$4:$J$76,'14 - Kanalizace splašková'!$C$82:$J$103,'14 - Kanalizace splašková'!$C$109:$K$213</definedName>
    <definedName name="_xlnm.Print_Area" localSheetId="5">'15 - Kanalizace dešťová'!$C$4:$J$76,'15 - Kanalizace dešťová'!$C$82:$J$104,'15 - Kanalizace dešťová'!$C$110:$K$217</definedName>
    <definedName name="_xlnm.Print_Area" localSheetId="0">'Rekapitulace stavby'!$D$4:$AO$76,'Rekapitulace stavby'!$C$82:$AQ$100</definedName>
  </definedNames>
  <calcPr fullCalcOnLoad="1"/>
</workbook>
</file>

<file path=xl/sharedStrings.xml><?xml version="1.0" encoding="utf-8"?>
<sst xmlns="http://schemas.openxmlformats.org/spreadsheetml/2006/main" count="4646" uniqueCount="683">
  <si>
    <t>Export Komplet</t>
  </si>
  <si>
    <t/>
  </si>
  <si>
    <t>2.0</t>
  </si>
  <si>
    <t>False</t>
  </si>
  <si>
    <t>{3b0208e5-919a-44e6-839f-b9c9232b830d}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</si>
  <si>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</si>
  <si>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</si>
  <si>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</si>
  <si>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</si>
  <si>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</si>
  <si>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</si>
  <si>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</si>
  <si>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</si>
  <si>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</si>
  <si>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</si>
  <si>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</si>
  <si>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Základní technická vybavenost pro část obce Košetice</t>
  </si>
  <si>
    <t>KSO:</t>
  </si>
  <si>
    <t>CC-CZ:</t>
  </si>
  <si>
    <t>Místo:</t>
  </si>
  <si>
    <t>Košetice</t>
  </si>
  <si>
    <t>Datum:</t>
  </si>
  <si>
    <t>Zadavatel:</t>
  </si>
  <si>
    <t>IČ:</t>
  </si>
  <si>
    <t>Obec Košetice</t>
  </si>
  <si>
    <t>DIČ:</t>
  </si>
  <si>
    <t>Uchazeč:</t>
  </si>
  <si>
    <t>Vyplň údaj</t>
  </si>
  <si>
    <t>Projektant:</t>
  </si>
  <si>
    <t>INTEGRA Pelhřimov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</si>
  <si>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</si>
  <si>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</si>
  <si>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</si>
  <si>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</si>
  <si>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</si>
  <si>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</si>
  <si>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</si>
  <si>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</si>
  <si>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</si>
  <si>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</si>
  <si>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</si>
  <si>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</si>
  <si>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</si>
  <si>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</si>
  <si>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</si>
  <si>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</si>
  <si>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</si>
  <si>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</si>
  <si>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</si>
  <si>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</si>
  <si>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</si>
  <si>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</si>
  <si>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</si>
  <si>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</si>
  <si>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</si>
  <si>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</si>
  <si>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</si>
  <si>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</si>
  <si>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</si>
  <si>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</si>
  <si>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</si>
  <si>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</si>
  <si>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</si>
  <si>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</si>
  <si>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</si>
  <si>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</si>
  <si>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</si>
  <si>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</si>
  <si>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</si>
  <si>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</si>
  <si>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</si>
  <si>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</si>
  <si>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</si>
  <si>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</si>
  <si>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</si>
  <si>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</si>
  <si>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</si>
  <si>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</si>
  <si>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</si>
  <si>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</t>
  </si>
  <si>
    <t>VRN</t>
  </si>
  <si>
    <t>STA</t>
  </si>
  <si>
    <t>1</t>
  </si>
  <si>
    <t>{53d68f09-ea62-4919-8b09-5a84f5b029f5}</t>
  </si>
  <si>
    <t>2</t>
  </si>
  <si>
    <t>11</t>
  </si>
  <si>
    <t>Komunikace</t>
  </si>
  <si>
    <t>{c5c0f3ac-8373-4a25-9a88-52978a87770a}</t>
  </si>
  <si>
    <t>12</t>
  </si>
  <si>
    <t>13</t>
  </si>
  <si>
    <t>Vodovod</t>
  </si>
  <si>
    <t>{23058fbd-60dd-4efe-a21c-e746c8e99542}</t>
  </si>
  <si>
    <t>14</t>
  </si>
  <si>
    <t>Kanalizace splašková</t>
  </si>
  <si>
    <t>{db088b1d-fd43-42e5-8d1b-1036764138e2}</t>
  </si>
  <si>
    <t>Kanalizace dešťová</t>
  </si>
  <si>
    <t>{77980959-b0dc-4f9b-81d6-efa73abe7e98}</t>
  </si>
  <si>
    <t>KRYCÍ LIST SOUPISU PRACÍ</t>
  </si>
  <si>
    <t>Objekt:</t>
  </si>
  <si>
    <t>10 -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</si>
  <si>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</si>
  <si>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</si>
  <si>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</si>
  <si>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</si>
  <si>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</si>
  <si>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</si>
  <si>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</si>
  <si>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</si>
  <si>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</si>
  <si>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</si>
  <si>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</si>
  <si>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</si>
  <si>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</si>
  <si>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</si>
  <si>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</si>
  <si>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</si>
  <si>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</si>
  <si>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</si>
  <si>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</si>
  <si>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</si>
  <si>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</si>
  <si>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</si>
  <si>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K</t>
  </si>
  <si>
    <t>012103000</t>
  </si>
  <si>
    <t>Geodetické vytýčení stavby a geodetické práce</t>
  </si>
  <si>
    <t>…</t>
  </si>
  <si>
    <t>1024</t>
  </si>
  <si>
    <t>-1216109920</t>
  </si>
  <si>
    <t>012303000</t>
  </si>
  <si>
    <t>Geodetické práce po výstavbě</t>
  </si>
  <si>
    <t>1193591205</t>
  </si>
  <si>
    <t>3</t>
  </si>
  <si>
    <t>013254000</t>
  </si>
  <si>
    <t>Dokumentace skutečného provedení stavby</t>
  </si>
  <si>
    <t>857792268</t>
  </si>
  <si>
    <t>4</t>
  </si>
  <si>
    <t>032103000</t>
  </si>
  <si>
    <t>Zařízení staveniště</t>
  </si>
  <si>
    <t>945410773</t>
  </si>
  <si>
    <t>045103001</t>
  </si>
  <si>
    <t>Vytýčení inženýrských sítí</t>
  </si>
  <si>
    <t>545159627</t>
  </si>
  <si>
    <t>6</t>
  </si>
  <si>
    <t>011303000</t>
  </si>
  <si>
    <t>Archeologická činnost při provádění výkopových prací</t>
  </si>
  <si>
    <t>1060005216</t>
  </si>
  <si>
    <t>7</t>
  </si>
  <si>
    <t>041903001</t>
  </si>
  <si>
    <t>Náklady vyplývající z požadavků DOSS a správců inženýrských sítí</t>
  </si>
  <si>
    <t>634939517</t>
  </si>
  <si>
    <t>8</t>
  </si>
  <si>
    <t>013203001</t>
  </si>
  <si>
    <t>Geometrický plán komunikace</t>
  </si>
  <si>
    <t>-874020824</t>
  </si>
  <si>
    <t>9</t>
  </si>
  <si>
    <t>045303001</t>
  </si>
  <si>
    <t>Kompletace dokladové části stavby k předání, převzetí, kolaudaci a předčasné užívání díla</t>
  </si>
  <si>
    <t>1412300935</t>
  </si>
  <si>
    <t>11 - Komunikace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</si>
  <si>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</si>
  <si>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</si>
  <si>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</si>
  <si>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</si>
  <si>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</si>
  <si>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</si>
  <si>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</si>
  <si>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</si>
  <si>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</si>
  <si>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121101101</t>
  </si>
  <si>
    <t>Sejmutí ornice s přemístěním na vzdálenost do 50 m</t>
  </si>
  <si>
    <t>m3</t>
  </si>
  <si>
    <t>-2005210969</t>
  </si>
  <si>
    <t>VV</t>
  </si>
  <si>
    <t>2902*0,15</t>
  </si>
  <si>
    <t>Součet</t>
  </si>
  <si>
    <t>167101102</t>
  </si>
  <si>
    <t>Nakládání výkopku z hornin tř. 1 až 4 přes 100 m3</t>
  </si>
  <si>
    <t>-116175500</t>
  </si>
  <si>
    <t>162301101</t>
  </si>
  <si>
    <t>Vodorovné přemístění do 500 m výkopku/sypaniny z horniny tř. 1 až 4</t>
  </si>
  <si>
    <t>-486054183</t>
  </si>
  <si>
    <t>171201201</t>
  </si>
  <si>
    <t>Uložení sypaniny na skládky</t>
  </si>
  <si>
    <t>-1558085717</t>
  </si>
  <si>
    <t>113107223</t>
  </si>
  <si>
    <t>Odstranění podkladu z kameniva drceného tl 300 mm strojně pl přes 200 m2</t>
  </si>
  <si>
    <t>m2</t>
  </si>
  <si>
    <t>1499447772</t>
  </si>
  <si>
    <t>131201102</t>
  </si>
  <si>
    <t>Hloubení jam nezapažených v hornině tř. 3 objemu do 1000 m3</t>
  </si>
  <si>
    <t>-19908569</t>
  </si>
  <si>
    <t>měřeno CAD</t>
  </si>
  <si>
    <t>2250*0,35</t>
  </si>
  <si>
    <t>obrubníky</t>
  </si>
  <si>
    <t>570*0,35*0,3</t>
  </si>
  <si>
    <t>162401102</t>
  </si>
  <si>
    <t>Vodorovné přemístění do 2000 m výkopku/sypaniny z horniny tř. 1 až 4</t>
  </si>
  <si>
    <t>-1456178155</t>
  </si>
  <si>
    <t>181951102</t>
  </si>
  <si>
    <t>Úprava pláně v hornině tř. 1 až 4 se zhutněním</t>
  </si>
  <si>
    <t>-783755025</t>
  </si>
  <si>
    <t>2250</t>
  </si>
  <si>
    <t>570*0,35</t>
  </si>
  <si>
    <t>1910001</t>
  </si>
  <si>
    <t>Zkouška únosnosti podloží</t>
  </si>
  <si>
    <t>kus</t>
  </si>
  <si>
    <t>994810354</t>
  </si>
  <si>
    <t>Komunikace pozemní</t>
  </si>
  <si>
    <t>561081111</t>
  </si>
  <si>
    <t>Zřízení podkladu ze zeminy upravené vápnem, cementem, směsnými pojivy tl 500 mm plochy do 1000 m2</t>
  </si>
  <si>
    <t>2070403800</t>
  </si>
  <si>
    <t>M</t>
  </si>
  <si>
    <t>58530170</t>
  </si>
  <si>
    <t>vápno nehašené CL 90-Q pro úpravu zemin standardní</t>
  </si>
  <si>
    <t>t</t>
  </si>
  <si>
    <t>-1840658741</t>
  </si>
  <si>
    <t>3%</t>
  </si>
  <si>
    <t>2250*0,50*0,03</t>
  </si>
  <si>
    <t>564871111</t>
  </si>
  <si>
    <t>Podklad ze štěrkodrtě ŠD tl 250 mm</t>
  </si>
  <si>
    <t>835987450</t>
  </si>
  <si>
    <t>573191111</t>
  </si>
  <si>
    <t>Postřik infiltrační kationaktivní emulzí v množství 1 kg/m2</t>
  </si>
  <si>
    <t>-571220714</t>
  </si>
  <si>
    <t>573211107</t>
  </si>
  <si>
    <t>Postřik živičný spojovací z asfaltu v množství 0,30 kg/m2</t>
  </si>
  <si>
    <t>87330550</t>
  </si>
  <si>
    <t>567122113</t>
  </si>
  <si>
    <t>Podklad ze směsi stmelené cementem SC C 8/10 (KSC I) tl 140 mm</t>
  </si>
  <si>
    <t>758374149</t>
  </si>
  <si>
    <t>16</t>
  </si>
  <si>
    <t>573211109</t>
  </si>
  <si>
    <t>Postřik živičný spojovací z asfaltu v množství do 0,50 kg/m2</t>
  </si>
  <si>
    <t>830688571</t>
  </si>
  <si>
    <t>17</t>
  </si>
  <si>
    <t>577165122</t>
  </si>
  <si>
    <t>Asfaltový beton vrstva ložní ACL 16 (ABH) tl 70 mm š přes 3 m z nemodifikovaného asfaltu</t>
  </si>
  <si>
    <t>383204684</t>
  </si>
  <si>
    <t>18</t>
  </si>
  <si>
    <t>577134121</t>
  </si>
  <si>
    <t>Asfaltový beton vrstva obrusná ACO 11 (ABS) tř. I tl 40 mm š přes 3 m z nemodifikovaného asfaltu</t>
  </si>
  <si>
    <t>-1157985272</t>
  </si>
  <si>
    <t>Ostatní konstrukce a práce, bourání</t>
  </si>
  <si>
    <t>19</t>
  </si>
  <si>
    <t>916131213</t>
  </si>
  <si>
    <t>Osazení silničního obrubníku betonového stojatého s boční opěrou do lože z betonu prostého</t>
  </si>
  <si>
    <t>m</t>
  </si>
  <si>
    <t>-2088718255</t>
  </si>
  <si>
    <t>20</t>
  </si>
  <si>
    <t>59217023</t>
  </si>
  <si>
    <t>obrubník betonový 1000x150x250mm</t>
  </si>
  <si>
    <t>-529959892</t>
  </si>
  <si>
    <t>570*1,02</t>
  </si>
  <si>
    <t>916991121</t>
  </si>
  <si>
    <t>Lože pod obrubníky, krajníky nebo obruby z dlažebních kostek z betonu prostého</t>
  </si>
  <si>
    <t>-1312640953</t>
  </si>
  <si>
    <t>570*0,35*0,25</t>
  </si>
  <si>
    <t>997</t>
  </si>
  <si>
    <t>Přesun sutě</t>
  </si>
  <si>
    <t>22</t>
  </si>
  <si>
    <t>997221551</t>
  </si>
  <si>
    <t>Vodorovná doprava suti ze sypkých materiálů do 1 km</t>
  </si>
  <si>
    <t>-82878624</t>
  </si>
  <si>
    <t>23</t>
  </si>
  <si>
    <t>997221559</t>
  </si>
  <si>
    <t>Příplatek ZKD 1 km u vodorovné dopravy suti ze sypkých materiálů</t>
  </si>
  <si>
    <t>-1376008492</t>
  </si>
  <si>
    <t>66*24</t>
  </si>
  <si>
    <t>24</t>
  </si>
  <si>
    <t>997221611</t>
  </si>
  <si>
    <t>Nakládání suti na dopravní prostředky pro vodorovnou dopravu</t>
  </si>
  <si>
    <t>751416187</t>
  </si>
  <si>
    <t>25</t>
  </si>
  <si>
    <t>997221855</t>
  </si>
  <si>
    <t xml:space="preserve">Poplatek za uložení na skládce (skládkovné) zeminy a kameniva  </t>
  </si>
  <si>
    <t>-2061308180</t>
  </si>
  <si>
    <t>998</t>
  </si>
  <si>
    <t>Přesun hmot</t>
  </si>
  <si>
    <t>26</t>
  </si>
  <si>
    <t>998225111</t>
  </si>
  <si>
    <t>Přesun hmot pro pozemní komunikace s krytem z kamene, monolitickým betonovým nebo živičným</t>
  </si>
  <si>
    <t>-391841463</t>
  </si>
  <si>
    <t>32</t>
  </si>
  <si>
    <t>27</t>
  </si>
  <si>
    <t>28</t>
  </si>
  <si>
    <t>29</t>
  </si>
  <si>
    <t>30</t>
  </si>
  <si>
    <t>31</t>
  </si>
  <si>
    <t>33</t>
  </si>
  <si>
    <t>34</t>
  </si>
  <si>
    <t>35</t>
  </si>
  <si>
    <t>13 - Vodovod</t>
  </si>
  <si>
    <t xml:space="preserve">    4 - Vodorovné konstrukce</t>
  </si>
  <si>
    <t xml:space="preserve">    8 - Trubní vedení</t>
  </si>
  <si>
    <t xml:space="preserve">      8-1 - Vodovodní řad </t>
  </si>
  <si>
    <t xml:space="preserve">      8-2 - Domovní přípojky</t>
  </si>
  <si>
    <t xml:space="preserve">      8-3 - Hydrant</t>
  </si>
  <si>
    <t xml:space="preserve">      8-4 - Odvzdušňovací souprava</t>
  </si>
  <si>
    <t>132201202</t>
  </si>
  <si>
    <t>Hloubení rýh š do 2000 mm v hornině tř. 3 objemu do 1000 m3</t>
  </si>
  <si>
    <t>462063748</t>
  </si>
  <si>
    <t>vodovod = měřeno CAD</t>
  </si>
  <si>
    <t>137*0,6*1,6</t>
  </si>
  <si>
    <t>přípojky = měřeno CAD</t>
  </si>
  <si>
    <t>50*0,6*1,6</t>
  </si>
  <si>
    <t>7*0,6*1,6</t>
  </si>
  <si>
    <t>130001101</t>
  </si>
  <si>
    <t>Příplatek za ztížení vykopávky v blízkosti podzemního vedení</t>
  </si>
  <si>
    <t>-882545666</t>
  </si>
  <si>
    <t>50%</t>
  </si>
  <si>
    <t>186,24*0,50</t>
  </si>
  <si>
    <t>161101101</t>
  </si>
  <si>
    <t>Svislé přemístění výkopku z horniny tř. 1 až 4 hl výkopu do 2,5 m</t>
  </si>
  <si>
    <t>735118134</t>
  </si>
  <si>
    <t>176682555</t>
  </si>
  <si>
    <t>186,24</t>
  </si>
  <si>
    <t>-124,6</t>
  </si>
  <si>
    <t>-1397652397</t>
  </si>
  <si>
    <t>174101102</t>
  </si>
  <si>
    <t>Zásyp v prostorech sypaninou se zhutněním</t>
  </si>
  <si>
    <t>-1870406012</t>
  </si>
  <si>
    <t>-58,2</t>
  </si>
  <si>
    <t>-0,84</t>
  </si>
  <si>
    <t>-0,5*0,4*1,3*10</t>
  </si>
  <si>
    <t>Vodorovné konstrukce</t>
  </si>
  <si>
    <t>451572111</t>
  </si>
  <si>
    <t>Lože pod potrubí otevřený výkop z kameniva drobného těženého</t>
  </si>
  <si>
    <t>-2115802080</t>
  </si>
  <si>
    <t>137*0,6*0,5</t>
  </si>
  <si>
    <t>50*0,6*0,5</t>
  </si>
  <si>
    <t>7*0,6*0,5</t>
  </si>
  <si>
    <t>452311141</t>
  </si>
  <si>
    <t>Podkladní desky z betonu prostého tř. C 16/20 otevřený výkop</t>
  </si>
  <si>
    <t>-1883312625</t>
  </si>
  <si>
    <t>vodoměrné šachty</t>
  </si>
  <si>
    <t>0,8*0,7*0,15*10</t>
  </si>
  <si>
    <t>50001</t>
  </si>
  <si>
    <t xml:space="preserve">Oprava komunikace včetně podkladních  vrstev v místě napojení na stávající rozvod  </t>
  </si>
  <si>
    <t>-1100437101</t>
  </si>
  <si>
    <t>Trubní vedení</t>
  </si>
  <si>
    <t>8-1</t>
  </si>
  <si>
    <t xml:space="preserve">Vodovodní řad </t>
  </si>
  <si>
    <t>871241141</t>
  </si>
  <si>
    <t>Montáž potrubí z PE100 SDR 11 otevřený výkop svařovaných na tupo do D 90 x 8,2 mm</t>
  </si>
  <si>
    <t>154926208</t>
  </si>
  <si>
    <t>28613600</t>
  </si>
  <si>
    <t>potrubí dvouvrstvé PE100 s 10% signalizační vrstvou SDR 11 DN 8 dl 12m</t>
  </si>
  <si>
    <t>-631500640</t>
  </si>
  <si>
    <t>137*1,07</t>
  </si>
  <si>
    <t>892273122</t>
  </si>
  <si>
    <t>Proplach a dezinfekce vodovodního potrubí DN od 80 do 125</t>
  </si>
  <si>
    <t>306465819</t>
  </si>
  <si>
    <t>899722112</t>
  </si>
  <si>
    <t>Krytí potrubí z plastů výstražnou fólií z PVC 25 cm</t>
  </si>
  <si>
    <t>56264804</t>
  </si>
  <si>
    <t>892241111</t>
  </si>
  <si>
    <t>Tlaková zkouška vodou potrubí do 80</t>
  </si>
  <si>
    <t>-1253899351</t>
  </si>
  <si>
    <t>892372111</t>
  </si>
  <si>
    <t>Zabezpečení konců potrubí DN do 300 při tlakových zkouškách vodou</t>
  </si>
  <si>
    <t>1683316889</t>
  </si>
  <si>
    <t>89991</t>
  </si>
  <si>
    <t>M+D připojení na stávající vodovodní řád</t>
  </si>
  <si>
    <t>-844413064</t>
  </si>
  <si>
    <t>8-2</t>
  </si>
  <si>
    <t>Domovní přípojky</t>
  </si>
  <si>
    <t>871161141</t>
  </si>
  <si>
    <t>Montáž potrubí z PE100 SDR 11 otevřený výkop svařovaných na tupo do D 32 x 3,0 mm</t>
  </si>
  <si>
    <t>-1381172456</t>
  </si>
  <si>
    <t xml:space="preserve">přípojky </t>
  </si>
  <si>
    <t>50</t>
  </si>
  <si>
    <t>šachty</t>
  </si>
  <si>
    <t>10*2</t>
  </si>
  <si>
    <t>28613594</t>
  </si>
  <si>
    <t>potrubí dvouvrstvé PE100 s 10% signalizační vrstvou SDR 11 32x3,0 dl 12m</t>
  </si>
  <si>
    <t>876617331</t>
  </si>
  <si>
    <t>77*1,07</t>
  </si>
  <si>
    <t>893811112</t>
  </si>
  <si>
    <t>Osazení vodoměrné šachty hranaté z PP samonosné pro běžné zatížení plochy do 1,1 m2 hloubky do 1,4 m</t>
  </si>
  <si>
    <t>990619310</t>
  </si>
  <si>
    <t>56230552</t>
  </si>
  <si>
    <t>šachta vodoměrná samonosná hranatá s poklopem (ref.vodoměrná šachta MODULO)</t>
  </si>
  <si>
    <t>1085838859</t>
  </si>
  <si>
    <t>891181112</t>
  </si>
  <si>
    <t>Montáž vodovodních šoupátek otevřený výkop do DN 40</t>
  </si>
  <si>
    <t>1185452202</t>
  </si>
  <si>
    <t>280000103215</t>
  </si>
  <si>
    <t>Litinové šoupátko domovních přípojek 1x s vnější závitem a 1x integrovaným ISO hrdlem d25</t>
  </si>
  <si>
    <t>KS</t>
  </si>
  <si>
    <t>-359519340</t>
  </si>
  <si>
    <t>960108012003</t>
  </si>
  <si>
    <t>Zemní teleskopická souprava se šroubovým napojením DN 3/4" - 2" (1,3 - 1,8 m) - příslušenství k šoupátku</t>
  </si>
  <si>
    <t>994900154</t>
  </si>
  <si>
    <t>891269111</t>
  </si>
  <si>
    <t>Montáž navrtávacích pasů na potrubí z jakýchkoli trub do DN 100</t>
  </si>
  <si>
    <t>-476732992</t>
  </si>
  <si>
    <t>525009005416</t>
  </si>
  <si>
    <t>Navrtávací pás pro PE potrubí DN90 - s vnitřním závitovým výstupem 5/4"</t>
  </si>
  <si>
    <t>1419171765</t>
  </si>
  <si>
    <t>899401112</t>
  </si>
  <si>
    <t>Osazení poklopů litinových šoupátkových</t>
  </si>
  <si>
    <t>615675394</t>
  </si>
  <si>
    <t>1650KASI0000</t>
  </si>
  <si>
    <t>Litinový poklop uliční samonivelační přípojkový s logem výrobce</t>
  </si>
  <si>
    <t>-1822942444</t>
  </si>
  <si>
    <t>891162211</t>
  </si>
  <si>
    <t>Montáž závitového vodoměru G 1 v šachtě</t>
  </si>
  <si>
    <t>-685729661</t>
  </si>
  <si>
    <t>38821460</t>
  </si>
  <si>
    <t xml:space="preserve">vodoměr domovní na studenou užitkovou vodu </t>
  </si>
  <si>
    <t>1111969346</t>
  </si>
  <si>
    <t>899304111A</t>
  </si>
  <si>
    <t>Osazení podkladků pro šoupátka</t>
  </si>
  <si>
    <t>-936582794</t>
  </si>
  <si>
    <t>5926001</t>
  </si>
  <si>
    <t>prefa podkladek pro šoupátka</t>
  </si>
  <si>
    <t>-2085867545</t>
  </si>
  <si>
    <t>891163111</t>
  </si>
  <si>
    <t>Montáž vodovodního ventilu hlavního pro přípojky DN 25</t>
  </si>
  <si>
    <t>-484635558</t>
  </si>
  <si>
    <t>28654337</t>
  </si>
  <si>
    <t>kohout kulový D 25mm</t>
  </si>
  <si>
    <t>-742607762</t>
  </si>
  <si>
    <t>215501475</t>
  </si>
  <si>
    <t>892233122</t>
  </si>
  <si>
    <t>Proplach a dezinfekce vodovodního potrubí DN do 70</t>
  </si>
  <si>
    <t>1729072665</t>
  </si>
  <si>
    <t>36</t>
  </si>
  <si>
    <t>1773680145</t>
  </si>
  <si>
    <t>8-3</t>
  </si>
  <si>
    <t>Hydrant</t>
  </si>
  <si>
    <t>37</t>
  </si>
  <si>
    <t>891267111A</t>
  </si>
  <si>
    <t xml:space="preserve">Montáž hydrantů podzemních  </t>
  </si>
  <si>
    <t>-326941949</t>
  </si>
  <si>
    <t>38</t>
  </si>
  <si>
    <t>4227366311A</t>
  </si>
  <si>
    <t>hydrant podzemní dvojčinný DN80/1,5 - K240, koleno patní Hawle DN80, točivá příruba DN80, lemový nákružek DN80, podkladová deska pro hydrantový poklop, T-kus, těsnění</t>
  </si>
  <si>
    <t>123522250</t>
  </si>
  <si>
    <t>39</t>
  </si>
  <si>
    <t>899401113</t>
  </si>
  <si>
    <t>Osazení poklopů litinových hydrantových</t>
  </si>
  <si>
    <t>-462591456</t>
  </si>
  <si>
    <t>40</t>
  </si>
  <si>
    <t>42291452</t>
  </si>
  <si>
    <t>poklop litinový hydrantový DN 80</t>
  </si>
  <si>
    <t>-2117046032</t>
  </si>
  <si>
    <t>8-4</t>
  </si>
  <si>
    <t>Odvzdušňovací souprava</t>
  </si>
  <si>
    <t>41</t>
  </si>
  <si>
    <t>857244122</t>
  </si>
  <si>
    <t>Montáž litinových tvarovek odbočných přírubových otevřený výkop DN 80</t>
  </si>
  <si>
    <t>-2018285505</t>
  </si>
  <si>
    <t>42</t>
  </si>
  <si>
    <t>504908000010</t>
  </si>
  <si>
    <t>Litinové koleno patní přírubové DN80</t>
  </si>
  <si>
    <t>-719001804</t>
  </si>
  <si>
    <t>43</t>
  </si>
  <si>
    <t>040008009016</t>
  </si>
  <si>
    <t>Přírubové spoje jištěné proti posunu pro PE a PVC potrubí DN80</t>
  </si>
  <si>
    <t>1926698159</t>
  </si>
  <si>
    <t>44</t>
  </si>
  <si>
    <t>891247111</t>
  </si>
  <si>
    <t>Montáž hydrantů podzemních DN 80</t>
  </si>
  <si>
    <t>-1929263020</t>
  </si>
  <si>
    <t>45</t>
  </si>
  <si>
    <t>982208012516</t>
  </si>
  <si>
    <t>Hydrant odvzdušňovací PN 1-16 1305 mm / DN80</t>
  </si>
  <si>
    <t>-276413915</t>
  </si>
  <si>
    <t>46</t>
  </si>
  <si>
    <t>57126431</t>
  </si>
  <si>
    <t>47</t>
  </si>
  <si>
    <t>179000000000</t>
  </si>
  <si>
    <t>Litinový poklop hydranty - odvzdušňovací</t>
  </si>
  <si>
    <t>-1137720705</t>
  </si>
  <si>
    <t>48</t>
  </si>
  <si>
    <t>998276101</t>
  </si>
  <si>
    <t>Přesun hmot pro trubní vedení z trub z plastických hmot otevřený výkop</t>
  </si>
  <si>
    <t>1504072801</t>
  </si>
  <si>
    <t>14 - Kanalizace splašková</t>
  </si>
  <si>
    <t>602262312</t>
  </si>
  <si>
    <t>potrubí</t>
  </si>
  <si>
    <t>186*0,6*1,6</t>
  </si>
  <si>
    <t>přípojky</t>
  </si>
  <si>
    <t>52*0,6*1,6</t>
  </si>
  <si>
    <t>6*0,6*1,6</t>
  </si>
  <si>
    <t>-1371818554</t>
  </si>
  <si>
    <t>234,24*0,50</t>
  </si>
  <si>
    <t>-762730740</t>
  </si>
  <si>
    <t>-1305644361</t>
  </si>
  <si>
    <t>234,24</t>
  </si>
  <si>
    <t>-135,767</t>
  </si>
  <si>
    <t>197792582</t>
  </si>
  <si>
    <t>-457857062</t>
  </si>
  <si>
    <t>-84,36</t>
  </si>
  <si>
    <t>-1,453</t>
  </si>
  <si>
    <t>-3,14*0,6*0,6*1,6*7</t>
  </si>
  <si>
    <t>1531153938</t>
  </si>
  <si>
    <t>186*0,6*0,6</t>
  </si>
  <si>
    <t>52*0,6*0,5</t>
  </si>
  <si>
    <t>6*0,6*0,5</t>
  </si>
  <si>
    <t>2077419662</t>
  </si>
  <si>
    <t>1,1*1,1*0,15*7</t>
  </si>
  <si>
    <t>Oprava komunikace včetně podkladních  vrstev v místě napojení na stávající řad</t>
  </si>
  <si>
    <t>-203786840</t>
  </si>
  <si>
    <t>871350410</t>
  </si>
  <si>
    <t>Montáž kanalizačního potrubí korugovaného do SN 10 z polypropylenu do DN 200</t>
  </si>
  <si>
    <t>-1779690373</t>
  </si>
  <si>
    <t>52</t>
  </si>
  <si>
    <t>28614380</t>
  </si>
  <si>
    <t>trubka kanalizační PP korugovaná DN 200 mm s hrdlem SN 8 a těsněním (ref.Magnacor)</t>
  </si>
  <si>
    <t>-2073268666</t>
  </si>
  <si>
    <t>58*1,05</t>
  </si>
  <si>
    <t>871370410</t>
  </si>
  <si>
    <t>Montáž kanalizačního potrubí korugovaného do SN 10 z polypropylenu DN 300</t>
  </si>
  <si>
    <t>-293994705</t>
  </si>
  <si>
    <t>28614382</t>
  </si>
  <si>
    <t>trubka kanalizační PP korugovaná DN 300x3000 mm s hrdlem SN 8 a těsněním (ref.Magnacor)</t>
  </si>
  <si>
    <t>-1959598445</t>
  </si>
  <si>
    <t>186*1,05</t>
  </si>
  <si>
    <t>877350430</t>
  </si>
  <si>
    <t>Montáž tvarovek na kanalizačním potrubí z PP trub korugovaných DN 200</t>
  </si>
  <si>
    <t>-387409993</t>
  </si>
  <si>
    <t>2869001</t>
  </si>
  <si>
    <t>zátka dvojvrstvá DN200 (ref.Magnacor)</t>
  </si>
  <si>
    <t>-1996241696</t>
  </si>
  <si>
    <t>877360410</t>
  </si>
  <si>
    <t>Montáž kolen na kanalizačním potrubí z PP trub korugovaných DN 250</t>
  </si>
  <si>
    <t>1388180588</t>
  </si>
  <si>
    <t>2869002</t>
  </si>
  <si>
    <t>koleno dvojvrstvé 200x45° (ref.Magnacor)</t>
  </si>
  <si>
    <t>1641795661</t>
  </si>
  <si>
    <t>877370420</t>
  </si>
  <si>
    <t>Montáž odboček na kanalizačním potrubí z PP trub korugovaných DN 300</t>
  </si>
  <si>
    <t>-817601147</t>
  </si>
  <si>
    <t>28617383</t>
  </si>
  <si>
    <t>odbočka kanalizace DN 300/200 45° (ref.Magnacor)</t>
  </si>
  <si>
    <t>1025535156</t>
  </si>
  <si>
    <t>877370430</t>
  </si>
  <si>
    <t>Montáž tvarovek na kanalizačním potrubí z PP trub korugovaných DN 300</t>
  </si>
  <si>
    <t>-776545932</t>
  </si>
  <si>
    <t>2869003</t>
  </si>
  <si>
    <t>přesuvka dvojvrstvá DN300 (ref.Magnopor)</t>
  </si>
  <si>
    <t>1256617468</t>
  </si>
  <si>
    <t>892381111</t>
  </si>
  <si>
    <t>Tlaková zkouška vodou potrubí DN 250, DN 300 nebo 350</t>
  </si>
  <si>
    <t>439207898</t>
  </si>
  <si>
    <t>186</t>
  </si>
  <si>
    <t>52+6</t>
  </si>
  <si>
    <t>894138001</t>
  </si>
  <si>
    <t>Příplatek ZKD 0,60 m výšky vstupu na stokách</t>
  </si>
  <si>
    <t>677405324</t>
  </si>
  <si>
    <t>894411121</t>
  </si>
  <si>
    <t>Zřízení šachet kanalizačních z betonových dílců na potrubí DN nad 200 do 300 výšky do 1,50 m</t>
  </si>
  <si>
    <t>-566620938</t>
  </si>
  <si>
    <t>59224064</t>
  </si>
  <si>
    <t>dno betonové šachtové kulaté DN 1000 x 500, 100 x 65 x 15 cm</t>
  </si>
  <si>
    <t>173957548</t>
  </si>
  <si>
    <t>59224066</t>
  </si>
  <si>
    <t>skruž betonová DN 1000x250 PS, 100x25x12 cm</t>
  </si>
  <si>
    <t>-170053530</t>
  </si>
  <si>
    <t>59224312</t>
  </si>
  <si>
    <t>kónus šachetní betonový kapsové plastové stupadlo 100x62,5x58 cm</t>
  </si>
  <si>
    <t>-628004510</t>
  </si>
  <si>
    <t>59224013</t>
  </si>
  <si>
    <t>prstenec šachtový vyrovnávací betonový 625x100x100mm</t>
  </si>
  <si>
    <t>1195436787</t>
  </si>
  <si>
    <t>5520001</t>
  </si>
  <si>
    <t xml:space="preserve">těsnění pro betonové skruže </t>
  </si>
  <si>
    <t>-33705434</t>
  </si>
  <si>
    <t>18+7+14</t>
  </si>
  <si>
    <t>899104112</t>
  </si>
  <si>
    <t>Osazení poklopů litinových nebo ocelových včetně rámů pro třídu zatížení D400, E600</t>
  </si>
  <si>
    <t>-714551700</t>
  </si>
  <si>
    <t>28661935</t>
  </si>
  <si>
    <t>poklop šachtový litinový dno DN 600 pro třídu zatížení D400</t>
  </si>
  <si>
    <t>5466406</t>
  </si>
  <si>
    <t>899331111</t>
  </si>
  <si>
    <t xml:space="preserve">Výšková úprava uličního vstupu nebo vpusti  </t>
  </si>
  <si>
    <t>1962534890</t>
  </si>
  <si>
    <t>899721112</t>
  </si>
  <si>
    <t>Signalizační vodič DN nad 150 mm na potrubí</t>
  </si>
  <si>
    <t>-1503475775</t>
  </si>
  <si>
    <t>513450566</t>
  </si>
  <si>
    <t>899991</t>
  </si>
  <si>
    <t>M+D připojení na stávající kanalizační řád</t>
  </si>
  <si>
    <t>634608123</t>
  </si>
  <si>
    <t>-1080563989</t>
  </si>
  <si>
    <t>15 - Kanalizace dešťová</t>
  </si>
  <si>
    <t>132201101</t>
  </si>
  <si>
    <t>Hloubení rýh š do 600 mm v hornině tř. 3 objemu do 100 m3</t>
  </si>
  <si>
    <t>-2019149371</t>
  </si>
  <si>
    <t>vpusti</t>
  </si>
  <si>
    <t>52*0,6*1,3</t>
  </si>
  <si>
    <t>632208729</t>
  </si>
  <si>
    <t>310*0,6*1,3</t>
  </si>
  <si>
    <t>1095781098</t>
  </si>
  <si>
    <t>40,56*0,50</t>
  </si>
  <si>
    <t>241,8*0,50</t>
  </si>
  <si>
    <t>151101101</t>
  </si>
  <si>
    <t>Zřízení příložného pažení a rozepření stěn rýh hl do 2 m</t>
  </si>
  <si>
    <t>-72911738</t>
  </si>
  <si>
    <t>(310+52)*(1,3+1,3)</t>
  </si>
  <si>
    <t>151101111</t>
  </si>
  <si>
    <t>Odstranění příložného pažení a rozepření stěn rýh hl do 2 m</t>
  </si>
  <si>
    <t>1143594413</t>
  </si>
  <si>
    <t>459971885</t>
  </si>
  <si>
    <t>40,56</t>
  </si>
  <si>
    <t>-934555751</t>
  </si>
  <si>
    <t>241,8</t>
  </si>
  <si>
    <t>-126,657</t>
  </si>
  <si>
    <t>1864462949</t>
  </si>
  <si>
    <t>-948432706</t>
  </si>
  <si>
    <t>-127,2</t>
  </si>
  <si>
    <t>-2,787</t>
  </si>
  <si>
    <t>-3,14*0,6*0,6*1,6*10</t>
  </si>
  <si>
    <t>-3,14*0,3*0,3*1,5*18</t>
  </si>
  <si>
    <t>-500756192</t>
  </si>
  <si>
    <t>310*0,6*0,6</t>
  </si>
  <si>
    <t>-2009299101</t>
  </si>
  <si>
    <t>1,1*1,1*0,15*10</t>
  </si>
  <si>
    <t>0,6*0,6*0,15*18</t>
  </si>
  <si>
    <t>-1709745094</t>
  </si>
  <si>
    <t>-1582870714</t>
  </si>
  <si>
    <t>1351072195</t>
  </si>
  <si>
    <t>52*1,05</t>
  </si>
  <si>
    <t>-1900750163</t>
  </si>
  <si>
    <t>-891491655</t>
  </si>
  <si>
    <t>310*1,05</t>
  </si>
  <si>
    <t>332672413</t>
  </si>
  <si>
    <t>2869006</t>
  </si>
  <si>
    <t>zátka dvojvrstvá DN300 (ref.Magnacor)</t>
  </si>
  <si>
    <t>1364959840</t>
  </si>
  <si>
    <t>-33180725</t>
  </si>
  <si>
    <t>-145751753</t>
  </si>
  <si>
    <t>781431997</t>
  </si>
  <si>
    <t>389101077</t>
  </si>
  <si>
    <t>-951741655</t>
  </si>
  <si>
    <t>152729146</t>
  </si>
  <si>
    <t>892351111</t>
  </si>
  <si>
    <t>Tlaková zkouška vodou potrubí DN 150 nebo 200</t>
  </si>
  <si>
    <t>1925058745</t>
  </si>
  <si>
    <t>-1130425719</t>
  </si>
  <si>
    <t xml:space="preserve">Zřízení šachet kanalizačních z betonových dílců na potrubí DN nad 200 do 300  výšky do 1,50 </t>
  </si>
  <si>
    <t>-240877514</t>
  </si>
  <si>
    <t>158158298</t>
  </si>
  <si>
    <t>2124293209</t>
  </si>
  <si>
    <t>-1995013571</t>
  </si>
  <si>
    <t>-1912936176</t>
  </si>
  <si>
    <t>1865572323</t>
  </si>
  <si>
    <t>-285453884</t>
  </si>
  <si>
    <t>1981645601</t>
  </si>
  <si>
    <t>984958267</t>
  </si>
  <si>
    <t>895941311</t>
  </si>
  <si>
    <t xml:space="preserve">Zřízení vpusti kanalizační uliční z betonových dílců  </t>
  </si>
  <si>
    <t>-1838955892</t>
  </si>
  <si>
    <t>59223850</t>
  </si>
  <si>
    <t>dno pro uliční vpusť s výtokovým otvorem betonové 450x330x50mm</t>
  </si>
  <si>
    <t>-1297311512</t>
  </si>
  <si>
    <t>59223856</t>
  </si>
  <si>
    <t>skruž pro uliční vpusť horní betonová 450x195x50mm</t>
  </si>
  <si>
    <t>1630054992</t>
  </si>
  <si>
    <t>59223860</t>
  </si>
  <si>
    <t>skruž pro uliční vpusť středová betonová 450x195x50mm</t>
  </si>
  <si>
    <t>1601803169</t>
  </si>
  <si>
    <t>899204112</t>
  </si>
  <si>
    <t>Osazení mříží litinových včetně rámů a košů na bahno pro třídu zatížení D400, E600</t>
  </si>
  <si>
    <t>1770284963</t>
  </si>
  <si>
    <t>55242320</t>
  </si>
  <si>
    <t>mříž vtoková litinová plochá 500x500mm</t>
  </si>
  <si>
    <t>1006835947</t>
  </si>
  <si>
    <t>28661784</t>
  </si>
  <si>
    <t xml:space="preserve">revizní šachty D 400-kalový koš  </t>
  </si>
  <si>
    <t>-682035440</t>
  </si>
  <si>
    <t>-1822952194</t>
  </si>
  <si>
    <t>-1233440453</t>
  </si>
  <si>
    <t>460261932</t>
  </si>
  <si>
    <t>310</t>
  </si>
  <si>
    <t>-1697514260</t>
  </si>
  <si>
    <t>90001</t>
  </si>
  <si>
    <t>M+D tyč trasovací s betonovu patkou, hnědobílá barva</t>
  </si>
  <si>
    <t>-502396724</t>
  </si>
  <si>
    <t>-1742007262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</si>
</sst>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</numFmts>
  <fonts count="100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u val="single"/>
      <sz val="11"/>
      <color indexed="12"/>
      <name val="Calibri"/>
      <family val="0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8"/>
      <color indexed="56"/>
      <name val="Arial CE"/>
      <family val="0"/>
    </font>
    <font>
      <sz val="10"/>
      <color indexed="56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2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10"/>
      <color indexed="63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8"/>
      <color indexed="55"/>
      <name val="Arial CE"/>
      <family val="0"/>
    </font>
    <font>
      <b/>
      <sz val="10"/>
      <color indexed="55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8"/>
      <color rgb="FF003366"/>
      <name val="Arial CE"/>
      <family val="0"/>
    </font>
    <font>
      <sz val="10"/>
      <color rgb="FF003366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800080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b/>
      <sz val="10"/>
      <color rgb="FF46464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969696"/>
      <name val="Arial CE"/>
      <family val="0"/>
    </font>
    <font>
      <b/>
      <sz val="8"/>
      <color rgb="FF96969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73" fillId="0" borderId="0" xfId="0" applyFont="1" applyAlignment="1">
      <alignment horizontal="left" vertical="center"/>
    </xf>
    <xf numFmtId="0" fontId="2" fillId="22" borderId="0" xfId="0" applyFont="1" applyFill="1" applyAlignment="1" applyProtection="1">
      <alignment horizontal="left" vertical="center"/>
      <protection locked="0"/>
    </xf>
    <xf numFmtId="49" fontId="2" fillId="2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73" fillId="0" borderId="0" xfId="0" applyFont="1" applyAlignment="1">
      <alignment horizontal="right" vertical="center"/>
    </xf>
    <xf numFmtId="0" fontId="73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3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3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4" fillId="0" borderId="22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4" fontId="8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86" fillId="0" borderId="26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68" fontId="86" fillId="0" borderId="0" xfId="0" applyNumberFormat="1" applyFont="1" applyBorder="1" applyAlignment="1">
      <alignment vertical="center"/>
    </xf>
    <xf numFmtId="4" fontId="86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7" fillId="0" borderId="0" xfId="36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90" fillId="0" borderId="26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68" fontId="90" fillId="0" borderId="0" xfId="0" applyNumberFormat="1" applyFont="1" applyBorder="1" applyAlignment="1">
      <alignment vertical="center"/>
    </xf>
    <xf numFmtId="4" fontId="9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90" fillId="0" borderId="27" xfId="0" applyNumberFormat="1" applyFont="1" applyBorder="1" applyAlignment="1">
      <alignment vertical="center"/>
    </xf>
    <xf numFmtId="4" fontId="90" fillId="0" borderId="28" xfId="0" applyNumberFormat="1" applyFont="1" applyBorder="1" applyAlignment="1">
      <alignment vertical="center"/>
    </xf>
    <xf numFmtId="168" fontId="90" fillId="0" borderId="28" xfId="0" applyNumberFormat="1" applyFont="1" applyBorder="1" applyAlignment="1">
      <alignment vertical="center"/>
    </xf>
    <xf numFmtId="4" fontId="90" fillId="0" borderId="29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9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7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73" fillId="0" borderId="0" xfId="0" applyFont="1" applyAlignment="1" applyProtection="1">
      <alignment horizontal="right" vertical="center"/>
      <protection locked="0"/>
    </xf>
    <xf numFmtId="0" fontId="92" fillId="0" borderId="0" xfId="0" applyFont="1" applyAlignment="1">
      <alignment horizontal="left" vertical="center"/>
    </xf>
    <xf numFmtId="4" fontId="73" fillId="0" borderId="0" xfId="0" applyNumberFormat="1" applyFont="1" applyAlignment="1">
      <alignment vertical="center"/>
    </xf>
    <xf numFmtId="166" fontId="73" fillId="0" borderId="0" xfId="0" applyNumberFormat="1" applyFont="1" applyAlignment="1" applyProtection="1">
      <alignment horizontal="right" vertical="center"/>
      <protection locked="0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4" fillId="34" borderId="16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73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73" fillId="0" borderId="14" xfId="0" applyFont="1" applyBorder="1" applyAlignment="1">
      <alignment horizontal="right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8" fillId="34" borderId="0" xfId="0" applyFont="1" applyFill="1" applyAlignment="1">
      <alignment horizontal="left" vertical="center"/>
    </xf>
    <xf numFmtId="0" fontId="0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>
      <alignment horizontal="right" vertical="center"/>
    </xf>
    <xf numFmtId="0" fontId="93" fillId="0" borderId="0" xfId="0" applyFont="1" applyAlignment="1">
      <alignment horizontal="left" vertical="center"/>
    </xf>
    <xf numFmtId="0" fontId="74" fillId="0" borderId="12" xfId="0" applyFont="1" applyBorder="1" applyAlignment="1">
      <alignment vertical="center"/>
    </xf>
    <xf numFmtId="0" fontId="74" fillId="0" borderId="28" xfId="0" applyFont="1" applyBorder="1" applyAlignment="1">
      <alignment horizontal="left" vertical="center"/>
    </xf>
    <xf numFmtId="0" fontId="74" fillId="0" borderId="28" xfId="0" applyFont="1" applyBorder="1" applyAlignment="1">
      <alignment vertical="center"/>
    </xf>
    <xf numFmtId="0" fontId="74" fillId="0" borderId="28" xfId="0" applyFont="1" applyBorder="1" applyAlignment="1" applyProtection="1">
      <alignment vertical="center"/>
      <protection locked="0"/>
    </xf>
    <xf numFmtId="4" fontId="74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0" fontId="8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85" fillId="0" borderId="0" xfId="0" applyNumberFormat="1" applyFont="1" applyAlignment="1">
      <alignment/>
    </xf>
    <xf numFmtId="168" fontId="94" fillId="0" borderId="19" xfId="0" applyNumberFormat="1" applyFont="1" applyBorder="1" applyAlignment="1">
      <alignment/>
    </xf>
    <xf numFmtId="168" fontId="94" fillId="0" borderId="20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75" fillId="0" borderId="12" xfId="0" applyFont="1" applyBorder="1" applyAlignment="1">
      <alignment/>
    </xf>
    <xf numFmtId="0" fontId="75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 applyProtection="1">
      <alignment/>
      <protection locked="0"/>
    </xf>
    <xf numFmtId="4" fontId="74" fillId="0" borderId="0" xfId="0" applyNumberFormat="1" applyFont="1" applyAlignment="1">
      <alignment/>
    </xf>
    <xf numFmtId="0" fontId="75" fillId="0" borderId="26" xfId="0" applyFont="1" applyBorder="1" applyAlignment="1">
      <alignment/>
    </xf>
    <xf numFmtId="0" fontId="75" fillId="0" borderId="0" xfId="0" applyFont="1" applyBorder="1" applyAlignment="1">
      <alignment/>
    </xf>
    <xf numFmtId="168" fontId="75" fillId="0" borderId="0" xfId="0" applyNumberFormat="1" applyFont="1" applyBorder="1" applyAlignment="1">
      <alignment/>
    </xf>
    <xf numFmtId="168" fontId="75" fillId="0" borderId="21" xfId="0" applyNumberFormat="1" applyFont="1" applyBorder="1" applyAlignment="1">
      <alignment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69" fontId="8" fillId="0" borderId="31" xfId="0" applyNumberFormat="1" applyFont="1" applyBorder="1" applyAlignment="1" applyProtection="1">
      <alignment vertical="center"/>
      <protection locked="0"/>
    </xf>
    <xf numFmtId="4" fontId="8" fillId="22" borderId="31" xfId="0" applyNumberFormat="1" applyFont="1" applyFill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84" fillId="22" borderId="26" xfId="0" applyFont="1" applyFill="1" applyBorder="1" applyAlignment="1" applyProtection="1">
      <alignment horizontal="left" vertical="center"/>
      <protection locked="0"/>
    </xf>
    <xf numFmtId="0" fontId="84" fillId="0" borderId="0" xfId="0" applyFont="1" applyBorder="1" applyAlignment="1">
      <alignment horizontal="center" vertical="center"/>
    </xf>
    <xf numFmtId="168" fontId="84" fillId="0" borderId="0" xfId="0" applyNumberFormat="1" applyFont="1" applyBorder="1" applyAlignment="1">
      <alignment vertical="center"/>
    </xf>
    <xf numFmtId="168" fontId="84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4" fillId="22" borderId="27" xfId="0" applyFont="1" applyFill="1" applyBorder="1" applyAlignment="1" applyProtection="1">
      <alignment horizontal="left" vertical="center"/>
      <protection locked="0"/>
    </xf>
    <xf numFmtId="0" fontId="84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8" fontId="84" fillId="0" borderId="28" xfId="0" applyNumberFormat="1" applyFont="1" applyBorder="1" applyAlignment="1">
      <alignment vertical="center"/>
    </xf>
    <xf numFmtId="168" fontId="84" fillId="0" borderId="29" xfId="0" applyNumberFormat="1" applyFont="1" applyBorder="1" applyAlignment="1">
      <alignment vertical="center"/>
    </xf>
    <xf numFmtId="0" fontId="76" fillId="0" borderId="12" xfId="0" applyFont="1" applyBorder="1" applyAlignment="1">
      <alignment vertical="center"/>
    </xf>
    <xf numFmtId="0" fontId="76" fillId="0" borderId="28" xfId="0" applyFont="1" applyBorder="1" applyAlignment="1">
      <alignment horizontal="left" vertical="center"/>
    </xf>
    <xf numFmtId="0" fontId="76" fillId="0" borderId="28" xfId="0" applyFont="1" applyBorder="1" applyAlignment="1">
      <alignment vertical="center"/>
    </xf>
    <xf numFmtId="0" fontId="76" fillId="0" borderId="28" xfId="0" applyFont="1" applyBorder="1" applyAlignment="1" applyProtection="1">
      <alignment vertical="center"/>
      <protection locked="0"/>
    </xf>
    <xf numFmtId="4" fontId="76" fillId="0" borderId="28" xfId="0" applyNumberFormat="1" applyFont="1" applyBorder="1" applyAlignment="1">
      <alignment vertical="center"/>
    </xf>
    <xf numFmtId="0" fontId="76" fillId="0" borderId="0" xfId="0" applyFont="1" applyAlignment="1">
      <alignment horizontal="left"/>
    </xf>
    <xf numFmtId="4" fontId="76" fillId="0" borderId="0" xfId="0" applyNumberFormat="1" applyFont="1" applyAlignment="1">
      <alignment/>
    </xf>
    <xf numFmtId="0" fontId="77" fillId="0" borderId="12" xfId="0" applyFont="1" applyBorder="1" applyAlignment="1">
      <alignment vertical="center"/>
    </xf>
    <xf numFmtId="0" fontId="95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 wrapText="1"/>
    </xf>
    <xf numFmtId="169" fontId="77" fillId="0" borderId="0" xfId="0" applyNumberFormat="1" applyFont="1" applyAlignment="1">
      <alignment vertical="center"/>
    </xf>
    <xf numFmtId="0" fontId="77" fillId="0" borderId="0" xfId="0" applyFont="1" applyAlignment="1" applyProtection="1">
      <alignment vertical="center"/>
      <protection locked="0"/>
    </xf>
    <xf numFmtId="0" fontId="77" fillId="0" borderId="26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21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169" fontId="78" fillId="0" borderId="0" xfId="0" applyNumberFormat="1" applyFont="1" applyAlignment="1">
      <alignment vertical="center"/>
    </xf>
    <xf numFmtId="0" fontId="78" fillId="0" borderId="0" xfId="0" applyFont="1" applyAlignment="1" applyProtection="1">
      <alignment vertical="center"/>
      <protection locked="0"/>
    </xf>
    <xf numFmtId="0" fontId="78" fillId="0" borderId="26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21" xfId="0" applyFont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 applyProtection="1">
      <alignment vertical="center"/>
      <protection locked="0"/>
    </xf>
    <xf numFmtId="0" fontId="79" fillId="0" borderId="26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1" xfId="0" applyFont="1" applyBorder="1" applyAlignment="1">
      <alignment vertical="center"/>
    </xf>
    <xf numFmtId="0" fontId="96" fillId="0" borderId="31" xfId="0" applyFont="1" applyBorder="1" applyAlignment="1" applyProtection="1">
      <alignment horizontal="center" vertical="center"/>
      <protection locked="0"/>
    </xf>
    <xf numFmtId="49" fontId="96" fillId="0" borderId="31" xfId="0" applyNumberFormat="1" applyFont="1" applyBorder="1" applyAlignment="1" applyProtection="1">
      <alignment horizontal="left" vertical="center" wrapText="1"/>
      <protection locked="0"/>
    </xf>
    <xf numFmtId="0" fontId="96" fillId="0" borderId="31" xfId="0" applyFont="1" applyBorder="1" applyAlignment="1" applyProtection="1">
      <alignment horizontal="left" vertical="center" wrapText="1"/>
      <protection locked="0"/>
    </xf>
    <xf numFmtId="0" fontId="96" fillId="0" borderId="31" xfId="0" applyFont="1" applyBorder="1" applyAlignment="1" applyProtection="1">
      <alignment horizontal="center" vertical="center" wrapText="1"/>
      <protection locked="0"/>
    </xf>
    <xf numFmtId="169" fontId="96" fillId="0" borderId="31" xfId="0" applyNumberFormat="1" applyFont="1" applyBorder="1" applyAlignment="1" applyProtection="1">
      <alignment vertical="center"/>
      <protection locked="0"/>
    </xf>
    <xf numFmtId="4" fontId="96" fillId="22" borderId="31" xfId="0" applyNumberFormat="1" applyFont="1" applyFill="1" applyBorder="1" applyAlignment="1" applyProtection="1">
      <alignment vertical="center"/>
      <protection locked="0"/>
    </xf>
    <xf numFmtId="4" fontId="96" fillId="0" borderId="31" xfId="0" applyNumberFormat="1" applyFont="1" applyBorder="1" applyAlignment="1" applyProtection="1">
      <alignment vertical="center"/>
      <protection locked="0"/>
    </xf>
    <xf numFmtId="0" fontId="97" fillId="0" borderId="31" xfId="0" applyFont="1" applyBorder="1" applyAlignment="1" applyProtection="1">
      <alignment vertical="center"/>
      <protection locked="0"/>
    </xf>
    <xf numFmtId="0" fontId="97" fillId="0" borderId="12" xfId="0" applyFont="1" applyBorder="1" applyAlignment="1">
      <alignment vertical="center"/>
    </xf>
    <xf numFmtId="0" fontId="96" fillId="22" borderId="26" xfId="0" applyFont="1" applyFill="1" applyBorder="1" applyAlignment="1" applyProtection="1">
      <alignment horizontal="left" vertical="center"/>
      <protection locked="0"/>
    </xf>
    <xf numFmtId="0" fontId="96" fillId="0" borderId="0" xfId="0" applyFont="1" applyBorder="1" applyAlignment="1">
      <alignment horizontal="center" vertical="center"/>
    </xf>
    <xf numFmtId="49" fontId="2" fillId="22" borderId="0" xfId="0" applyNumberFormat="1" applyFont="1" applyFill="1" applyAlignment="1" applyProtection="1">
      <alignment horizontal="left" vertical="center"/>
      <protection locked="0"/>
    </xf>
    <xf numFmtId="0" fontId="81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98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166" fontId="73" fillId="0" borderId="0" xfId="0" applyNumberFormat="1" applyFont="1" applyAlignment="1">
      <alignment horizontal="left" vertical="center"/>
    </xf>
    <xf numFmtId="4" fontId="4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99" fillId="0" borderId="0" xfId="0" applyFont="1" applyAlignment="1">
      <alignment horizontal="left" vertical="top" wrapText="1"/>
    </xf>
    <xf numFmtId="0" fontId="99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7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3" fillId="0" borderId="0" xfId="0" applyFont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88" fillId="0" borderId="0" xfId="0" applyFont="1" applyAlignment="1">
      <alignment horizontal="left" vertical="center" wrapText="1"/>
    </xf>
    <xf numFmtId="4" fontId="85" fillId="0" borderId="0" xfId="0" applyNumberFormat="1" applyFont="1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6" fillId="0" borderId="25" xfId="0" applyFont="1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  <xf numFmtId="0" fontId="92" fillId="0" borderId="26" xfId="0" applyFont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2" fillId="22" borderId="0" xfId="0" applyFont="1" applyFill="1" applyAlignment="1" applyProtection="1">
      <alignment horizontal="left" vertical="center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zoomScalePageLayoutView="0" workbookViewId="0" topLeftCell="A100">
      <selection activeCell="AO20" sqref="AO2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75" customHeight="1">
      <c r="AR2" s="216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7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28" t="s">
        <v>32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19"/>
      <c r="BE5" s="225" t="s">
        <v>14</v>
      </c>
      <c r="BS5" s="16" t="s">
        <v>6</v>
      </c>
    </row>
    <row r="6" spans="2:71" ht="36.75" customHeight="1">
      <c r="B6" s="19"/>
      <c r="D6" s="25" t="s">
        <v>15</v>
      </c>
      <c r="K6" s="229" t="s">
        <v>16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19"/>
      <c r="BE6" s="226"/>
      <c r="BS6" s="16" t="s">
        <v>6</v>
      </c>
    </row>
    <row r="7" spans="2:7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26"/>
      <c r="BS7" s="16" t="s">
        <v>6</v>
      </c>
    </row>
    <row r="8" spans="2:71" ht="12" customHeight="1">
      <c r="B8" s="19"/>
      <c r="D8" s="26" t="s">
        <v>19</v>
      </c>
      <c r="K8" s="24" t="s">
        <v>20</v>
      </c>
      <c r="AK8" s="26" t="s">
        <v>21</v>
      </c>
      <c r="AN8" s="215" t="s">
        <v>27</v>
      </c>
      <c r="AR8" s="19"/>
      <c r="BE8" s="226"/>
      <c r="BS8" s="16" t="s">
        <v>6</v>
      </c>
    </row>
    <row r="9" spans="2:71" ht="14.25" customHeight="1">
      <c r="B9" s="19"/>
      <c r="AR9" s="19"/>
      <c r="BE9" s="226"/>
      <c r="BS9" s="16" t="s">
        <v>6</v>
      </c>
    </row>
    <row r="10" spans="2:71" ht="12" customHeight="1">
      <c r="B10" s="19"/>
      <c r="D10" s="26" t="s">
        <v>22</v>
      </c>
      <c r="AK10" s="26" t="s">
        <v>23</v>
      </c>
      <c r="AN10" s="24" t="s">
        <v>1</v>
      </c>
      <c r="AR10" s="19"/>
      <c r="BE10" s="226"/>
      <c r="BS10" s="16" t="s">
        <v>6</v>
      </c>
    </row>
    <row r="11" spans="2:71" ht="18" customHeight="1">
      <c r="B11" s="19"/>
      <c r="E11" s="24" t="s">
        <v>24</v>
      </c>
      <c r="AK11" s="26" t="s">
        <v>25</v>
      </c>
      <c r="AN11" s="24" t="s">
        <v>1</v>
      </c>
      <c r="AR11" s="19"/>
      <c r="BE11" s="226"/>
      <c r="BS11" s="16" t="s">
        <v>6</v>
      </c>
    </row>
    <row r="12" spans="2:71" ht="6.75" customHeight="1">
      <c r="B12" s="19"/>
      <c r="AR12" s="19"/>
      <c r="BE12" s="226"/>
      <c r="BS12" s="16" t="s">
        <v>6</v>
      </c>
    </row>
    <row r="13" spans="2:71" ht="12" customHeight="1">
      <c r="B13" s="19"/>
      <c r="D13" s="26" t="s">
        <v>26</v>
      </c>
      <c r="AK13" s="26" t="s">
        <v>23</v>
      </c>
      <c r="AN13" s="28" t="s">
        <v>27</v>
      </c>
      <c r="AR13" s="19"/>
      <c r="BE13" s="226"/>
      <c r="BS13" s="16" t="s">
        <v>6</v>
      </c>
    </row>
    <row r="14" spans="2:71" ht="12.75">
      <c r="B14" s="19"/>
      <c r="E14" s="230" t="s">
        <v>27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6" t="s">
        <v>25</v>
      </c>
      <c r="AN14" s="28" t="s">
        <v>27</v>
      </c>
      <c r="AR14" s="19"/>
      <c r="BE14" s="226"/>
      <c r="BS14" s="16" t="s">
        <v>6</v>
      </c>
    </row>
    <row r="15" spans="2:71" ht="6.75" customHeight="1">
      <c r="B15" s="19"/>
      <c r="AR15" s="19"/>
      <c r="BE15" s="226"/>
      <c r="BS15" s="16" t="s">
        <v>3</v>
      </c>
    </row>
    <row r="16" spans="2:71" ht="12" customHeight="1">
      <c r="B16" s="19"/>
      <c r="D16" s="26" t="s">
        <v>28</v>
      </c>
      <c r="AK16" s="26" t="s">
        <v>23</v>
      </c>
      <c r="AN16" s="24" t="s">
        <v>1</v>
      </c>
      <c r="AR16" s="19"/>
      <c r="BE16" s="226"/>
      <c r="BS16" s="16" t="s">
        <v>3</v>
      </c>
    </row>
    <row r="17" spans="2:71" ht="18" customHeight="1">
      <c r="B17" s="19"/>
      <c r="E17" s="24" t="s">
        <v>29</v>
      </c>
      <c r="AK17" s="26" t="s">
        <v>25</v>
      </c>
      <c r="AN17" s="24" t="s">
        <v>1</v>
      </c>
      <c r="AR17" s="19"/>
      <c r="BE17" s="226"/>
      <c r="BS17" s="16" t="s">
        <v>30</v>
      </c>
    </row>
    <row r="18" spans="2:71" ht="6.75" customHeight="1">
      <c r="B18" s="19"/>
      <c r="AR18" s="19"/>
      <c r="BE18" s="226"/>
      <c r="BS18" s="16" t="s">
        <v>6</v>
      </c>
    </row>
    <row r="19" spans="2:71" ht="12" customHeight="1">
      <c r="B19" s="19"/>
      <c r="D19" s="26" t="s">
        <v>31</v>
      </c>
      <c r="AK19" s="26" t="s">
        <v>23</v>
      </c>
      <c r="AN19" s="24" t="s">
        <v>1</v>
      </c>
      <c r="AR19" s="19"/>
      <c r="BE19" s="226"/>
      <c r="BS19" s="16" t="s">
        <v>6</v>
      </c>
    </row>
    <row r="20" spans="2:71" ht="18" customHeight="1">
      <c r="B20" s="19"/>
      <c r="E20" s="24" t="s">
        <v>32</v>
      </c>
      <c r="AK20" s="26" t="s">
        <v>25</v>
      </c>
      <c r="AN20" s="24" t="s">
        <v>1</v>
      </c>
      <c r="AR20" s="19"/>
      <c r="BE20" s="226"/>
      <c r="BS20" s="16" t="s">
        <v>30</v>
      </c>
    </row>
    <row r="21" spans="2:57" ht="6.75" customHeight="1">
      <c r="B21" s="19"/>
      <c r="AR21" s="19"/>
      <c r="BE21" s="226"/>
    </row>
    <row r="22" spans="2:57" ht="12" customHeight="1">
      <c r="B22" s="19"/>
      <c r="D22" s="26" t="s">
        <v>33</v>
      </c>
      <c r="AR22" s="19"/>
      <c r="BE22" s="226"/>
    </row>
    <row r="23" spans="2:57" ht="16.5" customHeight="1">
      <c r="B23" s="19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19"/>
      <c r="BE23" s="226"/>
    </row>
    <row r="24" spans="2:57" ht="6.75" customHeight="1">
      <c r="B24" s="19"/>
      <c r="AR24" s="19"/>
      <c r="BE24" s="226"/>
    </row>
    <row r="25" spans="2:57" ht="6.7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6"/>
    </row>
    <row r="26" spans="1:57" s="1" customFormat="1" ht="25.5" customHeight="1">
      <c r="A26" s="31"/>
      <c r="B26" s="32"/>
      <c r="C26" s="31"/>
      <c r="D26" s="33" t="s">
        <v>34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3">
        <f>ROUND(AG94,2)</f>
        <v>0</v>
      </c>
      <c r="AL26" s="234"/>
      <c r="AM26" s="234"/>
      <c r="AN26" s="234"/>
      <c r="AO26" s="234"/>
      <c r="AP26" s="31"/>
      <c r="AQ26" s="31"/>
      <c r="AR26" s="32"/>
      <c r="BE26" s="226"/>
    </row>
    <row r="27" spans="1:57" s="1" customFormat="1" ht="6.7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26"/>
    </row>
    <row r="28" spans="1:57" s="1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35" t="s">
        <v>35</v>
      </c>
      <c r="M28" s="235"/>
      <c r="N28" s="235"/>
      <c r="O28" s="235"/>
      <c r="P28" s="235"/>
      <c r="Q28" s="31"/>
      <c r="R28" s="31"/>
      <c r="S28" s="31"/>
      <c r="T28" s="31"/>
      <c r="U28" s="31"/>
      <c r="V28" s="31"/>
      <c r="W28" s="235" t="s">
        <v>36</v>
      </c>
      <c r="X28" s="235"/>
      <c r="Y28" s="235"/>
      <c r="Z28" s="235"/>
      <c r="AA28" s="235"/>
      <c r="AB28" s="235"/>
      <c r="AC28" s="235"/>
      <c r="AD28" s="235"/>
      <c r="AE28" s="235"/>
      <c r="AF28" s="31"/>
      <c r="AG28" s="31"/>
      <c r="AH28" s="31"/>
      <c r="AI28" s="31"/>
      <c r="AJ28" s="31"/>
      <c r="AK28" s="235" t="s">
        <v>37</v>
      </c>
      <c r="AL28" s="235"/>
      <c r="AM28" s="235"/>
      <c r="AN28" s="235"/>
      <c r="AO28" s="235"/>
      <c r="AP28" s="31"/>
      <c r="AQ28" s="31"/>
      <c r="AR28" s="32"/>
      <c r="BE28" s="226"/>
    </row>
    <row r="29" spans="2:57" s="2" customFormat="1" ht="14.25" customHeight="1">
      <c r="B29" s="36"/>
      <c r="D29" s="26" t="s">
        <v>38</v>
      </c>
      <c r="F29" s="26" t="s">
        <v>39</v>
      </c>
      <c r="L29" s="220">
        <v>0.21</v>
      </c>
      <c r="M29" s="219"/>
      <c r="N29" s="219"/>
      <c r="O29" s="219"/>
      <c r="P29" s="219"/>
      <c r="W29" s="218">
        <f>ROUND(AZ94,2)</f>
        <v>0</v>
      </c>
      <c r="X29" s="219"/>
      <c r="Y29" s="219"/>
      <c r="Z29" s="219"/>
      <c r="AA29" s="219"/>
      <c r="AB29" s="219"/>
      <c r="AC29" s="219"/>
      <c r="AD29" s="219"/>
      <c r="AE29" s="219"/>
      <c r="AK29" s="218">
        <f>ROUND(AV94,2)</f>
        <v>0</v>
      </c>
      <c r="AL29" s="219"/>
      <c r="AM29" s="219"/>
      <c r="AN29" s="219"/>
      <c r="AO29" s="219"/>
      <c r="AR29" s="36"/>
      <c r="BE29" s="227"/>
    </row>
    <row r="30" spans="2:57" s="2" customFormat="1" ht="14.25" customHeight="1">
      <c r="B30" s="36"/>
      <c r="F30" s="26" t="s">
        <v>40</v>
      </c>
      <c r="L30" s="220">
        <v>0.15</v>
      </c>
      <c r="M30" s="219"/>
      <c r="N30" s="219"/>
      <c r="O30" s="219"/>
      <c r="P30" s="219"/>
      <c r="W30" s="218">
        <f>ROUND(BA94,2)</f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f>ROUND(AW94,2)</f>
        <v>0</v>
      </c>
      <c r="AL30" s="219"/>
      <c r="AM30" s="219"/>
      <c r="AN30" s="219"/>
      <c r="AO30" s="219"/>
      <c r="AR30" s="36"/>
      <c r="BE30" s="227"/>
    </row>
    <row r="31" spans="2:57" s="2" customFormat="1" ht="14.25" customHeight="1" hidden="1">
      <c r="B31" s="36"/>
      <c r="F31" s="26" t="s">
        <v>41</v>
      </c>
      <c r="L31" s="220">
        <v>0.21</v>
      </c>
      <c r="M31" s="219"/>
      <c r="N31" s="219"/>
      <c r="O31" s="219"/>
      <c r="P31" s="219"/>
      <c r="W31" s="218">
        <f>ROUND(BB94,2)</f>
        <v>0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6"/>
      <c r="BE31" s="227"/>
    </row>
    <row r="32" spans="2:57" s="2" customFormat="1" ht="14.25" customHeight="1" hidden="1">
      <c r="B32" s="36"/>
      <c r="F32" s="26" t="s">
        <v>42</v>
      </c>
      <c r="L32" s="220">
        <v>0.15</v>
      </c>
      <c r="M32" s="219"/>
      <c r="N32" s="219"/>
      <c r="O32" s="219"/>
      <c r="P32" s="219"/>
      <c r="W32" s="218">
        <f>ROUND(BC94,2)</f>
        <v>0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6"/>
      <c r="BE32" s="227"/>
    </row>
    <row r="33" spans="2:57" s="2" customFormat="1" ht="14.25" customHeight="1" hidden="1">
      <c r="B33" s="36"/>
      <c r="F33" s="26" t="s">
        <v>43</v>
      </c>
      <c r="L33" s="220">
        <v>0</v>
      </c>
      <c r="M33" s="219"/>
      <c r="N33" s="219"/>
      <c r="O33" s="219"/>
      <c r="P33" s="219"/>
      <c r="W33" s="218">
        <f>ROUND(BD94,2)</f>
        <v>0</v>
      </c>
      <c r="X33" s="219"/>
      <c r="Y33" s="219"/>
      <c r="Z33" s="219"/>
      <c r="AA33" s="219"/>
      <c r="AB33" s="219"/>
      <c r="AC33" s="219"/>
      <c r="AD33" s="219"/>
      <c r="AE33" s="219"/>
      <c r="AK33" s="218">
        <v>0</v>
      </c>
      <c r="AL33" s="219"/>
      <c r="AM33" s="219"/>
      <c r="AN33" s="219"/>
      <c r="AO33" s="219"/>
      <c r="AR33" s="36"/>
      <c r="BE33" s="227"/>
    </row>
    <row r="34" spans="1:57" s="1" customFormat="1" ht="6.7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26"/>
    </row>
    <row r="35" spans="1:57" s="1" customFormat="1" ht="25.5" customHeight="1">
      <c r="A35" s="31"/>
      <c r="B35" s="32"/>
      <c r="C35" s="37"/>
      <c r="D35" s="38" t="s">
        <v>44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45</v>
      </c>
      <c r="U35" s="39"/>
      <c r="V35" s="39"/>
      <c r="W35" s="39"/>
      <c r="X35" s="224" t="s">
        <v>46</v>
      </c>
      <c r="Y35" s="222"/>
      <c r="Z35" s="222"/>
      <c r="AA35" s="222"/>
      <c r="AB35" s="222"/>
      <c r="AC35" s="39"/>
      <c r="AD35" s="39"/>
      <c r="AE35" s="39"/>
      <c r="AF35" s="39"/>
      <c r="AG35" s="39"/>
      <c r="AH35" s="39"/>
      <c r="AI35" s="39"/>
      <c r="AJ35" s="39"/>
      <c r="AK35" s="221">
        <f>SUM(AK26:AK33)</f>
        <v>0</v>
      </c>
      <c r="AL35" s="222"/>
      <c r="AM35" s="222"/>
      <c r="AN35" s="222"/>
      <c r="AO35" s="223"/>
      <c r="AP35" s="37"/>
      <c r="AQ35" s="37"/>
      <c r="AR35" s="32"/>
      <c r="BE35" s="31"/>
    </row>
    <row r="36" spans="1:57" s="1" customFormat="1" ht="6.7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1" customFormat="1" ht="14.2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ht="14.25" customHeight="1">
      <c r="B38" s="19"/>
      <c r="AR38" s="19"/>
    </row>
    <row r="39" spans="2:44" ht="14.25" customHeight="1">
      <c r="B39" s="19"/>
      <c r="AR39" s="19"/>
    </row>
    <row r="40" spans="2:44" ht="14.25" customHeight="1">
      <c r="B40" s="19"/>
      <c r="AR40" s="19"/>
    </row>
    <row r="41" spans="2:44" ht="14.25" customHeight="1">
      <c r="B41" s="19"/>
      <c r="AR41" s="19"/>
    </row>
    <row r="42" spans="2:44" ht="14.25" customHeight="1">
      <c r="B42" s="19"/>
      <c r="AR42" s="19"/>
    </row>
    <row r="43" spans="2:44" ht="14.25" customHeight="1">
      <c r="B43" s="19"/>
      <c r="AR43" s="19"/>
    </row>
    <row r="44" spans="2:44" ht="14.25" customHeight="1">
      <c r="B44" s="19"/>
      <c r="AR44" s="19"/>
    </row>
    <row r="45" spans="2:44" ht="14.25" customHeight="1">
      <c r="B45" s="19"/>
      <c r="AR45" s="19"/>
    </row>
    <row r="46" spans="2:44" ht="14.25" customHeight="1">
      <c r="B46" s="19"/>
      <c r="AR46" s="19"/>
    </row>
    <row r="47" spans="2:44" ht="14.25" customHeight="1">
      <c r="B47" s="19"/>
      <c r="AR47" s="19"/>
    </row>
    <row r="48" spans="2:44" ht="14.25" customHeight="1">
      <c r="B48" s="19"/>
      <c r="AR48" s="19"/>
    </row>
    <row r="49" spans="2:44" s="1" customFormat="1" ht="14.25" customHeight="1">
      <c r="B49" s="41"/>
      <c r="D49" s="42" t="s">
        <v>47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48</v>
      </c>
      <c r="AI49" s="43"/>
      <c r="AJ49" s="43"/>
      <c r="AK49" s="43"/>
      <c r="AL49" s="43"/>
      <c r="AM49" s="43"/>
      <c r="AN49" s="43"/>
      <c r="AO49" s="43"/>
      <c r="AR49" s="4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1:57" s="1" customFormat="1" ht="12.75">
      <c r="A60" s="31"/>
      <c r="B60" s="32"/>
      <c r="C60" s="31"/>
      <c r="D60" s="44" t="s">
        <v>49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50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49</v>
      </c>
      <c r="AI60" s="34"/>
      <c r="AJ60" s="34"/>
      <c r="AK60" s="34"/>
      <c r="AL60" s="34"/>
      <c r="AM60" s="44" t="s">
        <v>50</v>
      </c>
      <c r="AN60" s="34"/>
      <c r="AO60" s="34"/>
      <c r="AP60" s="31"/>
      <c r="AQ60" s="31"/>
      <c r="AR60" s="32"/>
      <c r="BE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1:57" s="1" customFormat="1" ht="12.75">
      <c r="A64" s="31"/>
      <c r="B64" s="32"/>
      <c r="C64" s="31"/>
      <c r="D64" s="42" t="s">
        <v>51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52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1:57" s="1" customFormat="1" ht="12.75">
      <c r="A75" s="31"/>
      <c r="B75" s="32"/>
      <c r="C75" s="31"/>
      <c r="D75" s="44" t="s">
        <v>49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50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49</v>
      </c>
      <c r="AI75" s="34"/>
      <c r="AJ75" s="34"/>
      <c r="AK75" s="34"/>
      <c r="AL75" s="34"/>
      <c r="AM75" s="44" t="s">
        <v>50</v>
      </c>
      <c r="AN75" s="34"/>
      <c r="AO75" s="34"/>
      <c r="AP75" s="31"/>
      <c r="AQ75" s="31"/>
      <c r="AR75" s="32"/>
      <c r="BE75" s="31"/>
    </row>
    <row r="76" spans="1:57" s="1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1" customFormat="1" ht="6.7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1" customFormat="1" ht="6.7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1" customFormat="1" ht="24.75" customHeight="1">
      <c r="A82" s="31"/>
      <c r="B82" s="32"/>
      <c r="C82" s="20" t="s">
        <v>53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1" customFormat="1" ht="6.7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3" customFormat="1" ht="12" customHeight="1">
      <c r="B84" s="50"/>
      <c r="C84" s="26" t="s">
        <v>13</v>
      </c>
      <c r="L84" s="3" t="str">
        <f>K5</f>
        <v> </v>
      </c>
      <c r="AR84" s="50"/>
    </row>
    <row r="85" spans="2:44" s="4" customFormat="1" ht="36.75" customHeight="1">
      <c r="B85" s="51"/>
      <c r="C85" s="52" t="s">
        <v>15</v>
      </c>
      <c r="L85" s="246" t="str">
        <f>K6</f>
        <v>Základní technická vybavenost pro část obce Košetice</v>
      </c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R85" s="51"/>
    </row>
    <row r="86" spans="1:57" s="1" customFormat="1" ht="6.7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1" customFormat="1" ht="12" customHeight="1">
      <c r="A87" s="31"/>
      <c r="B87" s="32"/>
      <c r="C87" s="26" t="s">
        <v>19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Košetice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21</v>
      </c>
      <c r="AJ87" s="31"/>
      <c r="AK87" s="31"/>
      <c r="AL87" s="31"/>
      <c r="AM87" s="248" t="str">
        <f>IF(AN8="","",AN8)</f>
        <v>Vyplň údaj</v>
      </c>
      <c r="AN87" s="248"/>
      <c r="AO87" s="31"/>
      <c r="AP87" s="31"/>
      <c r="AQ87" s="31"/>
      <c r="AR87" s="32"/>
      <c r="BE87" s="31"/>
    </row>
    <row r="88" spans="1:57" s="1" customFormat="1" ht="6.7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1" customFormat="1" ht="15" customHeight="1">
      <c r="A89" s="31"/>
      <c r="B89" s="32"/>
      <c r="C89" s="26" t="s">
        <v>22</v>
      </c>
      <c r="D89" s="31"/>
      <c r="E89" s="31"/>
      <c r="F89" s="31"/>
      <c r="G89" s="31"/>
      <c r="H89" s="31"/>
      <c r="I89" s="31"/>
      <c r="J89" s="31"/>
      <c r="K89" s="31"/>
      <c r="L89" s="3" t="str">
        <f>IF(E11="","",E11)</f>
        <v>Obec Košetice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28</v>
      </c>
      <c r="AJ89" s="31"/>
      <c r="AK89" s="31"/>
      <c r="AL89" s="31"/>
      <c r="AM89" s="249" t="str">
        <f>IF(E17="","",E17)</f>
        <v>INTEGRA Pelhřimov</v>
      </c>
      <c r="AN89" s="250"/>
      <c r="AO89" s="250"/>
      <c r="AP89" s="250"/>
      <c r="AQ89" s="31"/>
      <c r="AR89" s="32"/>
      <c r="AS89" s="251" t="s">
        <v>54</v>
      </c>
      <c r="AT89" s="252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1" customFormat="1" ht="15" customHeight="1">
      <c r="A90" s="31"/>
      <c r="B90" s="32"/>
      <c r="C90" s="26" t="s">
        <v>26</v>
      </c>
      <c r="D90" s="31"/>
      <c r="E90" s="31"/>
      <c r="F90" s="31"/>
      <c r="G90" s="31"/>
      <c r="H90" s="31"/>
      <c r="I90" s="31"/>
      <c r="J90" s="31"/>
      <c r="K90" s="31"/>
      <c r="L90" s="3">
        <f>IF(E14="Vyplň údaj","",E14)</f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31</v>
      </c>
      <c r="AJ90" s="31"/>
      <c r="AK90" s="31"/>
      <c r="AL90" s="31"/>
      <c r="AM90" s="249" t="str">
        <f>IF(E20="","",E20)</f>
        <v> </v>
      </c>
      <c r="AN90" s="250"/>
      <c r="AO90" s="250"/>
      <c r="AP90" s="250"/>
      <c r="AQ90" s="31"/>
      <c r="AR90" s="32"/>
      <c r="AS90" s="253"/>
      <c r="AT90" s="254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1" customFormat="1" ht="10.5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53"/>
      <c r="AT91" s="254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1" customFormat="1" ht="29.25" customHeight="1">
      <c r="A92" s="31"/>
      <c r="B92" s="32"/>
      <c r="C92" s="241" t="s">
        <v>55</v>
      </c>
      <c r="D92" s="242"/>
      <c r="E92" s="242"/>
      <c r="F92" s="242"/>
      <c r="G92" s="242"/>
      <c r="H92" s="59"/>
      <c r="I92" s="244" t="s">
        <v>56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3" t="s">
        <v>57</v>
      </c>
      <c r="AH92" s="242"/>
      <c r="AI92" s="242"/>
      <c r="AJ92" s="242"/>
      <c r="AK92" s="242"/>
      <c r="AL92" s="242"/>
      <c r="AM92" s="242"/>
      <c r="AN92" s="244" t="s">
        <v>58</v>
      </c>
      <c r="AO92" s="242"/>
      <c r="AP92" s="245"/>
      <c r="AQ92" s="60" t="s">
        <v>59</v>
      </c>
      <c r="AR92" s="32"/>
      <c r="AS92" s="61" t="s">
        <v>60</v>
      </c>
      <c r="AT92" s="62" t="s">
        <v>61</v>
      </c>
      <c r="AU92" s="62" t="s">
        <v>62</v>
      </c>
      <c r="AV92" s="62" t="s">
        <v>63</v>
      </c>
      <c r="AW92" s="62" t="s">
        <v>64</v>
      </c>
      <c r="AX92" s="62" t="s">
        <v>65</v>
      </c>
      <c r="AY92" s="62" t="s">
        <v>66</v>
      </c>
      <c r="AZ92" s="62" t="s">
        <v>67</v>
      </c>
      <c r="BA92" s="62" t="s">
        <v>68</v>
      </c>
      <c r="BB92" s="62" t="s">
        <v>69</v>
      </c>
      <c r="BC92" s="62" t="s">
        <v>70</v>
      </c>
      <c r="BD92" s="63" t="s">
        <v>71</v>
      </c>
      <c r="BE92" s="31"/>
    </row>
    <row r="93" spans="1:57" s="1" customFormat="1" ht="10.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5" customFormat="1" ht="32.25" customHeight="1">
      <c r="B94" s="67"/>
      <c r="C94" s="68" t="s">
        <v>72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39">
        <f>ROUND(SUM(AG95:AG99),2)</f>
        <v>0</v>
      </c>
      <c r="AH94" s="239"/>
      <c r="AI94" s="239"/>
      <c r="AJ94" s="239"/>
      <c r="AK94" s="239"/>
      <c r="AL94" s="239"/>
      <c r="AM94" s="239"/>
      <c r="AN94" s="240">
        <f aca="true" t="shared" si="0" ref="AN94:AN99">SUM(AG94,AT94)</f>
        <v>0</v>
      </c>
      <c r="AO94" s="240"/>
      <c r="AP94" s="240"/>
      <c r="AQ94" s="71" t="s">
        <v>1</v>
      </c>
      <c r="AR94" s="67"/>
      <c r="AS94" s="72">
        <f>ROUND(SUM(AS95:AS99),2)</f>
        <v>0</v>
      </c>
      <c r="AT94" s="73">
        <f aca="true" t="shared" si="1" ref="AT94:AT99">ROUND(SUM(AV94:AW94),2)</f>
        <v>0</v>
      </c>
      <c r="AU94" s="74">
        <f>ROUND(SUM(AU95:AU99),5)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ROUND(SUM(AZ95:AZ99),2)</f>
        <v>0</v>
      </c>
      <c r="BA94" s="73">
        <f>ROUND(SUM(BA95:BA99),2)</f>
        <v>0</v>
      </c>
      <c r="BB94" s="73">
        <f>ROUND(SUM(BB95:BB99),2)</f>
        <v>0</v>
      </c>
      <c r="BC94" s="73">
        <f>ROUND(SUM(BC95:BC99),2)</f>
        <v>0</v>
      </c>
      <c r="BD94" s="75">
        <f>ROUND(SUM(BD95:BD99),2)</f>
        <v>0</v>
      </c>
      <c r="BS94" s="76" t="s">
        <v>73</v>
      </c>
      <c r="BT94" s="76" t="s">
        <v>74</v>
      </c>
      <c r="BU94" s="77" t="s">
        <v>75</v>
      </c>
      <c r="BV94" s="76" t="s">
        <v>76</v>
      </c>
      <c r="BW94" s="76" t="s">
        <v>4</v>
      </c>
      <c r="BX94" s="76" t="s">
        <v>77</v>
      </c>
      <c r="CL94" s="76" t="s">
        <v>1</v>
      </c>
    </row>
    <row r="95" spans="1:91" s="6" customFormat="1" ht="16.5" customHeight="1">
      <c r="A95" s="78" t="s">
        <v>78</v>
      </c>
      <c r="B95" s="79"/>
      <c r="C95" s="80"/>
      <c r="D95" s="238" t="s">
        <v>79</v>
      </c>
      <c r="E95" s="238"/>
      <c r="F95" s="238"/>
      <c r="G95" s="238"/>
      <c r="H95" s="238"/>
      <c r="I95" s="81"/>
      <c r="J95" s="238" t="s">
        <v>80</v>
      </c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6">
        <f>'10 - VRN'!J30</f>
        <v>0</v>
      </c>
      <c r="AH95" s="237"/>
      <c r="AI95" s="237"/>
      <c r="AJ95" s="237"/>
      <c r="AK95" s="237"/>
      <c r="AL95" s="237"/>
      <c r="AM95" s="237"/>
      <c r="AN95" s="236">
        <f t="shared" si="0"/>
        <v>0</v>
      </c>
      <c r="AO95" s="237"/>
      <c r="AP95" s="237"/>
      <c r="AQ95" s="82" t="s">
        <v>81</v>
      </c>
      <c r="AR95" s="79"/>
      <c r="AS95" s="83">
        <v>0</v>
      </c>
      <c r="AT95" s="84">
        <f t="shared" si="1"/>
        <v>0</v>
      </c>
      <c r="AU95" s="85">
        <f>'10 - VRN'!P117</f>
        <v>0</v>
      </c>
      <c r="AV95" s="84">
        <f>'10 - VRN'!J33</f>
        <v>0</v>
      </c>
      <c r="AW95" s="84">
        <f>'10 - VRN'!J34</f>
        <v>0</v>
      </c>
      <c r="AX95" s="84">
        <f>'10 - VRN'!J35</f>
        <v>0</v>
      </c>
      <c r="AY95" s="84">
        <f>'10 - VRN'!J36</f>
        <v>0</v>
      </c>
      <c r="AZ95" s="84">
        <f>'10 - VRN'!F33</f>
        <v>0</v>
      </c>
      <c r="BA95" s="84">
        <f>'10 - VRN'!F34</f>
        <v>0</v>
      </c>
      <c r="BB95" s="84">
        <f>'10 - VRN'!F35</f>
        <v>0</v>
      </c>
      <c r="BC95" s="84">
        <f>'10 - VRN'!F36</f>
        <v>0</v>
      </c>
      <c r="BD95" s="86">
        <f>'10 - VRN'!F37</f>
        <v>0</v>
      </c>
      <c r="BT95" s="87" t="s">
        <v>82</v>
      </c>
      <c r="BV95" s="87" t="s">
        <v>76</v>
      </c>
      <c r="BW95" s="87" t="s">
        <v>83</v>
      </c>
      <c r="BX95" s="87" t="s">
        <v>4</v>
      </c>
      <c r="CL95" s="87" t="s">
        <v>1</v>
      </c>
      <c r="CM95" s="87" t="s">
        <v>84</v>
      </c>
    </row>
    <row r="96" spans="1:91" s="6" customFormat="1" ht="16.5" customHeight="1">
      <c r="A96" s="78" t="s">
        <v>78</v>
      </c>
      <c r="B96" s="79"/>
      <c r="C96" s="80"/>
      <c r="D96" s="238" t="s">
        <v>85</v>
      </c>
      <c r="E96" s="238"/>
      <c r="F96" s="238"/>
      <c r="G96" s="238"/>
      <c r="H96" s="238"/>
      <c r="I96" s="81"/>
      <c r="J96" s="238" t="s">
        <v>86</v>
      </c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6">
        <f>'11 - Komunikace'!J30</f>
        <v>0</v>
      </c>
      <c r="AH96" s="237"/>
      <c r="AI96" s="237"/>
      <c r="AJ96" s="237"/>
      <c r="AK96" s="237"/>
      <c r="AL96" s="237"/>
      <c r="AM96" s="237"/>
      <c r="AN96" s="236">
        <f t="shared" si="0"/>
        <v>0</v>
      </c>
      <c r="AO96" s="237"/>
      <c r="AP96" s="237"/>
      <c r="AQ96" s="82" t="s">
        <v>81</v>
      </c>
      <c r="AR96" s="79"/>
      <c r="AS96" s="83">
        <v>0</v>
      </c>
      <c r="AT96" s="84">
        <f t="shared" si="1"/>
        <v>0</v>
      </c>
      <c r="AU96" s="85">
        <f>'11 - Komunikace'!P122</f>
        <v>0</v>
      </c>
      <c r="AV96" s="84">
        <f>'11 - Komunikace'!J33</f>
        <v>0</v>
      </c>
      <c r="AW96" s="84">
        <f>'11 - Komunikace'!J34</f>
        <v>0</v>
      </c>
      <c r="AX96" s="84">
        <f>'11 - Komunikace'!J35</f>
        <v>0</v>
      </c>
      <c r="AY96" s="84">
        <f>'11 - Komunikace'!J36</f>
        <v>0</v>
      </c>
      <c r="AZ96" s="84">
        <f>'11 - Komunikace'!F33</f>
        <v>0</v>
      </c>
      <c r="BA96" s="84">
        <f>'11 - Komunikace'!F34</f>
        <v>0</v>
      </c>
      <c r="BB96" s="84">
        <f>'11 - Komunikace'!F35</f>
        <v>0</v>
      </c>
      <c r="BC96" s="84">
        <f>'11 - Komunikace'!F36</f>
        <v>0</v>
      </c>
      <c r="BD96" s="86">
        <f>'11 - Komunikace'!F37</f>
        <v>0</v>
      </c>
      <c r="BT96" s="87" t="s">
        <v>82</v>
      </c>
      <c r="BV96" s="87" t="s">
        <v>76</v>
      </c>
      <c r="BW96" s="87" t="s">
        <v>87</v>
      </c>
      <c r="BX96" s="87" t="s">
        <v>4</v>
      </c>
      <c r="CL96" s="87" t="s">
        <v>1</v>
      </c>
      <c r="CM96" s="87" t="s">
        <v>84</v>
      </c>
    </row>
    <row r="97" spans="1:91" s="6" customFormat="1" ht="16.5" customHeight="1">
      <c r="A97" s="78" t="s">
        <v>78</v>
      </c>
      <c r="B97" s="79"/>
      <c r="C97" s="80"/>
      <c r="D97" s="238" t="s">
        <v>89</v>
      </c>
      <c r="E97" s="238"/>
      <c r="F97" s="238"/>
      <c r="G97" s="238"/>
      <c r="H97" s="238"/>
      <c r="I97" s="81"/>
      <c r="J97" s="238" t="s">
        <v>90</v>
      </c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6">
        <f>'13 - Vodovod'!J30</f>
        <v>0</v>
      </c>
      <c r="AH97" s="237"/>
      <c r="AI97" s="237"/>
      <c r="AJ97" s="237"/>
      <c r="AK97" s="237"/>
      <c r="AL97" s="237"/>
      <c r="AM97" s="237"/>
      <c r="AN97" s="236">
        <f t="shared" si="0"/>
        <v>0</v>
      </c>
      <c r="AO97" s="237"/>
      <c r="AP97" s="237"/>
      <c r="AQ97" s="82" t="s">
        <v>81</v>
      </c>
      <c r="AR97" s="79"/>
      <c r="AS97" s="83">
        <v>0</v>
      </c>
      <c r="AT97" s="84">
        <f t="shared" si="1"/>
        <v>0</v>
      </c>
      <c r="AU97" s="85">
        <f>'13 - Vodovod'!P126</f>
        <v>0</v>
      </c>
      <c r="AV97" s="84">
        <f>'13 - Vodovod'!J33</f>
        <v>0</v>
      </c>
      <c r="AW97" s="84">
        <f>'13 - Vodovod'!J34</f>
        <v>0</v>
      </c>
      <c r="AX97" s="84">
        <f>'13 - Vodovod'!J35</f>
        <v>0</v>
      </c>
      <c r="AY97" s="84">
        <f>'13 - Vodovod'!J36</f>
        <v>0</v>
      </c>
      <c r="AZ97" s="84">
        <f>'13 - Vodovod'!F33</f>
        <v>0</v>
      </c>
      <c r="BA97" s="84">
        <f>'13 - Vodovod'!F34</f>
        <v>0</v>
      </c>
      <c r="BB97" s="84">
        <f>'13 - Vodovod'!F35</f>
        <v>0</v>
      </c>
      <c r="BC97" s="84">
        <f>'13 - Vodovod'!F36</f>
        <v>0</v>
      </c>
      <c r="BD97" s="86">
        <f>'13 - Vodovod'!F37</f>
        <v>0</v>
      </c>
      <c r="BT97" s="87" t="s">
        <v>82</v>
      </c>
      <c r="BV97" s="87" t="s">
        <v>76</v>
      </c>
      <c r="BW97" s="87" t="s">
        <v>91</v>
      </c>
      <c r="BX97" s="87" t="s">
        <v>4</v>
      </c>
      <c r="CL97" s="87" t="s">
        <v>1</v>
      </c>
      <c r="CM97" s="87" t="s">
        <v>84</v>
      </c>
    </row>
    <row r="98" spans="1:91" s="6" customFormat="1" ht="16.5" customHeight="1">
      <c r="A98" s="78" t="s">
        <v>78</v>
      </c>
      <c r="B98" s="79"/>
      <c r="C98" s="80"/>
      <c r="D98" s="238" t="s">
        <v>92</v>
      </c>
      <c r="E98" s="238"/>
      <c r="F98" s="238"/>
      <c r="G98" s="238"/>
      <c r="H98" s="238"/>
      <c r="I98" s="81"/>
      <c r="J98" s="238" t="s">
        <v>93</v>
      </c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6">
        <f>'14 - Kanalizace splašková'!J30</f>
        <v>0</v>
      </c>
      <c r="AH98" s="237"/>
      <c r="AI98" s="237"/>
      <c r="AJ98" s="237"/>
      <c r="AK98" s="237"/>
      <c r="AL98" s="237"/>
      <c r="AM98" s="237"/>
      <c r="AN98" s="236">
        <f t="shared" si="0"/>
        <v>0</v>
      </c>
      <c r="AO98" s="237"/>
      <c r="AP98" s="237"/>
      <c r="AQ98" s="82" t="s">
        <v>81</v>
      </c>
      <c r="AR98" s="79"/>
      <c r="AS98" s="83">
        <v>0</v>
      </c>
      <c r="AT98" s="84">
        <f t="shared" si="1"/>
        <v>0</v>
      </c>
      <c r="AU98" s="85">
        <f>'14 - Kanalizace splašková'!P122</f>
        <v>0</v>
      </c>
      <c r="AV98" s="84">
        <f>'14 - Kanalizace splašková'!J33</f>
        <v>0</v>
      </c>
      <c r="AW98" s="84">
        <f>'14 - Kanalizace splašková'!J34</f>
        <v>0</v>
      </c>
      <c r="AX98" s="84">
        <f>'14 - Kanalizace splašková'!J35</f>
        <v>0</v>
      </c>
      <c r="AY98" s="84">
        <f>'14 - Kanalizace splašková'!J36</f>
        <v>0</v>
      </c>
      <c r="AZ98" s="84">
        <f>'14 - Kanalizace splašková'!F33</f>
        <v>0</v>
      </c>
      <c r="BA98" s="84">
        <f>'14 - Kanalizace splašková'!F34</f>
        <v>0</v>
      </c>
      <c r="BB98" s="84">
        <f>'14 - Kanalizace splašková'!F35</f>
        <v>0</v>
      </c>
      <c r="BC98" s="84">
        <f>'14 - Kanalizace splašková'!F36</f>
        <v>0</v>
      </c>
      <c r="BD98" s="86">
        <f>'14 - Kanalizace splašková'!F37</f>
        <v>0</v>
      </c>
      <c r="BT98" s="87" t="s">
        <v>82</v>
      </c>
      <c r="BV98" s="87" t="s">
        <v>76</v>
      </c>
      <c r="BW98" s="87" t="s">
        <v>94</v>
      </c>
      <c r="BX98" s="87" t="s">
        <v>4</v>
      </c>
      <c r="CL98" s="87" t="s">
        <v>1</v>
      </c>
      <c r="CM98" s="87" t="s">
        <v>84</v>
      </c>
    </row>
    <row r="99" spans="1:91" s="6" customFormat="1" ht="16.5" customHeight="1">
      <c r="A99" s="78" t="s">
        <v>78</v>
      </c>
      <c r="B99" s="79"/>
      <c r="C99" s="80"/>
      <c r="D99" s="238" t="s">
        <v>8</v>
      </c>
      <c r="E99" s="238"/>
      <c r="F99" s="238"/>
      <c r="G99" s="238"/>
      <c r="H99" s="238"/>
      <c r="I99" s="81"/>
      <c r="J99" s="238" t="s">
        <v>95</v>
      </c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6">
        <f>'15 - Kanalizace dešťová'!J30</f>
        <v>0</v>
      </c>
      <c r="AH99" s="237"/>
      <c r="AI99" s="237"/>
      <c r="AJ99" s="237"/>
      <c r="AK99" s="237"/>
      <c r="AL99" s="237"/>
      <c r="AM99" s="237"/>
      <c r="AN99" s="236">
        <f t="shared" si="0"/>
        <v>0</v>
      </c>
      <c r="AO99" s="237"/>
      <c r="AP99" s="237"/>
      <c r="AQ99" s="82" t="s">
        <v>81</v>
      </c>
      <c r="AR99" s="79"/>
      <c r="AS99" s="88">
        <v>0</v>
      </c>
      <c r="AT99" s="89">
        <f t="shared" si="1"/>
        <v>0</v>
      </c>
      <c r="AU99" s="90">
        <f>'15 - Kanalizace dešťová'!P123</f>
        <v>0</v>
      </c>
      <c r="AV99" s="89">
        <f>'15 - Kanalizace dešťová'!J33</f>
        <v>0</v>
      </c>
      <c r="AW99" s="89">
        <f>'15 - Kanalizace dešťová'!J34</f>
        <v>0</v>
      </c>
      <c r="AX99" s="89">
        <f>'15 - Kanalizace dešťová'!J35</f>
        <v>0</v>
      </c>
      <c r="AY99" s="89">
        <f>'15 - Kanalizace dešťová'!J36</f>
        <v>0</v>
      </c>
      <c r="AZ99" s="89">
        <f>'15 - Kanalizace dešťová'!F33</f>
        <v>0</v>
      </c>
      <c r="BA99" s="89">
        <f>'15 - Kanalizace dešťová'!F34</f>
        <v>0</v>
      </c>
      <c r="BB99" s="89">
        <f>'15 - Kanalizace dešťová'!F35</f>
        <v>0</v>
      </c>
      <c r="BC99" s="89">
        <f>'15 - Kanalizace dešťová'!F36</f>
        <v>0</v>
      </c>
      <c r="BD99" s="91">
        <f>'15 - Kanalizace dešťová'!F37</f>
        <v>0</v>
      </c>
      <c r="BT99" s="87" t="s">
        <v>82</v>
      </c>
      <c r="BV99" s="87" t="s">
        <v>76</v>
      </c>
      <c r="BW99" s="87" t="s">
        <v>96</v>
      </c>
      <c r="BX99" s="87" t="s">
        <v>4</v>
      </c>
      <c r="CL99" s="87" t="s">
        <v>1</v>
      </c>
      <c r="CM99" s="87" t="s">
        <v>84</v>
      </c>
    </row>
    <row r="100" spans="1:57" s="1" customFormat="1" ht="30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2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s="1" customFormat="1" ht="6.75" customHeight="1">
      <c r="A101" s="31"/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32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</sheetData>
  <sheetProtection/>
  <mergeCells count="58">
    <mergeCell ref="AS89:AT91"/>
    <mergeCell ref="AM90:AP90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C92:G92"/>
    <mergeCell ref="AG92:AM92"/>
    <mergeCell ref="I92:AF92"/>
    <mergeCell ref="J97:AF97"/>
    <mergeCell ref="AN98:AP98"/>
    <mergeCell ref="AG98:AM98"/>
    <mergeCell ref="D98:H98"/>
    <mergeCell ref="J98:AF98"/>
    <mergeCell ref="J96:AF96"/>
    <mergeCell ref="D96:H96"/>
    <mergeCell ref="AG96:AM96"/>
    <mergeCell ref="AN96:AP96"/>
    <mergeCell ref="L31:P31"/>
    <mergeCell ref="AN99:AP99"/>
    <mergeCell ref="AG99:AM99"/>
    <mergeCell ref="D99:H99"/>
    <mergeCell ref="J99:AF99"/>
    <mergeCell ref="AG94:AM94"/>
    <mergeCell ref="AN94:AP94"/>
    <mergeCell ref="AN97:AP97"/>
    <mergeCell ref="AG97:AM97"/>
    <mergeCell ref="D97:H97"/>
    <mergeCell ref="W29:AE29"/>
    <mergeCell ref="L29:P29"/>
    <mergeCell ref="AK29:AO29"/>
    <mergeCell ref="AK30:AO30"/>
    <mergeCell ref="L30:P30"/>
    <mergeCell ref="W30:AE30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</mergeCells>
  <hyperlinks>
    <hyperlink ref="A95" location="'10 - VRN'!C2" display="/"/>
    <hyperlink ref="A96" location="'11 - Komunikace'!C2" display="/"/>
    <hyperlink ref="A97" location="'13 - Vodovod'!C2" display="/"/>
    <hyperlink ref="A98" location="'14 - Kanalizace splašková'!C2" display="/"/>
    <hyperlink ref="A99" location="'15 - Kanalizace dešťová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zoomScalePageLayoutView="0" workbookViewId="0" topLeftCell="A95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83</v>
      </c>
    </row>
    <row r="3" spans="2:46" ht="6.7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84</v>
      </c>
    </row>
    <row r="4" spans="2:46" ht="24.75" customHeight="1">
      <c r="B4" s="19"/>
      <c r="D4" s="20" t="s">
        <v>97</v>
      </c>
      <c r="L4" s="19"/>
      <c r="M4" s="94" t="s">
        <v>10</v>
      </c>
      <c r="AT4" s="16" t="s">
        <v>3</v>
      </c>
    </row>
    <row r="5" spans="2:12" ht="6.75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56" t="str">
        <f>'Rekapitulace stavby'!K6</f>
        <v>Základní technická vybavenost pro část obce Košetice</v>
      </c>
      <c r="F7" s="257"/>
      <c r="G7" s="257"/>
      <c r="H7" s="257"/>
      <c r="L7" s="19"/>
    </row>
    <row r="8" spans="1:31" s="1" customFormat="1" ht="12" customHeight="1">
      <c r="A8" s="31"/>
      <c r="B8" s="32"/>
      <c r="C8" s="31"/>
      <c r="D8" s="26" t="s">
        <v>98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2"/>
      <c r="C9" s="31"/>
      <c r="D9" s="31"/>
      <c r="E9" s="246" t="s">
        <v>99</v>
      </c>
      <c r="F9" s="255"/>
      <c r="G9" s="255"/>
      <c r="H9" s="255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96" t="s">
        <v>18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96" t="s">
        <v>21</v>
      </c>
      <c r="J12" s="54" t="str">
        <f>'Rekapitulace stavby'!AN8</f>
        <v>Vyplň údaj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96" t="s">
        <v>23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2"/>
      <c r="C15" s="31"/>
      <c r="D15" s="31"/>
      <c r="E15" s="24" t="s">
        <v>24</v>
      </c>
      <c r="F15" s="31"/>
      <c r="G15" s="31"/>
      <c r="H15" s="31"/>
      <c r="I15" s="96" t="s">
        <v>25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96" t="s">
        <v>23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2"/>
      <c r="C18" s="31"/>
      <c r="D18" s="31"/>
      <c r="E18" s="258" t="str">
        <f>'Rekapitulace stavby'!E14</f>
        <v>Vyplň údaj</v>
      </c>
      <c r="F18" s="228"/>
      <c r="G18" s="228"/>
      <c r="H18" s="228"/>
      <c r="I18" s="96" t="s">
        <v>25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2"/>
      <c r="C20" s="31"/>
      <c r="D20" s="26" t="s">
        <v>28</v>
      </c>
      <c r="E20" s="31"/>
      <c r="F20" s="31"/>
      <c r="G20" s="31"/>
      <c r="H20" s="31"/>
      <c r="I20" s="96" t="s">
        <v>23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2"/>
      <c r="C21" s="31"/>
      <c r="D21" s="31"/>
      <c r="E21" s="24" t="s">
        <v>29</v>
      </c>
      <c r="F21" s="31"/>
      <c r="G21" s="31"/>
      <c r="H21" s="31"/>
      <c r="I21" s="96" t="s">
        <v>25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23</v>
      </c>
      <c r="J23" s="24">
        <f>IF('Rekapitulace stavby'!AN19="","",'Rekapitulace stavby'!AN19)</f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2"/>
      <c r="C24" s="31"/>
      <c r="D24" s="31"/>
      <c r="E24" s="24" t="str">
        <f>IF('Rekapitulace stavby'!E20="","",'Rekapitulace stavby'!E20)</f>
        <v> </v>
      </c>
      <c r="F24" s="31"/>
      <c r="G24" s="31"/>
      <c r="H24" s="31"/>
      <c r="I24" s="96" t="s">
        <v>25</v>
      </c>
      <c r="J24" s="24">
        <f>IF('Rekapitulace stavby'!AN20="","",'Rekapitulace stavby'!AN20)</f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2"/>
      <c r="C26" s="31"/>
      <c r="D26" s="26" t="s">
        <v>33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97"/>
      <c r="B27" s="98"/>
      <c r="C27" s="97"/>
      <c r="D27" s="97"/>
      <c r="E27" s="232" t="s">
        <v>1</v>
      </c>
      <c r="F27" s="232"/>
      <c r="G27" s="232"/>
      <c r="H27" s="232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1" customFormat="1" ht="6.7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2"/>
      <c r="C30" s="31"/>
      <c r="D30" s="102" t="s">
        <v>34</v>
      </c>
      <c r="E30" s="31"/>
      <c r="F30" s="31"/>
      <c r="G30" s="31"/>
      <c r="H30" s="31"/>
      <c r="I30" s="95"/>
      <c r="J30" s="70">
        <f>ROUND(J117,2)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2"/>
      <c r="C32" s="31"/>
      <c r="D32" s="31"/>
      <c r="E32" s="31"/>
      <c r="F32" s="35" t="s">
        <v>36</v>
      </c>
      <c r="G32" s="31"/>
      <c r="H32" s="31"/>
      <c r="I32" s="103" t="s">
        <v>35</v>
      </c>
      <c r="J32" s="35" t="s">
        <v>37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2"/>
      <c r="C33" s="31"/>
      <c r="D33" s="104" t="s">
        <v>38</v>
      </c>
      <c r="E33" s="26" t="s">
        <v>39</v>
      </c>
      <c r="F33" s="105">
        <f>ROUND((SUM(BE117:BE127)),2)</f>
        <v>0</v>
      </c>
      <c r="G33" s="31"/>
      <c r="H33" s="31"/>
      <c r="I33" s="106">
        <v>0.21</v>
      </c>
      <c r="J33" s="105">
        <f>ROUND(((SUM(BE117:BE127))*I33),2)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2"/>
      <c r="C34" s="31"/>
      <c r="D34" s="31"/>
      <c r="E34" s="26" t="s">
        <v>40</v>
      </c>
      <c r="F34" s="105">
        <f>ROUND((SUM(BF117:BF127)),2)</f>
        <v>0</v>
      </c>
      <c r="G34" s="31"/>
      <c r="H34" s="31"/>
      <c r="I34" s="106">
        <v>0.15</v>
      </c>
      <c r="J34" s="105">
        <f>ROUND(((SUM(BF117:BF127))*I34),2)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2"/>
      <c r="C35" s="31"/>
      <c r="D35" s="31"/>
      <c r="E35" s="26" t="s">
        <v>41</v>
      </c>
      <c r="F35" s="105">
        <f>ROUND((SUM(BG117:BG127)),2)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2"/>
      <c r="C36" s="31"/>
      <c r="D36" s="31"/>
      <c r="E36" s="26" t="s">
        <v>42</v>
      </c>
      <c r="F36" s="105">
        <f>ROUND((SUM(BH117:BH127)),2)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2"/>
      <c r="C37" s="31"/>
      <c r="D37" s="31"/>
      <c r="E37" s="26" t="s">
        <v>43</v>
      </c>
      <c r="F37" s="105">
        <f>ROUND((SUM(BI117:BI127)),2)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2"/>
      <c r="C39" s="107"/>
      <c r="D39" s="108" t="s">
        <v>44</v>
      </c>
      <c r="E39" s="59"/>
      <c r="F39" s="59"/>
      <c r="G39" s="109" t="s">
        <v>45</v>
      </c>
      <c r="H39" s="110" t="s">
        <v>46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9"/>
      <c r="L41" s="19"/>
    </row>
    <row r="42" spans="2:12" ht="14.25" customHeight="1">
      <c r="B42" s="19"/>
      <c r="L42" s="19"/>
    </row>
    <row r="43" spans="2:12" ht="14.25" customHeight="1">
      <c r="B43" s="19"/>
      <c r="L43" s="19"/>
    </row>
    <row r="44" spans="2:12" ht="14.25" customHeight="1">
      <c r="B44" s="19"/>
      <c r="L44" s="19"/>
    </row>
    <row r="45" spans="2:12" ht="14.25" customHeight="1">
      <c r="B45" s="19"/>
      <c r="L45" s="19"/>
    </row>
    <row r="46" spans="2:12" ht="14.25" customHeight="1">
      <c r="B46" s="19"/>
      <c r="L46" s="19"/>
    </row>
    <row r="47" spans="2:12" ht="14.25" customHeight="1">
      <c r="B47" s="19"/>
      <c r="L47" s="19"/>
    </row>
    <row r="48" spans="2:12" ht="14.25" customHeight="1">
      <c r="B48" s="19"/>
      <c r="L48" s="19"/>
    </row>
    <row r="49" spans="2:12" ht="14.25" customHeight="1">
      <c r="B49" s="19"/>
      <c r="L49" s="19"/>
    </row>
    <row r="50" spans="2:12" s="1" customFormat="1" ht="14.25" customHeight="1">
      <c r="B50" s="41"/>
      <c r="D50" s="42" t="s">
        <v>47</v>
      </c>
      <c r="E50" s="43"/>
      <c r="F50" s="43"/>
      <c r="G50" s="42" t="s">
        <v>48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1" customFormat="1" ht="12.75">
      <c r="A61" s="31"/>
      <c r="B61" s="32"/>
      <c r="C61" s="31"/>
      <c r="D61" s="44" t="s">
        <v>49</v>
      </c>
      <c r="E61" s="34"/>
      <c r="F61" s="115" t="s">
        <v>50</v>
      </c>
      <c r="G61" s="44" t="s">
        <v>49</v>
      </c>
      <c r="H61" s="34"/>
      <c r="I61" s="116"/>
      <c r="J61" s="117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1" customFormat="1" ht="12.75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1" customFormat="1" ht="12.75">
      <c r="A76" s="31"/>
      <c r="B76" s="32"/>
      <c r="C76" s="31"/>
      <c r="D76" s="44" t="s">
        <v>49</v>
      </c>
      <c r="E76" s="34"/>
      <c r="F76" s="115" t="s">
        <v>50</v>
      </c>
      <c r="G76" s="44" t="s">
        <v>49</v>
      </c>
      <c r="H76" s="34"/>
      <c r="I76" s="116"/>
      <c r="J76" s="117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1"/>
      <c r="D85" s="31"/>
      <c r="E85" s="256" t="str">
        <f>E7</f>
        <v>Základní technická vybavenost pro část obce Košetice</v>
      </c>
      <c r="F85" s="257"/>
      <c r="G85" s="257"/>
      <c r="H85" s="257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98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1"/>
      <c r="D87" s="31"/>
      <c r="E87" s="246" t="str">
        <f>E9</f>
        <v>10 - VRN</v>
      </c>
      <c r="F87" s="255"/>
      <c r="G87" s="255"/>
      <c r="H87" s="255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19</v>
      </c>
      <c r="D89" s="31"/>
      <c r="E89" s="31"/>
      <c r="F89" s="24" t="str">
        <f>F12</f>
        <v>Košetice</v>
      </c>
      <c r="G89" s="31"/>
      <c r="H89" s="31"/>
      <c r="I89" s="96" t="s">
        <v>21</v>
      </c>
      <c r="J89" s="54" t="str">
        <f>IF(J12="","",J12)</f>
        <v>Vyplň údaj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25.5" customHeight="1">
      <c r="A91" s="31"/>
      <c r="B91" s="32"/>
      <c r="C91" s="26" t="s">
        <v>22</v>
      </c>
      <c r="D91" s="31"/>
      <c r="E91" s="31"/>
      <c r="F91" s="24" t="str">
        <f>E15</f>
        <v>Obec Košetice</v>
      </c>
      <c r="G91" s="31"/>
      <c r="H91" s="31"/>
      <c r="I91" s="96" t="s">
        <v>28</v>
      </c>
      <c r="J91" s="29" t="str">
        <f>E21</f>
        <v>INTEGRA Pelhřimov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26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21" t="s">
        <v>101</v>
      </c>
      <c r="D94" s="107"/>
      <c r="E94" s="107"/>
      <c r="F94" s="107"/>
      <c r="G94" s="107"/>
      <c r="H94" s="107"/>
      <c r="I94" s="122"/>
      <c r="J94" s="123" t="s">
        <v>102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24" t="s">
        <v>103</v>
      </c>
      <c r="D96" s="31"/>
      <c r="E96" s="31"/>
      <c r="F96" s="31"/>
      <c r="G96" s="31"/>
      <c r="H96" s="31"/>
      <c r="I96" s="95"/>
      <c r="J96" s="70">
        <f>J117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2:12" s="8" customFormat="1" ht="24.75" customHeight="1">
      <c r="B97" s="125"/>
      <c r="D97" s="126" t="s">
        <v>105</v>
      </c>
      <c r="E97" s="127"/>
      <c r="F97" s="127"/>
      <c r="G97" s="127"/>
      <c r="H97" s="127"/>
      <c r="I97" s="128"/>
      <c r="J97" s="129">
        <f>J118</f>
        <v>0</v>
      </c>
      <c r="L97" s="125"/>
    </row>
    <row r="98" spans="1:31" s="1" customFormat="1" ht="21.75" customHeight="1">
      <c r="A98" s="31"/>
      <c r="B98" s="32"/>
      <c r="C98" s="31"/>
      <c r="D98" s="31"/>
      <c r="E98" s="31"/>
      <c r="F98" s="31"/>
      <c r="G98" s="31"/>
      <c r="H98" s="31"/>
      <c r="I98" s="95"/>
      <c r="J98" s="31"/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1" customFormat="1" ht="6.75" customHeight="1">
      <c r="A99" s="31"/>
      <c r="B99" s="46"/>
      <c r="C99" s="47"/>
      <c r="D99" s="47"/>
      <c r="E99" s="47"/>
      <c r="F99" s="47"/>
      <c r="G99" s="47"/>
      <c r="H99" s="47"/>
      <c r="I99" s="119"/>
      <c r="J99" s="47"/>
      <c r="K99" s="47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3" spans="1:31" s="1" customFormat="1" ht="6.75" customHeight="1">
      <c r="A103" s="31"/>
      <c r="B103" s="48"/>
      <c r="C103" s="49"/>
      <c r="D103" s="49"/>
      <c r="E103" s="49"/>
      <c r="F103" s="49"/>
      <c r="G103" s="49"/>
      <c r="H103" s="49"/>
      <c r="I103" s="120"/>
      <c r="J103" s="49"/>
      <c r="K103" s="49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1" customFormat="1" ht="24.75" customHeight="1">
      <c r="A104" s="31"/>
      <c r="B104" s="32"/>
      <c r="C104" s="20" t="s">
        <v>106</v>
      </c>
      <c r="D104" s="31"/>
      <c r="E104" s="31"/>
      <c r="F104" s="31"/>
      <c r="G104" s="31"/>
      <c r="H104" s="31"/>
      <c r="I104" s="95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1" customFormat="1" ht="6.75" customHeight="1">
      <c r="A105" s="31"/>
      <c r="B105" s="32"/>
      <c r="C105" s="31"/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1" customFormat="1" ht="12" customHeight="1">
      <c r="A106" s="31"/>
      <c r="B106" s="32"/>
      <c r="C106" s="26" t="s">
        <v>15</v>
      </c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1" customFormat="1" ht="16.5" customHeight="1">
      <c r="A107" s="31"/>
      <c r="B107" s="32"/>
      <c r="C107" s="31"/>
      <c r="D107" s="31"/>
      <c r="E107" s="256" t="str">
        <f>E7</f>
        <v>Základní technická vybavenost pro část obce Košetice</v>
      </c>
      <c r="F107" s="257"/>
      <c r="G107" s="257"/>
      <c r="H107" s="257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1" customFormat="1" ht="12" customHeight="1">
      <c r="A108" s="31"/>
      <c r="B108" s="32"/>
      <c r="C108" s="26" t="s">
        <v>98</v>
      </c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1" customFormat="1" ht="16.5" customHeight="1">
      <c r="A109" s="31"/>
      <c r="B109" s="32"/>
      <c r="C109" s="31"/>
      <c r="D109" s="31"/>
      <c r="E109" s="246" t="str">
        <f>E9</f>
        <v>10 - VRN</v>
      </c>
      <c r="F109" s="255"/>
      <c r="G109" s="255"/>
      <c r="H109" s="255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6.75" customHeight="1">
      <c r="A110" s="31"/>
      <c r="B110" s="32"/>
      <c r="C110" s="31"/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12" customHeight="1">
      <c r="A111" s="31"/>
      <c r="B111" s="32"/>
      <c r="C111" s="26" t="s">
        <v>19</v>
      </c>
      <c r="D111" s="31"/>
      <c r="E111" s="31"/>
      <c r="F111" s="24" t="str">
        <f>F12</f>
        <v>Košetice</v>
      </c>
      <c r="G111" s="31"/>
      <c r="H111" s="31"/>
      <c r="I111" s="96" t="s">
        <v>21</v>
      </c>
      <c r="J111" s="54" t="str">
        <f>IF(J12="","",J12)</f>
        <v>Vyplň údaj</v>
      </c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6.75" customHeight="1">
      <c r="A112" s="31"/>
      <c r="B112" s="32"/>
      <c r="C112" s="31"/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25.5" customHeight="1">
      <c r="A113" s="31"/>
      <c r="B113" s="32"/>
      <c r="C113" s="26" t="s">
        <v>22</v>
      </c>
      <c r="D113" s="31"/>
      <c r="E113" s="31"/>
      <c r="F113" s="24" t="str">
        <f>E15</f>
        <v>Obec Košetice</v>
      </c>
      <c r="G113" s="31"/>
      <c r="H113" s="31"/>
      <c r="I113" s="96" t="s">
        <v>28</v>
      </c>
      <c r="J113" s="29" t="str">
        <f>E21</f>
        <v>INTEGRA Pelhřimov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5" customHeight="1">
      <c r="A114" s="31"/>
      <c r="B114" s="32"/>
      <c r="C114" s="26" t="s">
        <v>26</v>
      </c>
      <c r="D114" s="31"/>
      <c r="E114" s="31"/>
      <c r="F114" s="24" t="str">
        <f>IF(E18="","",E18)</f>
        <v>Vyplň údaj</v>
      </c>
      <c r="G114" s="31"/>
      <c r="H114" s="31"/>
      <c r="I114" s="96" t="s">
        <v>31</v>
      </c>
      <c r="J114" s="29" t="str">
        <f>E24</f>
        <v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9.7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9" customFormat="1" ht="29.25" customHeight="1">
      <c r="A116" s="130"/>
      <c r="B116" s="131"/>
      <c r="C116" s="132" t="s">
        <v>107</v>
      </c>
      <c r="D116" s="133" t="s">
        <v>59</v>
      </c>
      <c r="E116" s="133" t="s">
        <v>55</v>
      </c>
      <c r="F116" s="133" t="s">
        <v>56</v>
      </c>
      <c r="G116" s="133" t="s">
        <v>108</v>
      </c>
      <c r="H116" s="133" t="s">
        <v>109</v>
      </c>
      <c r="I116" s="134" t="s">
        <v>110</v>
      </c>
      <c r="J116" s="135" t="s">
        <v>102</v>
      </c>
      <c r="K116" s="136" t="s">
        <v>111</v>
      </c>
      <c r="L116" s="137"/>
      <c r="M116" s="61" t="s">
        <v>1</v>
      </c>
      <c r="N116" s="62" t="s">
        <v>38</v>
      </c>
      <c r="O116" s="62" t="s">
        <v>112</v>
      </c>
      <c r="P116" s="62" t="s">
        <v>113</v>
      </c>
      <c r="Q116" s="62" t="s">
        <v>114</v>
      </c>
      <c r="R116" s="62" t="s">
        <v>115</v>
      </c>
      <c r="S116" s="62" t="s">
        <v>116</v>
      </c>
      <c r="T116" s="63" t="s">
        <v>117</v>
      </c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63" s="1" customFormat="1" ht="22.5" customHeight="1">
      <c r="A117" s="31"/>
      <c r="B117" s="32"/>
      <c r="C117" s="68" t="s">
        <v>118</v>
      </c>
      <c r="D117" s="31"/>
      <c r="E117" s="31"/>
      <c r="F117" s="31"/>
      <c r="G117" s="31"/>
      <c r="H117" s="31"/>
      <c r="I117" s="95"/>
      <c r="J117" s="138">
        <f>BK117</f>
        <v>0</v>
      </c>
      <c r="K117" s="31"/>
      <c r="L117" s="32"/>
      <c r="M117" s="64"/>
      <c r="N117" s="55"/>
      <c r="O117" s="65"/>
      <c r="P117" s="139">
        <f>P118</f>
        <v>0</v>
      </c>
      <c r="Q117" s="65"/>
      <c r="R117" s="139">
        <f>R118</f>
        <v>0</v>
      </c>
      <c r="S117" s="65"/>
      <c r="T117" s="140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73</v>
      </c>
      <c r="AU117" s="16" t="s">
        <v>104</v>
      </c>
      <c r="BK117" s="141">
        <f>BK118</f>
        <v>0</v>
      </c>
    </row>
    <row r="118" spans="2:63" s="10" customFormat="1" ht="25.5" customHeight="1">
      <c r="B118" s="142"/>
      <c r="D118" s="143" t="s">
        <v>73</v>
      </c>
      <c r="E118" s="144" t="s">
        <v>80</v>
      </c>
      <c r="F118" s="144" t="s">
        <v>119</v>
      </c>
      <c r="I118" s="145"/>
      <c r="J118" s="146">
        <f>BK118</f>
        <v>0</v>
      </c>
      <c r="L118" s="142"/>
      <c r="M118" s="147"/>
      <c r="N118" s="148"/>
      <c r="O118" s="148"/>
      <c r="P118" s="149">
        <f>SUM(P119:P127)</f>
        <v>0</v>
      </c>
      <c r="Q118" s="148"/>
      <c r="R118" s="149">
        <f>SUM(R119:R127)</f>
        <v>0</v>
      </c>
      <c r="S118" s="148"/>
      <c r="T118" s="150">
        <f>SUM(T119:T127)</f>
        <v>0</v>
      </c>
      <c r="AR118" s="143" t="s">
        <v>120</v>
      </c>
      <c r="AT118" s="151" t="s">
        <v>73</v>
      </c>
      <c r="AU118" s="151" t="s">
        <v>74</v>
      </c>
      <c r="AY118" s="143" t="s">
        <v>121</v>
      </c>
      <c r="BK118" s="152">
        <f>SUM(BK119:BK127)</f>
        <v>0</v>
      </c>
    </row>
    <row r="119" spans="1:65" s="1" customFormat="1" ht="16.5" customHeight="1">
      <c r="A119" s="31"/>
      <c r="B119" s="153"/>
      <c r="C119" s="154" t="s">
        <v>82</v>
      </c>
      <c r="D119" s="154" t="s">
        <v>122</v>
      </c>
      <c r="E119" s="155" t="s">
        <v>123</v>
      </c>
      <c r="F119" s="156" t="s">
        <v>124</v>
      </c>
      <c r="G119" s="157" t="s">
        <v>125</v>
      </c>
      <c r="H119" s="158">
        <v>1</v>
      </c>
      <c r="I119" s="159"/>
      <c r="J119" s="160">
        <f aca="true" t="shared" si="0" ref="J119:J127">ROUND(I119*H119,2)</f>
        <v>0</v>
      </c>
      <c r="K119" s="161"/>
      <c r="L119" s="32"/>
      <c r="M119" s="162" t="s">
        <v>1</v>
      </c>
      <c r="N119" s="163" t="s">
        <v>39</v>
      </c>
      <c r="O119" s="57"/>
      <c r="P119" s="164">
        <f aca="true" t="shared" si="1" ref="P119:P127">O119*H119</f>
        <v>0</v>
      </c>
      <c r="Q119" s="164">
        <v>0</v>
      </c>
      <c r="R119" s="164">
        <f aca="true" t="shared" si="2" ref="R119:R127">Q119*H119</f>
        <v>0</v>
      </c>
      <c r="S119" s="164">
        <v>0</v>
      </c>
      <c r="T119" s="165">
        <f aca="true" t="shared" si="3" ref="T119:T127"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66" t="s">
        <v>126</v>
      </c>
      <c r="AT119" s="166" t="s">
        <v>122</v>
      </c>
      <c r="AU119" s="166" t="s">
        <v>82</v>
      </c>
      <c r="AY119" s="16" t="s">
        <v>121</v>
      </c>
      <c r="BE119" s="167">
        <f aca="true" t="shared" si="4" ref="BE119:BE127">IF(N119="základní",J119,0)</f>
        <v>0</v>
      </c>
      <c r="BF119" s="167">
        <f aca="true" t="shared" si="5" ref="BF119:BF127">IF(N119="snížená",J119,0)</f>
        <v>0</v>
      </c>
      <c r="BG119" s="167">
        <f aca="true" t="shared" si="6" ref="BG119:BG127">IF(N119="zákl. přenesená",J119,0)</f>
        <v>0</v>
      </c>
      <c r="BH119" s="167">
        <f aca="true" t="shared" si="7" ref="BH119:BH127">IF(N119="sníž. přenesená",J119,0)</f>
        <v>0</v>
      </c>
      <c r="BI119" s="167">
        <f aca="true" t="shared" si="8" ref="BI119:BI127">IF(N119="nulová",J119,0)</f>
        <v>0</v>
      </c>
      <c r="BJ119" s="16" t="s">
        <v>82</v>
      </c>
      <c r="BK119" s="167">
        <f aca="true" t="shared" si="9" ref="BK119:BK127">ROUND(I119*H119,2)</f>
        <v>0</v>
      </c>
      <c r="BL119" s="16" t="s">
        <v>126</v>
      </c>
      <c r="BM119" s="166" t="s">
        <v>127</v>
      </c>
    </row>
    <row r="120" spans="1:65" s="1" customFormat="1" ht="16.5" customHeight="1">
      <c r="A120" s="31"/>
      <c r="B120" s="153"/>
      <c r="C120" s="154" t="s">
        <v>84</v>
      </c>
      <c r="D120" s="154" t="s">
        <v>122</v>
      </c>
      <c r="E120" s="155" t="s">
        <v>128</v>
      </c>
      <c r="F120" s="156" t="s">
        <v>129</v>
      </c>
      <c r="G120" s="157" t="s">
        <v>125</v>
      </c>
      <c r="H120" s="158">
        <v>1</v>
      </c>
      <c r="I120" s="159"/>
      <c r="J120" s="160">
        <f t="shared" si="0"/>
        <v>0</v>
      </c>
      <c r="K120" s="161"/>
      <c r="L120" s="32"/>
      <c r="M120" s="162" t="s">
        <v>1</v>
      </c>
      <c r="N120" s="163" t="s">
        <v>39</v>
      </c>
      <c r="O120" s="57"/>
      <c r="P120" s="164">
        <f t="shared" si="1"/>
        <v>0</v>
      </c>
      <c r="Q120" s="164">
        <v>0</v>
      </c>
      <c r="R120" s="164">
        <f t="shared" si="2"/>
        <v>0</v>
      </c>
      <c r="S120" s="164">
        <v>0</v>
      </c>
      <c r="T120" s="165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66" t="s">
        <v>126</v>
      </c>
      <c r="AT120" s="166" t="s">
        <v>122</v>
      </c>
      <c r="AU120" s="166" t="s">
        <v>82</v>
      </c>
      <c r="AY120" s="16" t="s">
        <v>121</v>
      </c>
      <c r="BE120" s="167">
        <f t="shared" si="4"/>
        <v>0</v>
      </c>
      <c r="BF120" s="167">
        <f t="shared" si="5"/>
        <v>0</v>
      </c>
      <c r="BG120" s="167">
        <f t="shared" si="6"/>
        <v>0</v>
      </c>
      <c r="BH120" s="167">
        <f t="shared" si="7"/>
        <v>0</v>
      </c>
      <c r="BI120" s="167">
        <f t="shared" si="8"/>
        <v>0</v>
      </c>
      <c r="BJ120" s="16" t="s">
        <v>82</v>
      </c>
      <c r="BK120" s="167">
        <f t="shared" si="9"/>
        <v>0</v>
      </c>
      <c r="BL120" s="16" t="s">
        <v>126</v>
      </c>
      <c r="BM120" s="166" t="s">
        <v>130</v>
      </c>
    </row>
    <row r="121" spans="1:65" s="1" customFormat="1" ht="16.5" customHeight="1">
      <c r="A121" s="31"/>
      <c r="B121" s="153"/>
      <c r="C121" s="154" t="s">
        <v>131</v>
      </c>
      <c r="D121" s="154" t="s">
        <v>122</v>
      </c>
      <c r="E121" s="155" t="s">
        <v>132</v>
      </c>
      <c r="F121" s="156" t="s">
        <v>133</v>
      </c>
      <c r="G121" s="157" t="s">
        <v>125</v>
      </c>
      <c r="H121" s="158">
        <v>1</v>
      </c>
      <c r="I121" s="159"/>
      <c r="J121" s="160">
        <f t="shared" si="0"/>
        <v>0</v>
      </c>
      <c r="K121" s="161"/>
      <c r="L121" s="32"/>
      <c r="M121" s="162" t="s">
        <v>1</v>
      </c>
      <c r="N121" s="163" t="s">
        <v>39</v>
      </c>
      <c r="O121" s="57"/>
      <c r="P121" s="164">
        <f t="shared" si="1"/>
        <v>0</v>
      </c>
      <c r="Q121" s="164">
        <v>0</v>
      </c>
      <c r="R121" s="164">
        <f t="shared" si="2"/>
        <v>0</v>
      </c>
      <c r="S121" s="164">
        <v>0</v>
      </c>
      <c r="T121" s="165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6" t="s">
        <v>126</v>
      </c>
      <c r="AT121" s="166" t="s">
        <v>122</v>
      </c>
      <c r="AU121" s="166" t="s">
        <v>82</v>
      </c>
      <c r="AY121" s="16" t="s">
        <v>121</v>
      </c>
      <c r="BE121" s="167">
        <f t="shared" si="4"/>
        <v>0</v>
      </c>
      <c r="BF121" s="167">
        <f t="shared" si="5"/>
        <v>0</v>
      </c>
      <c r="BG121" s="167">
        <f t="shared" si="6"/>
        <v>0</v>
      </c>
      <c r="BH121" s="167">
        <f t="shared" si="7"/>
        <v>0</v>
      </c>
      <c r="BI121" s="167">
        <f t="shared" si="8"/>
        <v>0</v>
      </c>
      <c r="BJ121" s="16" t="s">
        <v>82</v>
      </c>
      <c r="BK121" s="167">
        <f t="shared" si="9"/>
        <v>0</v>
      </c>
      <c r="BL121" s="16" t="s">
        <v>126</v>
      </c>
      <c r="BM121" s="166" t="s">
        <v>134</v>
      </c>
    </row>
    <row r="122" spans="1:65" s="1" customFormat="1" ht="16.5" customHeight="1">
      <c r="A122" s="31"/>
      <c r="B122" s="153"/>
      <c r="C122" s="154" t="s">
        <v>135</v>
      </c>
      <c r="D122" s="154" t="s">
        <v>122</v>
      </c>
      <c r="E122" s="155" t="s">
        <v>136</v>
      </c>
      <c r="F122" s="156" t="s">
        <v>137</v>
      </c>
      <c r="G122" s="157" t="s">
        <v>125</v>
      </c>
      <c r="H122" s="158">
        <v>1</v>
      </c>
      <c r="I122" s="159"/>
      <c r="J122" s="160">
        <f t="shared" si="0"/>
        <v>0</v>
      </c>
      <c r="K122" s="161"/>
      <c r="L122" s="32"/>
      <c r="M122" s="162" t="s">
        <v>1</v>
      </c>
      <c r="N122" s="163" t="s">
        <v>39</v>
      </c>
      <c r="O122" s="57"/>
      <c r="P122" s="164">
        <f t="shared" si="1"/>
        <v>0</v>
      </c>
      <c r="Q122" s="164">
        <v>0</v>
      </c>
      <c r="R122" s="164">
        <f t="shared" si="2"/>
        <v>0</v>
      </c>
      <c r="S122" s="164">
        <v>0</v>
      </c>
      <c r="T122" s="165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6" t="s">
        <v>126</v>
      </c>
      <c r="AT122" s="166" t="s">
        <v>122</v>
      </c>
      <c r="AU122" s="166" t="s">
        <v>82</v>
      </c>
      <c r="AY122" s="16" t="s">
        <v>121</v>
      </c>
      <c r="BE122" s="167">
        <f t="shared" si="4"/>
        <v>0</v>
      </c>
      <c r="BF122" s="167">
        <f t="shared" si="5"/>
        <v>0</v>
      </c>
      <c r="BG122" s="167">
        <f t="shared" si="6"/>
        <v>0</v>
      </c>
      <c r="BH122" s="167">
        <f t="shared" si="7"/>
        <v>0</v>
      </c>
      <c r="BI122" s="167">
        <f t="shared" si="8"/>
        <v>0</v>
      </c>
      <c r="BJ122" s="16" t="s">
        <v>82</v>
      </c>
      <c r="BK122" s="167">
        <f t="shared" si="9"/>
        <v>0</v>
      </c>
      <c r="BL122" s="16" t="s">
        <v>126</v>
      </c>
      <c r="BM122" s="166" t="s">
        <v>138</v>
      </c>
    </row>
    <row r="123" spans="1:65" s="1" customFormat="1" ht="16.5" customHeight="1">
      <c r="A123" s="31"/>
      <c r="B123" s="153"/>
      <c r="C123" s="154" t="s">
        <v>120</v>
      </c>
      <c r="D123" s="154" t="s">
        <v>122</v>
      </c>
      <c r="E123" s="155" t="s">
        <v>139</v>
      </c>
      <c r="F123" s="156" t="s">
        <v>140</v>
      </c>
      <c r="G123" s="157" t="s">
        <v>125</v>
      </c>
      <c r="H123" s="158">
        <v>1</v>
      </c>
      <c r="I123" s="159"/>
      <c r="J123" s="160">
        <f t="shared" si="0"/>
        <v>0</v>
      </c>
      <c r="K123" s="161"/>
      <c r="L123" s="32"/>
      <c r="M123" s="162" t="s">
        <v>1</v>
      </c>
      <c r="N123" s="163" t="s">
        <v>39</v>
      </c>
      <c r="O123" s="57"/>
      <c r="P123" s="164">
        <f t="shared" si="1"/>
        <v>0</v>
      </c>
      <c r="Q123" s="164">
        <v>0</v>
      </c>
      <c r="R123" s="164">
        <f t="shared" si="2"/>
        <v>0</v>
      </c>
      <c r="S123" s="164">
        <v>0</v>
      </c>
      <c r="T123" s="165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6" t="s">
        <v>126</v>
      </c>
      <c r="AT123" s="166" t="s">
        <v>122</v>
      </c>
      <c r="AU123" s="166" t="s">
        <v>82</v>
      </c>
      <c r="AY123" s="16" t="s">
        <v>121</v>
      </c>
      <c r="BE123" s="167">
        <f t="shared" si="4"/>
        <v>0</v>
      </c>
      <c r="BF123" s="167">
        <f t="shared" si="5"/>
        <v>0</v>
      </c>
      <c r="BG123" s="167">
        <f t="shared" si="6"/>
        <v>0</v>
      </c>
      <c r="BH123" s="167">
        <f t="shared" si="7"/>
        <v>0</v>
      </c>
      <c r="BI123" s="167">
        <f t="shared" si="8"/>
        <v>0</v>
      </c>
      <c r="BJ123" s="16" t="s">
        <v>82</v>
      </c>
      <c r="BK123" s="167">
        <f t="shared" si="9"/>
        <v>0</v>
      </c>
      <c r="BL123" s="16" t="s">
        <v>126</v>
      </c>
      <c r="BM123" s="166" t="s">
        <v>141</v>
      </c>
    </row>
    <row r="124" spans="1:65" s="1" customFormat="1" ht="16.5" customHeight="1">
      <c r="A124" s="31"/>
      <c r="B124" s="153"/>
      <c r="C124" s="154" t="s">
        <v>142</v>
      </c>
      <c r="D124" s="154" t="s">
        <v>122</v>
      </c>
      <c r="E124" s="155" t="s">
        <v>143</v>
      </c>
      <c r="F124" s="156" t="s">
        <v>144</v>
      </c>
      <c r="G124" s="157" t="s">
        <v>125</v>
      </c>
      <c r="H124" s="158">
        <v>1</v>
      </c>
      <c r="I124" s="159"/>
      <c r="J124" s="160">
        <f t="shared" si="0"/>
        <v>0</v>
      </c>
      <c r="K124" s="161"/>
      <c r="L124" s="32"/>
      <c r="M124" s="162" t="s">
        <v>1</v>
      </c>
      <c r="N124" s="163" t="s">
        <v>39</v>
      </c>
      <c r="O124" s="57"/>
      <c r="P124" s="164">
        <f t="shared" si="1"/>
        <v>0</v>
      </c>
      <c r="Q124" s="164">
        <v>0</v>
      </c>
      <c r="R124" s="164">
        <f t="shared" si="2"/>
        <v>0</v>
      </c>
      <c r="S124" s="164">
        <v>0</v>
      </c>
      <c r="T124" s="165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6" t="s">
        <v>126</v>
      </c>
      <c r="AT124" s="166" t="s">
        <v>122</v>
      </c>
      <c r="AU124" s="166" t="s">
        <v>82</v>
      </c>
      <c r="AY124" s="16" t="s">
        <v>121</v>
      </c>
      <c r="BE124" s="167">
        <f t="shared" si="4"/>
        <v>0</v>
      </c>
      <c r="BF124" s="167">
        <f t="shared" si="5"/>
        <v>0</v>
      </c>
      <c r="BG124" s="167">
        <f t="shared" si="6"/>
        <v>0</v>
      </c>
      <c r="BH124" s="167">
        <f t="shared" si="7"/>
        <v>0</v>
      </c>
      <c r="BI124" s="167">
        <f t="shared" si="8"/>
        <v>0</v>
      </c>
      <c r="BJ124" s="16" t="s">
        <v>82</v>
      </c>
      <c r="BK124" s="167">
        <f t="shared" si="9"/>
        <v>0</v>
      </c>
      <c r="BL124" s="16" t="s">
        <v>126</v>
      </c>
      <c r="BM124" s="166" t="s">
        <v>145</v>
      </c>
    </row>
    <row r="125" spans="1:65" s="1" customFormat="1" ht="21.75" customHeight="1">
      <c r="A125" s="31"/>
      <c r="B125" s="153"/>
      <c r="C125" s="154" t="s">
        <v>146</v>
      </c>
      <c r="D125" s="154" t="s">
        <v>122</v>
      </c>
      <c r="E125" s="155" t="s">
        <v>147</v>
      </c>
      <c r="F125" s="156" t="s">
        <v>148</v>
      </c>
      <c r="G125" s="157" t="s">
        <v>125</v>
      </c>
      <c r="H125" s="158">
        <v>1</v>
      </c>
      <c r="I125" s="159"/>
      <c r="J125" s="160">
        <f t="shared" si="0"/>
        <v>0</v>
      </c>
      <c r="K125" s="161"/>
      <c r="L125" s="32"/>
      <c r="M125" s="162" t="s">
        <v>1</v>
      </c>
      <c r="N125" s="163" t="s">
        <v>39</v>
      </c>
      <c r="O125" s="57"/>
      <c r="P125" s="164">
        <f t="shared" si="1"/>
        <v>0</v>
      </c>
      <c r="Q125" s="164">
        <v>0</v>
      </c>
      <c r="R125" s="164">
        <f t="shared" si="2"/>
        <v>0</v>
      </c>
      <c r="S125" s="164">
        <v>0</v>
      </c>
      <c r="T125" s="165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6" t="s">
        <v>126</v>
      </c>
      <c r="AT125" s="166" t="s">
        <v>122</v>
      </c>
      <c r="AU125" s="166" t="s">
        <v>82</v>
      </c>
      <c r="AY125" s="16" t="s">
        <v>121</v>
      </c>
      <c r="BE125" s="167">
        <f t="shared" si="4"/>
        <v>0</v>
      </c>
      <c r="BF125" s="167">
        <f t="shared" si="5"/>
        <v>0</v>
      </c>
      <c r="BG125" s="167">
        <f t="shared" si="6"/>
        <v>0</v>
      </c>
      <c r="BH125" s="167">
        <f t="shared" si="7"/>
        <v>0</v>
      </c>
      <c r="BI125" s="167">
        <f t="shared" si="8"/>
        <v>0</v>
      </c>
      <c r="BJ125" s="16" t="s">
        <v>82</v>
      </c>
      <c r="BK125" s="167">
        <f t="shared" si="9"/>
        <v>0</v>
      </c>
      <c r="BL125" s="16" t="s">
        <v>126</v>
      </c>
      <c r="BM125" s="166" t="s">
        <v>149</v>
      </c>
    </row>
    <row r="126" spans="1:65" s="1" customFormat="1" ht="16.5" customHeight="1">
      <c r="A126" s="31"/>
      <c r="B126" s="153"/>
      <c r="C126" s="154" t="s">
        <v>150</v>
      </c>
      <c r="D126" s="154" t="s">
        <v>122</v>
      </c>
      <c r="E126" s="155" t="s">
        <v>151</v>
      </c>
      <c r="F126" s="156" t="s">
        <v>152</v>
      </c>
      <c r="G126" s="157" t="s">
        <v>125</v>
      </c>
      <c r="H126" s="158">
        <v>1</v>
      </c>
      <c r="I126" s="159"/>
      <c r="J126" s="160">
        <f t="shared" si="0"/>
        <v>0</v>
      </c>
      <c r="K126" s="161"/>
      <c r="L126" s="32"/>
      <c r="M126" s="162" t="s">
        <v>1</v>
      </c>
      <c r="N126" s="163" t="s">
        <v>39</v>
      </c>
      <c r="O126" s="57"/>
      <c r="P126" s="164">
        <f t="shared" si="1"/>
        <v>0</v>
      </c>
      <c r="Q126" s="164">
        <v>0</v>
      </c>
      <c r="R126" s="164">
        <f t="shared" si="2"/>
        <v>0</v>
      </c>
      <c r="S126" s="164">
        <v>0</v>
      </c>
      <c r="T126" s="165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6" t="s">
        <v>126</v>
      </c>
      <c r="AT126" s="166" t="s">
        <v>122</v>
      </c>
      <c r="AU126" s="166" t="s">
        <v>82</v>
      </c>
      <c r="AY126" s="16" t="s">
        <v>121</v>
      </c>
      <c r="BE126" s="167">
        <f t="shared" si="4"/>
        <v>0</v>
      </c>
      <c r="BF126" s="167">
        <f t="shared" si="5"/>
        <v>0</v>
      </c>
      <c r="BG126" s="167">
        <f t="shared" si="6"/>
        <v>0</v>
      </c>
      <c r="BH126" s="167">
        <f t="shared" si="7"/>
        <v>0</v>
      </c>
      <c r="BI126" s="167">
        <f t="shared" si="8"/>
        <v>0</v>
      </c>
      <c r="BJ126" s="16" t="s">
        <v>82</v>
      </c>
      <c r="BK126" s="167">
        <f t="shared" si="9"/>
        <v>0</v>
      </c>
      <c r="BL126" s="16" t="s">
        <v>126</v>
      </c>
      <c r="BM126" s="166" t="s">
        <v>153</v>
      </c>
    </row>
    <row r="127" spans="1:65" s="1" customFormat="1" ht="21.75" customHeight="1">
      <c r="A127" s="31"/>
      <c r="B127" s="153"/>
      <c r="C127" s="154" t="s">
        <v>154</v>
      </c>
      <c r="D127" s="154" t="s">
        <v>122</v>
      </c>
      <c r="E127" s="155" t="s">
        <v>155</v>
      </c>
      <c r="F127" s="156" t="s">
        <v>156</v>
      </c>
      <c r="G127" s="157" t="s">
        <v>125</v>
      </c>
      <c r="H127" s="158">
        <v>2</v>
      </c>
      <c r="I127" s="159"/>
      <c r="J127" s="160">
        <f t="shared" si="0"/>
        <v>0</v>
      </c>
      <c r="K127" s="161"/>
      <c r="L127" s="32"/>
      <c r="M127" s="168" t="s">
        <v>1</v>
      </c>
      <c r="N127" s="169" t="s">
        <v>39</v>
      </c>
      <c r="O127" s="170"/>
      <c r="P127" s="171">
        <f t="shared" si="1"/>
        <v>0</v>
      </c>
      <c r="Q127" s="171">
        <v>0</v>
      </c>
      <c r="R127" s="171">
        <f t="shared" si="2"/>
        <v>0</v>
      </c>
      <c r="S127" s="171">
        <v>0</v>
      </c>
      <c r="T127" s="172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6" t="s">
        <v>126</v>
      </c>
      <c r="AT127" s="166" t="s">
        <v>122</v>
      </c>
      <c r="AU127" s="166" t="s">
        <v>82</v>
      </c>
      <c r="AY127" s="16" t="s">
        <v>121</v>
      </c>
      <c r="BE127" s="167">
        <f t="shared" si="4"/>
        <v>0</v>
      </c>
      <c r="BF127" s="167">
        <f t="shared" si="5"/>
        <v>0</v>
      </c>
      <c r="BG127" s="167">
        <f t="shared" si="6"/>
        <v>0</v>
      </c>
      <c r="BH127" s="167">
        <f t="shared" si="7"/>
        <v>0</v>
      </c>
      <c r="BI127" s="167">
        <f t="shared" si="8"/>
        <v>0</v>
      </c>
      <c r="BJ127" s="16" t="s">
        <v>82</v>
      </c>
      <c r="BK127" s="167">
        <f t="shared" si="9"/>
        <v>0</v>
      </c>
      <c r="BL127" s="16" t="s">
        <v>126</v>
      </c>
      <c r="BM127" s="166" t="s">
        <v>157</v>
      </c>
    </row>
    <row r="128" spans="1:31" s="1" customFormat="1" ht="6.75" customHeight="1">
      <c r="A128" s="31"/>
      <c r="B128" s="46"/>
      <c r="C128" s="47"/>
      <c r="D128" s="47"/>
      <c r="E128" s="47"/>
      <c r="F128" s="47"/>
      <c r="G128" s="47"/>
      <c r="H128" s="47"/>
      <c r="I128" s="119"/>
      <c r="J128" s="47"/>
      <c r="K128" s="47"/>
      <c r="L128" s="32"/>
      <c r="M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</sheetData>
  <sheetProtection/>
  <autoFilter ref="C116:K12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zoomScalePageLayoutView="0" workbookViewId="0" topLeftCell="A152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87</v>
      </c>
    </row>
    <row r="3" spans="2:46" ht="6.7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84</v>
      </c>
    </row>
    <row r="4" spans="2:46" ht="24.75" customHeight="1">
      <c r="B4" s="19"/>
      <c r="D4" s="20" t="s">
        <v>97</v>
      </c>
      <c r="L4" s="19"/>
      <c r="M4" s="94" t="s">
        <v>10</v>
      </c>
      <c r="AT4" s="16" t="s">
        <v>3</v>
      </c>
    </row>
    <row r="5" spans="2:12" ht="6.75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56" t="str">
        <f>'Rekapitulace stavby'!K6</f>
        <v>Základní technická vybavenost pro část obce Košetice</v>
      </c>
      <c r="F7" s="257"/>
      <c r="G7" s="257"/>
      <c r="H7" s="257"/>
      <c r="L7" s="19"/>
    </row>
    <row r="8" spans="1:31" s="1" customFormat="1" ht="12" customHeight="1">
      <c r="A8" s="31"/>
      <c r="B8" s="32"/>
      <c r="C8" s="31"/>
      <c r="D8" s="26" t="s">
        <v>98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2"/>
      <c r="C9" s="31"/>
      <c r="D9" s="31"/>
      <c r="E9" s="246" t="s">
        <v>158</v>
      </c>
      <c r="F9" s="255"/>
      <c r="G9" s="255"/>
      <c r="H9" s="255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96" t="s">
        <v>18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96" t="s">
        <v>21</v>
      </c>
      <c r="J12" s="54" t="str">
        <f>'Rekapitulace stavby'!AN8</f>
        <v>Vyplň údaj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96" t="s">
        <v>23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2"/>
      <c r="C15" s="31"/>
      <c r="D15" s="31"/>
      <c r="E15" s="24" t="s">
        <v>24</v>
      </c>
      <c r="F15" s="31"/>
      <c r="G15" s="31"/>
      <c r="H15" s="31"/>
      <c r="I15" s="96" t="s">
        <v>25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96" t="s">
        <v>23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2"/>
      <c r="C18" s="31"/>
      <c r="D18" s="31"/>
      <c r="E18" s="258" t="str">
        <f>'Rekapitulace stavby'!E14</f>
        <v>Vyplň údaj</v>
      </c>
      <c r="F18" s="228"/>
      <c r="G18" s="228"/>
      <c r="H18" s="228"/>
      <c r="I18" s="96" t="s">
        <v>25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2"/>
      <c r="C20" s="31"/>
      <c r="D20" s="26" t="s">
        <v>28</v>
      </c>
      <c r="E20" s="31"/>
      <c r="F20" s="31"/>
      <c r="G20" s="31"/>
      <c r="H20" s="31"/>
      <c r="I20" s="96" t="s">
        <v>23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2"/>
      <c r="C21" s="31"/>
      <c r="D21" s="31"/>
      <c r="E21" s="24" t="s">
        <v>29</v>
      </c>
      <c r="F21" s="31"/>
      <c r="G21" s="31"/>
      <c r="H21" s="31"/>
      <c r="I21" s="96" t="s">
        <v>25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23</v>
      </c>
      <c r="J23" s="24">
        <f>IF('Rekapitulace stavby'!AN19="","",'Rekapitulace stavby'!AN19)</f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2"/>
      <c r="C24" s="31"/>
      <c r="D24" s="31"/>
      <c r="E24" s="24" t="str">
        <f>IF('Rekapitulace stavby'!E20="","",'Rekapitulace stavby'!E20)</f>
        <v> </v>
      </c>
      <c r="F24" s="31"/>
      <c r="G24" s="31"/>
      <c r="H24" s="31"/>
      <c r="I24" s="96" t="s">
        <v>25</v>
      </c>
      <c r="J24" s="24">
        <f>IF('Rekapitulace stavby'!AN20="","",'Rekapitulace stavby'!AN20)</f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2"/>
      <c r="C26" s="31"/>
      <c r="D26" s="26" t="s">
        <v>33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97"/>
      <c r="B27" s="98"/>
      <c r="C27" s="97"/>
      <c r="D27" s="97"/>
      <c r="E27" s="232" t="s">
        <v>1</v>
      </c>
      <c r="F27" s="232"/>
      <c r="G27" s="232"/>
      <c r="H27" s="232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1" customFormat="1" ht="6.7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2"/>
      <c r="C30" s="31"/>
      <c r="D30" s="102" t="s">
        <v>34</v>
      </c>
      <c r="E30" s="31"/>
      <c r="F30" s="31"/>
      <c r="G30" s="31"/>
      <c r="H30" s="31"/>
      <c r="I30" s="95"/>
      <c r="J30" s="70">
        <f>ROUND(J122,2)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2"/>
      <c r="C32" s="31"/>
      <c r="D32" s="31"/>
      <c r="E32" s="31"/>
      <c r="F32" s="35" t="s">
        <v>36</v>
      </c>
      <c r="G32" s="31"/>
      <c r="H32" s="31"/>
      <c r="I32" s="103" t="s">
        <v>35</v>
      </c>
      <c r="J32" s="35" t="s">
        <v>37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2"/>
      <c r="C33" s="31"/>
      <c r="D33" s="104" t="s">
        <v>38</v>
      </c>
      <c r="E33" s="26" t="s">
        <v>39</v>
      </c>
      <c r="F33" s="105">
        <f>ROUND((SUM(BE122:BE177)),2)</f>
        <v>0</v>
      </c>
      <c r="G33" s="31"/>
      <c r="H33" s="31"/>
      <c r="I33" s="106">
        <v>0.21</v>
      </c>
      <c r="J33" s="105">
        <f>ROUND(((SUM(BE122:BE177))*I33),2)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2"/>
      <c r="C34" s="31"/>
      <c r="D34" s="31"/>
      <c r="E34" s="26" t="s">
        <v>40</v>
      </c>
      <c r="F34" s="105">
        <f>ROUND((SUM(BF122:BF177)),2)</f>
        <v>0</v>
      </c>
      <c r="G34" s="31"/>
      <c r="H34" s="31"/>
      <c r="I34" s="106">
        <v>0.15</v>
      </c>
      <c r="J34" s="105">
        <f>ROUND(((SUM(BF122:BF177))*I34),2)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2"/>
      <c r="C35" s="31"/>
      <c r="D35" s="31"/>
      <c r="E35" s="26" t="s">
        <v>41</v>
      </c>
      <c r="F35" s="105">
        <f>ROUND((SUM(BG122:BG177)),2)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2"/>
      <c r="C36" s="31"/>
      <c r="D36" s="31"/>
      <c r="E36" s="26" t="s">
        <v>42</v>
      </c>
      <c r="F36" s="105">
        <f>ROUND((SUM(BH122:BH177)),2)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2"/>
      <c r="C37" s="31"/>
      <c r="D37" s="31"/>
      <c r="E37" s="26" t="s">
        <v>43</v>
      </c>
      <c r="F37" s="105">
        <f>ROUND((SUM(BI122:BI177)),2)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2"/>
      <c r="C39" s="107"/>
      <c r="D39" s="108" t="s">
        <v>44</v>
      </c>
      <c r="E39" s="59"/>
      <c r="F39" s="59"/>
      <c r="G39" s="109" t="s">
        <v>45</v>
      </c>
      <c r="H39" s="110" t="s">
        <v>46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9"/>
      <c r="L41" s="19"/>
    </row>
    <row r="42" spans="2:12" ht="14.25" customHeight="1">
      <c r="B42" s="19"/>
      <c r="L42" s="19"/>
    </row>
    <row r="43" spans="2:12" ht="14.25" customHeight="1">
      <c r="B43" s="19"/>
      <c r="L43" s="19"/>
    </row>
    <row r="44" spans="2:12" ht="14.25" customHeight="1">
      <c r="B44" s="19"/>
      <c r="L44" s="19"/>
    </row>
    <row r="45" spans="2:12" ht="14.25" customHeight="1">
      <c r="B45" s="19"/>
      <c r="L45" s="19"/>
    </row>
    <row r="46" spans="2:12" ht="14.25" customHeight="1">
      <c r="B46" s="19"/>
      <c r="L46" s="19"/>
    </row>
    <row r="47" spans="2:12" ht="14.25" customHeight="1">
      <c r="B47" s="19"/>
      <c r="L47" s="19"/>
    </row>
    <row r="48" spans="2:12" ht="14.25" customHeight="1">
      <c r="B48" s="19"/>
      <c r="L48" s="19"/>
    </row>
    <row r="49" spans="2:12" ht="14.25" customHeight="1">
      <c r="B49" s="19"/>
      <c r="L49" s="19"/>
    </row>
    <row r="50" spans="2:12" s="1" customFormat="1" ht="14.25" customHeight="1">
      <c r="B50" s="41"/>
      <c r="D50" s="42" t="s">
        <v>47</v>
      </c>
      <c r="E50" s="43"/>
      <c r="F50" s="43"/>
      <c r="G50" s="42" t="s">
        <v>48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1" customFormat="1" ht="12.75">
      <c r="A61" s="31"/>
      <c r="B61" s="32"/>
      <c r="C61" s="31"/>
      <c r="D61" s="44" t="s">
        <v>49</v>
      </c>
      <c r="E61" s="34"/>
      <c r="F61" s="115" t="s">
        <v>50</v>
      </c>
      <c r="G61" s="44" t="s">
        <v>49</v>
      </c>
      <c r="H61" s="34"/>
      <c r="I61" s="116"/>
      <c r="J61" s="117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1" customFormat="1" ht="12.75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1" customFormat="1" ht="12.75">
      <c r="A76" s="31"/>
      <c r="B76" s="32"/>
      <c r="C76" s="31"/>
      <c r="D76" s="44" t="s">
        <v>49</v>
      </c>
      <c r="E76" s="34"/>
      <c r="F76" s="115" t="s">
        <v>50</v>
      </c>
      <c r="G76" s="44" t="s">
        <v>49</v>
      </c>
      <c r="H76" s="34"/>
      <c r="I76" s="116"/>
      <c r="J76" s="117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1"/>
      <c r="D85" s="31"/>
      <c r="E85" s="256" t="str">
        <f>E7</f>
        <v>Základní technická vybavenost pro část obce Košetice</v>
      </c>
      <c r="F85" s="257"/>
      <c r="G85" s="257"/>
      <c r="H85" s="257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98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1"/>
      <c r="D87" s="31"/>
      <c r="E87" s="246" t="str">
        <f>E9</f>
        <v>11 - Komunikace</v>
      </c>
      <c r="F87" s="255"/>
      <c r="G87" s="255"/>
      <c r="H87" s="255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19</v>
      </c>
      <c r="D89" s="31"/>
      <c r="E89" s="31"/>
      <c r="F89" s="24" t="str">
        <f>F12</f>
        <v>Košetice</v>
      </c>
      <c r="G89" s="31"/>
      <c r="H89" s="31"/>
      <c r="I89" s="96" t="s">
        <v>21</v>
      </c>
      <c r="J89" s="54" t="str">
        <f>IF(J12="","",J12)</f>
        <v>Vyplň údaj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25.5" customHeight="1">
      <c r="A91" s="31"/>
      <c r="B91" s="32"/>
      <c r="C91" s="26" t="s">
        <v>22</v>
      </c>
      <c r="D91" s="31"/>
      <c r="E91" s="31"/>
      <c r="F91" s="24" t="str">
        <f>E15</f>
        <v>Obec Košetice</v>
      </c>
      <c r="G91" s="31"/>
      <c r="H91" s="31"/>
      <c r="I91" s="96" t="s">
        <v>28</v>
      </c>
      <c r="J91" s="29" t="str">
        <f>E21</f>
        <v>INTEGRA Pelhřimov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26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21" t="s">
        <v>101</v>
      </c>
      <c r="D94" s="107"/>
      <c r="E94" s="107"/>
      <c r="F94" s="107"/>
      <c r="G94" s="107"/>
      <c r="H94" s="107"/>
      <c r="I94" s="122"/>
      <c r="J94" s="123" t="s">
        <v>102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24" t="s">
        <v>103</v>
      </c>
      <c r="D96" s="31"/>
      <c r="E96" s="31"/>
      <c r="F96" s="31"/>
      <c r="G96" s="31"/>
      <c r="H96" s="31"/>
      <c r="I96" s="95"/>
      <c r="J96" s="70">
        <f>J122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2:12" s="8" customFormat="1" ht="24.75" customHeight="1">
      <c r="B97" s="125"/>
      <c r="D97" s="126" t="s">
        <v>159</v>
      </c>
      <c r="E97" s="127"/>
      <c r="F97" s="127"/>
      <c r="G97" s="127"/>
      <c r="H97" s="127"/>
      <c r="I97" s="128"/>
      <c r="J97" s="129">
        <f>J123</f>
        <v>0</v>
      </c>
      <c r="L97" s="125"/>
    </row>
    <row r="98" spans="2:12" s="11" customFormat="1" ht="19.5" customHeight="1">
      <c r="B98" s="173"/>
      <c r="D98" s="174" t="s">
        <v>160</v>
      </c>
      <c r="E98" s="175"/>
      <c r="F98" s="175"/>
      <c r="G98" s="175"/>
      <c r="H98" s="175"/>
      <c r="I98" s="176"/>
      <c r="J98" s="177">
        <f>J124</f>
        <v>0</v>
      </c>
      <c r="L98" s="173"/>
    </row>
    <row r="99" spans="2:12" s="11" customFormat="1" ht="19.5" customHeight="1">
      <c r="B99" s="173"/>
      <c r="D99" s="174" t="s">
        <v>161</v>
      </c>
      <c r="E99" s="175"/>
      <c r="F99" s="175"/>
      <c r="G99" s="175"/>
      <c r="H99" s="175"/>
      <c r="I99" s="176"/>
      <c r="J99" s="177">
        <f>J145</f>
        <v>0</v>
      </c>
      <c r="L99" s="173"/>
    </row>
    <row r="100" spans="2:12" s="11" customFormat="1" ht="19.5" customHeight="1">
      <c r="B100" s="173"/>
      <c r="D100" s="174" t="s">
        <v>162</v>
      </c>
      <c r="E100" s="175"/>
      <c r="F100" s="175"/>
      <c r="G100" s="175"/>
      <c r="H100" s="175"/>
      <c r="I100" s="176"/>
      <c r="J100" s="177">
        <f>J161</f>
        <v>0</v>
      </c>
      <c r="L100" s="173"/>
    </row>
    <row r="101" spans="2:12" s="11" customFormat="1" ht="19.5" customHeight="1">
      <c r="B101" s="173"/>
      <c r="D101" s="174" t="s">
        <v>163</v>
      </c>
      <c r="E101" s="175"/>
      <c r="F101" s="175"/>
      <c r="G101" s="175"/>
      <c r="H101" s="175"/>
      <c r="I101" s="176"/>
      <c r="J101" s="177">
        <f>J169</f>
        <v>0</v>
      </c>
      <c r="L101" s="173"/>
    </row>
    <row r="102" spans="2:12" s="11" customFormat="1" ht="19.5" customHeight="1">
      <c r="B102" s="173"/>
      <c r="D102" s="174" t="s">
        <v>164</v>
      </c>
      <c r="E102" s="175"/>
      <c r="F102" s="175"/>
      <c r="G102" s="175"/>
      <c r="H102" s="175"/>
      <c r="I102" s="176"/>
      <c r="J102" s="177">
        <f>J176</f>
        <v>0</v>
      </c>
      <c r="L102" s="173"/>
    </row>
    <row r="103" spans="1:31" s="1" customFormat="1" ht="21.75" customHeight="1">
      <c r="A103" s="31"/>
      <c r="B103" s="32"/>
      <c r="C103" s="31"/>
      <c r="D103" s="31"/>
      <c r="E103" s="31"/>
      <c r="F103" s="31"/>
      <c r="G103" s="31"/>
      <c r="H103" s="31"/>
      <c r="I103" s="95"/>
      <c r="J103" s="31"/>
      <c r="K103" s="31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1" customFormat="1" ht="6.75" customHeight="1">
      <c r="A104" s="31"/>
      <c r="B104" s="46"/>
      <c r="C104" s="47"/>
      <c r="D104" s="47"/>
      <c r="E104" s="47"/>
      <c r="F104" s="47"/>
      <c r="G104" s="47"/>
      <c r="H104" s="47"/>
      <c r="I104" s="119"/>
      <c r="J104" s="47"/>
      <c r="K104" s="47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1" customFormat="1" ht="6.75" customHeight="1">
      <c r="A108" s="31"/>
      <c r="B108" s="48"/>
      <c r="C108" s="49"/>
      <c r="D108" s="49"/>
      <c r="E108" s="49"/>
      <c r="F108" s="49"/>
      <c r="G108" s="49"/>
      <c r="H108" s="49"/>
      <c r="I108" s="120"/>
      <c r="J108" s="49"/>
      <c r="K108" s="49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1" customFormat="1" ht="24.75" customHeight="1">
      <c r="A109" s="31"/>
      <c r="B109" s="32"/>
      <c r="C109" s="20" t="s">
        <v>106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6.75" customHeight="1">
      <c r="A110" s="31"/>
      <c r="B110" s="32"/>
      <c r="C110" s="31"/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12" customHeight="1">
      <c r="A111" s="31"/>
      <c r="B111" s="32"/>
      <c r="C111" s="26" t="s">
        <v>15</v>
      </c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16.5" customHeight="1">
      <c r="A112" s="31"/>
      <c r="B112" s="32"/>
      <c r="C112" s="31"/>
      <c r="D112" s="31"/>
      <c r="E112" s="256" t="str">
        <f>E7</f>
        <v>Základní technická vybavenost pro část obce Košetice</v>
      </c>
      <c r="F112" s="257"/>
      <c r="G112" s="257"/>
      <c r="H112" s="257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12" customHeight="1">
      <c r="A113" s="31"/>
      <c r="B113" s="32"/>
      <c r="C113" s="26" t="s">
        <v>98</v>
      </c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6.5" customHeight="1">
      <c r="A114" s="31"/>
      <c r="B114" s="32"/>
      <c r="C114" s="31"/>
      <c r="D114" s="31"/>
      <c r="E114" s="246" t="str">
        <f>E9</f>
        <v>11 - Komunikace</v>
      </c>
      <c r="F114" s="255"/>
      <c r="G114" s="255"/>
      <c r="H114" s="255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6.7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2" customHeight="1">
      <c r="A116" s="31"/>
      <c r="B116" s="32"/>
      <c r="C116" s="26" t="s">
        <v>19</v>
      </c>
      <c r="D116" s="31"/>
      <c r="E116" s="31"/>
      <c r="F116" s="24" t="str">
        <f>F12</f>
        <v>Košetice</v>
      </c>
      <c r="G116" s="31"/>
      <c r="H116" s="31"/>
      <c r="I116" s="96" t="s">
        <v>21</v>
      </c>
      <c r="J116" s="54" t="str">
        <f>IF(J12="","",J12)</f>
        <v>Vyplň údaj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6.75" customHeight="1">
      <c r="A117" s="31"/>
      <c r="B117" s="32"/>
      <c r="C117" s="31"/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25.5" customHeight="1">
      <c r="A118" s="31"/>
      <c r="B118" s="32"/>
      <c r="C118" s="26" t="s">
        <v>22</v>
      </c>
      <c r="D118" s="31"/>
      <c r="E118" s="31"/>
      <c r="F118" s="24" t="str">
        <f>E15</f>
        <v>Obec Košetice</v>
      </c>
      <c r="G118" s="31"/>
      <c r="H118" s="31"/>
      <c r="I118" s="96" t="s">
        <v>28</v>
      </c>
      <c r="J118" s="29" t="str">
        <f>E21</f>
        <v>INTEGRA Pelhřimov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5" customHeight="1">
      <c r="A119" s="31"/>
      <c r="B119" s="32"/>
      <c r="C119" s="26" t="s">
        <v>26</v>
      </c>
      <c r="D119" s="31"/>
      <c r="E119" s="31"/>
      <c r="F119" s="24" t="str">
        <f>IF(E18="","",E18)</f>
        <v>Vyplň údaj</v>
      </c>
      <c r="G119" s="31"/>
      <c r="H119" s="31"/>
      <c r="I119" s="96" t="s">
        <v>31</v>
      </c>
      <c r="J119" s="29" t="str">
        <f>E24</f>
        <v> 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9.75" customHeight="1">
      <c r="A120" s="31"/>
      <c r="B120" s="32"/>
      <c r="C120" s="31"/>
      <c r="D120" s="31"/>
      <c r="E120" s="31"/>
      <c r="F120" s="31"/>
      <c r="G120" s="31"/>
      <c r="H120" s="31"/>
      <c r="I120" s="95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9" customFormat="1" ht="29.25" customHeight="1">
      <c r="A121" s="130"/>
      <c r="B121" s="131"/>
      <c r="C121" s="132" t="s">
        <v>107</v>
      </c>
      <c r="D121" s="133" t="s">
        <v>59</v>
      </c>
      <c r="E121" s="133" t="s">
        <v>55</v>
      </c>
      <c r="F121" s="133" t="s">
        <v>56</v>
      </c>
      <c r="G121" s="133" t="s">
        <v>108</v>
      </c>
      <c r="H121" s="133" t="s">
        <v>109</v>
      </c>
      <c r="I121" s="134" t="s">
        <v>110</v>
      </c>
      <c r="J121" s="135" t="s">
        <v>102</v>
      </c>
      <c r="K121" s="136" t="s">
        <v>111</v>
      </c>
      <c r="L121" s="137"/>
      <c r="M121" s="61" t="s">
        <v>1</v>
      </c>
      <c r="N121" s="62" t="s">
        <v>38</v>
      </c>
      <c r="O121" s="62" t="s">
        <v>112</v>
      </c>
      <c r="P121" s="62" t="s">
        <v>113</v>
      </c>
      <c r="Q121" s="62" t="s">
        <v>114</v>
      </c>
      <c r="R121" s="62" t="s">
        <v>115</v>
      </c>
      <c r="S121" s="62" t="s">
        <v>116</v>
      </c>
      <c r="T121" s="63" t="s">
        <v>117</v>
      </c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63" s="1" customFormat="1" ht="22.5" customHeight="1">
      <c r="A122" s="31"/>
      <c r="B122" s="32"/>
      <c r="C122" s="68" t="s">
        <v>118</v>
      </c>
      <c r="D122" s="31"/>
      <c r="E122" s="31"/>
      <c r="F122" s="31"/>
      <c r="G122" s="31"/>
      <c r="H122" s="31"/>
      <c r="I122" s="95"/>
      <c r="J122" s="138">
        <f>BK122</f>
        <v>0</v>
      </c>
      <c r="K122" s="31"/>
      <c r="L122" s="32"/>
      <c r="M122" s="64"/>
      <c r="N122" s="55"/>
      <c r="O122" s="65"/>
      <c r="P122" s="139">
        <f>P123</f>
        <v>0</v>
      </c>
      <c r="Q122" s="65"/>
      <c r="R122" s="139">
        <f>R123</f>
        <v>2755.4007775</v>
      </c>
      <c r="S122" s="65"/>
      <c r="T122" s="140">
        <f>T123</f>
        <v>66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73</v>
      </c>
      <c r="AU122" s="16" t="s">
        <v>104</v>
      </c>
      <c r="BK122" s="141">
        <f>BK123</f>
        <v>0</v>
      </c>
    </row>
    <row r="123" spans="2:63" s="10" customFormat="1" ht="25.5" customHeight="1">
      <c r="B123" s="142"/>
      <c r="D123" s="143" t="s">
        <v>73</v>
      </c>
      <c r="E123" s="144" t="s">
        <v>165</v>
      </c>
      <c r="F123" s="144" t="s">
        <v>166</v>
      </c>
      <c r="I123" s="145"/>
      <c r="J123" s="146">
        <f>BK123</f>
        <v>0</v>
      </c>
      <c r="L123" s="142"/>
      <c r="M123" s="147"/>
      <c r="N123" s="148"/>
      <c r="O123" s="148"/>
      <c r="P123" s="149">
        <f>P124+P145+P161+P169+P176</f>
        <v>0</v>
      </c>
      <c r="Q123" s="148"/>
      <c r="R123" s="149">
        <f>R124+R145+R161+R169+R176</f>
        <v>2755.4007775</v>
      </c>
      <c r="S123" s="148"/>
      <c r="T123" s="150">
        <f>T124+T145+T161+T169+T176</f>
        <v>66</v>
      </c>
      <c r="AR123" s="143" t="s">
        <v>82</v>
      </c>
      <c r="AT123" s="151" t="s">
        <v>73</v>
      </c>
      <c r="AU123" s="151" t="s">
        <v>74</v>
      </c>
      <c r="AY123" s="143" t="s">
        <v>121</v>
      </c>
      <c r="BK123" s="152">
        <f>BK124+BK145+BK161+BK169+BK176</f>
        <v>0</v>
      </c>
    </row>
    <row r="124" spans="2:63" s="10" customFormat="1" ht="22.5" customHeight="1">
      <c r="B124" s="142"/>
      <c r="D124" s="143" t="s">
        <v>73</v>
      </c>
      <c r="E124" s="178" t="s">
        <v>82</v>
      </c>
      <c r="F124" s="178" t="s">
        <v>167</v>
      </c>
      <c r="I124" s="145"/>
      <c r="J124" s="179">
        <f>BK124</f>
        <v>0</v>
      </c>
      <c r="L124" s="142"/>
      <c r="M124" s="147"/>
      <c r="N124" s="148"/>
      <c r="O124" s="148"/>
      <c r="P124" s="149">
        <f>SUM(P125:P144)</f>
        <v>0</v>
      </c>
      <c r="Q124" s="148"/>
      <c r="R124" s="149">
        <f>SUM(R125:R144)</f>
        <v>0</v>
      </c>
      <c r="S124" s="148"/>
      <c r="T124" s="150">
        <f>SUM(T125:T144)</f>
        <v>66</v>
      </c>
      <c r="AR124" s="143" t="s">
        <v>82</v>
      </c>
      <c r="AT124" s="151" t="s">
        <v>73</v>
      </c>
      <c r="AU124" s="151" t="s">
        <v>82</v>
      </c>
      <c r="AY124" s="143" t="s">
        <v>121</v>
      </c>
      <c r="BK124" s="152">
        <f>SUM(BK125:BK144)</f>
        <v>0</v>
      </c>
    </row>
    <row r="125" spans="1:65" s="1" customFormat="1" ht="16.5" customHeight="1">
      <c r="A125" s="31"/>
      <c r="B125" s="153"/>
      <c r="C125" s="154" t="s">
        <v>82</v>
      </c>
      <c r="D125" s="154" t="s">
        <v>122</v>
      </c>
      <c r="E125" s="155" t="s">
        <v>168</v>
      </c>
      <c r="F125" s="156" t="s">
        <v>169</v>
      </c>
      <c r="G125" s="157" t="s">
        <v>170</v>
      </c>
      <c r="H125" s="158">
        <v>435.3</v>
      </c>
      <c r="I125" s="159"/>
      <c r="J125" s="160">
        <f>ROUND(I125*H125,2)</f>
        <v>0</v>
      </c>
      <c r="K125" s="161"/>
      <c r="L125" s="32"/>
      <c r="M125" s="162" t="s">
        <v>1</v>
      </c>
      <c r="N125" s="163" t="s">
        <v>39</v>
      </c>
      <c r="O125" s="57"/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6" t="s">
        <v>135</v>
      </c>
      <c r="AT125" s="166" t="s">
        <v>122</v>
      </c>
      <c r="AU125" s="166" t="s">
        <v>84</v>
      </c>
      <c r="AY125" s="16" t="s">
        <v>121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16" t="s">
        <v>82</v>
      </c>
      <c r="BK125" s="167">
        <f>ROUND(I125*H125,2)</f>
        <v>0</v>
      </c>
      <c r="BL125" s="16" t="s">
        <v>135</v>
      </c>
      <c r="BM125" s="166" t="s">
        <v>171</v>
      </c>
    </row>
    <row r="126" spans="2:51" s="12" customFormat="1" ht="11.25">
      <c r="B126" s="180"/>
      <c r="D126" s="181" t="s">
        <v>172</v>
      </c>
      <c r="E126" s="182" t="s">
        <v>1</v>
      </c>
      <c r="F126" s="183" t="s">
        <v>173</v>
      </c>
      <c r="H126" s="184">
        <v>435.3</v>
      </c>
      <c r="I126" s="185"/>
      <c r="L126" s="180"/>
      <c r="M126" s="186"/>
      <c r="N126" s="187"/>
      <c r="O126" s="187"/>
      <c r="P126" s="187"/>
      <c r="Q126" s="187"/>
      <c r="R126" s="187"/>
      <c r="S126" s="187"/>
      <c r="T126" s="188"/>
      <c r="AT126" s="182" t="s">
        <v>172</v>
      </c>
      <c r="AU126" s="182" t="s">
        <v>84</v>
      </c>
      <c r="AV126" s="12" t="s">
        <v>84</v>
      </c>
      <c r="AW126" s="12" t="s">
        <v>30</v>
      </c>
      <c r="AX126" s="12" t="s">
        <v>74</v>
      </c>
      <c r="AY126" s="182" t="s">
        <v>121</v>
      </c>
    </row>
    <row r="127" spans="2:51" s="13" customFormat="1" ht="11.25">
      <c r="B127" s="189"/>
      <c r="D127" s="181" t="s">
        <v>172</v>
      </c>
      <c r="E127" s="190" t="s">
        <v>1</v>
      </c>
      <c r="F127" s="191" t="s">
        <v>174</v>
      </c>
      <c r="H127" s="192">
        <v>435.3</v>
      </c>
      <c r="I127" s="193"/>
      <c r="L127" s="189"/>
      <c r="M127" s="194"/>
      <c r="N127" s="195"/>
      <c r="O127" s="195"/>
      <c r="P127" s="195"/>
      <c r="Q127" s="195"/>
      <c r="R127" s="195"/>
      <c r="S127" s="195"/>
      <c r="T127" s="196"/>
      <c r="AT127" s="190" t="s">
        <v>172</v>
      </c>
      <c r="AU127" s="190" t="s">
        <v>84</v>
      </c>
      <c r="AV127" s="13" t="s">
        <v>135</v>
      </c>
      <c r="AW127" s="13" t="s">
        <v>30</v>
      </c>
      <c r="AX127" s="13" t="s">
        <v>82</v>
      </c>
      <c r="AY127" s="190" t="s">
        <v>121</v>
      </c>
    </row>
    <row r="128" spans="1:65" s="1" customFormat="1" ht="16.5" customHeight="1">
      <c r="A128" s="31"/>
      <c r="B128" s="153"/>
      <c r="C128" s="154" t="s">
        <v>84</v>
      </c>
      <c r="D128" s="154" t="s">
        <v>122</v>
      </c>
      <c r="E128" s="155" t="s">
        <v>175</v>
      </c>
      <c r="F128" s="156" t="s">
        <v>176</v>
      </c>
      <c r="G128" s="157" t="s">
        <v>170</v>
      </c>
      <c r="H128" s="158">
        <v>435.3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39</v>
      </c>
      <c r="O128" s="57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6" t="s">
        <v>135</v>
      </c>
      <c r="AT128" s="166" t="s">
        <v>122</v>
      </c>
      <c r="AU128" s="166" t="s">
        <v>84</v>
      </c>
      <c r="AY128" s="16" t="s">
        <v>121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6" t="s">
        <v>82</v>
      </c>
      <c r="BK128" s="167">
        <f>ROUND(I128*H128,2)</f>
        <v>0</v>
      </c>
      <c r="BL128" s="16" t="s">
        <v>135</v>
      </c>
      <c r="BM128" s="166" t="s">
        <v>177</v>
      </c>
    </row>
    <row r="129" spans="1:65" s="1" customFormat="1" ht="21.75" customHeight="1">
      <c r="A129" s="31"/>
      <c r="B129" s="153"/>
      <c r="C129" s="154" t="s">
        <v>131</v>
      </c>
      <c r="D129" s="154" t="s">
        <v>122</v>
      </c>
      <c r="E129" s="155" t="s">
        <v>178</v>
      </c>
      <c r="F129" s="156" t="s">
        <v>179</v>
      </c>
      <c r="G129" s="157" t="s">
        <v>170</v>
      </c>
      <c r="H129" s="158">
        <v>435.3</v>
      </c>
      <c r="I129" s="159"/>
      <c r="J129" s="160">
        <f>ROUND(I129*H129,2)</f>
        <v>0</v>
      </c>
      <c r="K129" s="161"/>
      <c r="L129" s="32"/>
      <c r="M129" s="162" t="s">
        <v>1</v>
      </c>
      <c r="N129" s="163" t="s">
        <v>39</v>
      </c>
      <c r="O129" s="57"/>
      <c r="P129" s="164">
        <f>O129*H129</f>
        <v>0</v>
      </c>
      <c r="Q129" s="164">
        <v>0</v>
      </c>
      <c r="R129" s="164">
        <f>Q129*H129</f>
        <v>0</v>
      </c>
      <c r="S129" s="164">
        <v>0</v>
      </c>
      <c r="T129" s="165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6" t="s">
        <v>135</v>
      </c>
      <c r="AT129" s="166" t="s">
        <v>122</v>
      </c>
      <c r="AU129" s="166" t="s">
        <v>84</v>
      </c>
      <c r="AY129" s="16" t="s">
        <v>121</v>
      </c>
      <c r="BE129" s="167">
        <f>IF(N129="základní",J129,0)</f>
        <v>0</v>
      </c>
      <c r="BF129" s="167">
        <f>IF(N129="snížená",J129,0)</f>
        <v>0</v>
      </c>
      <c r="BG129" s="167">
        <f>IF(N129="zákl. přenesená",J129,0)</f>
        <v>0</v>
      </c>
      <c r="BH129" s="167">
        <f>IF(N129="sníž. přenesená",J129,0)</f>
        <v>0</v>
      </c>
      <c r="BI129" s="167">
        <f>IF(N129="nulová",J129,0)</f>
        <v>0</v>
      </c>
      <c r="BJ129" s="16" t="s">
        <v>82</v>
      </c>
      <c r="BK129" s="167">
        <f>ROUND(I129*H129,2)</f>
        <v>0</v>
      </c>
      <c r="BL129" s="16" t="s">
        <v>135</v>
      </c>
      <c r="BM129" s="166" t="s">
        <v>180</v>
      </c>
    </row>
    <row r="130" spans="1:65" s="1" customFormat="1" ht="16.5" customHeight="1">
      <c r="A130" s="31"/>
      <c r="B130" s="153"/>
      <c r="C130" s="154" t="s">
        <v>135</v>
      </c>
      <c r="D130" s="154" t="s">
        <v>122</v>
      </c>
      <c r="E130" s="155" t="s">
        <v>181</v>
      </c>
      <c r="F130" s="156" t="s">
        <v>182</v>
      </c>
      <c r="G130" s="157" t="s">
        <v>170</v>
      </c>
      <c r="H130" s="158">
        <v>435.3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39</v>
      </c>
      <c r="O130" s="57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6" t="s">
        <v>135</v>
      </c>
      <c r="AT130" s="166" t="s">
        <v>122</v>
      </c>
      <c r="AU130" s="166" t="s">
        <v>84</v>
      </c>
      <c r="AY130" s="16" t="s">
        <v>121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6" t="s">
        <v>82</v>
      </c>
      <c r="BK130" s="167">
        <f>ROUND(I130*H130,2)</f>
        <v>0</v>
      </c>
      <c r="BL130" s="16" t="s">
        <v>135</v>
      </c>
      <c r="BM130" s="166" t="s">
        <v>183</v>
      </c>
    </row>
    <row r="131" spans="1:65" s="1" customFormat="1" ht="21.75" customHeight="1">
      <c r="A131" s="31"/>
      <c r="B131" s="153"/>
      <c r="C131" s="154" t="s">
        <v>120</v>
      </c>
      <c r="D131" s="154" t="s">
        <v>122</v>
      </c>
      <c r="E131" s="155" t="s">
        <v>184</v>
      </c>
      <c r="F131" s="156" t="s">
        <v>185</v>
      </c>
      <c r="G131" s="157" t="s">
        <v>186</v>
      </c>
      <c r="H131" s="158">
        <v>150</v>
      </c>
      <c r="I131" s="159"/>
      <c r="J131" s="160">
        <f>ROUND(I131*H131,2)</f>
        <v>0</v>
      </c>
      <c r="K131" s="161"/>
      <c r="L131" s="32"/>
      <c r="M131" s="162" t="s">
        <v>1</v>
      </c>
      <c r="N131" s="163" t="s">
        <v>39</v>
      </c>
      <c r="O131" s="57"/>
      <c r="P131" s="164">
        <f>O131*H131</f>
        <v>0</v>
      </c>
      <c r="Q131" s="164">
        <v>0</v>
      </c>
      <c r="R131" s="164">
        <f>Q131*H131</f>
        <v>0</v>
      </c>
      <c r="S131" s="164">
        <v>0.44</v>
      </c>
      <c r="T131" s="165">
        <f>S131*H131</f>
        <v>66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6" t="s">
        <v>135</v>
      </c>
      <c r="AT131" s="166" t="s">
        <v>122</v>
      </c>
      <c r="AU131" s="166" t="s">
        <v>84</v>
      </c>
      <c r="AY131" s="16" t="s">
        <v>121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16" t="s">
        <v>82</v>
      </c>
      <c r="BK131" s="167">
        <f>ROUND(I131*H131,2)</f>
        <v>0</v>
      </c>
      <c r="BL131" s="16" t="s">
        <v>135</v>
      </c>
      <c r="BM131" s="166" t="s">
        <v>187</v>
      </c>
    </row>
    <row r="132" spans="1:65" s="1" customFormat="1" ht="21.75" customHeight="1">
      <c r="A132" s="31"/>
      <c r="B132" s="153"/>
      <c r="C132" s="154" t="s">
        <v>142</v>
      </c>
      <c r="D132" s="154" t="s">
        <v>122</v>
      </c>
      <c r="E132" s="155" t="s">
        <v>188</v>
      </c>
      <c r="F132" s="156" t="s">
        <v>189</v>
      </c>
      <c r="G132" s="157" t="s">
        <v>170</v>
      </c>
      <c r="H132" s="158">
        <v>847.35</v>
      </c>
      <c r="I132" s="159"/>
      <c r="J132" s="160">
        <f>ROUND(I132*H132,2)</f>
        <v>0</v>
      </c>
      <c r="K132" s="161"/>
      <c r="L132" s="32"/>
      <c r="M132" s="162" t="s">
        <v>1</v>
      </c>
      <c r="N132" s="163" t="s">
        <v>39</v>
      </c>
      <c r="O132" s="57"/>
      <c r="P132" s="164">
        <f>O132*H132</f>
        <v>0</v>
      </c>
      <c r="Q132" s="164">
        <v>0</v>
      </c>
      <c r="R132" s="164">
        <f>Q132*H132</f>
        <v>0</v>
      </c>
      <c r="S132" s="164">
        <v>0</v>
      </c>
      <c r="T132" s="16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6" t="s">
        <v>135</v>
      </c>
      <c r="AT132" s="166" t="s">
        <v>122</v>
      </c>
      <c r="AU132" s="166" t="s">
        <v>84</v>
      </c>
      <c r="AY132" s="16" t="s">
        <v>121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6" t="s">
        <v>82</v>
      </c>
      <c r="BK132" s="167">
        <f>ROUND(I132*H132,2)</f>
        <v>0</v>
      </c>
      <c r="BL132" s="16" t="s">
        <v>135</v>
      </c>
      <c r="BM132" s="166" t="s">
        <v>190</v>
      </c>
    </row>
    <row r="133" spans="2:51" s="14" customFormat="1" ht="11.25">
      <c r="B133" s="197"/>
      <c r="D133" s="181" t="s">
        <v>172</v>
      </c>
      <c r="E133" s="198" t="s">
        <v>1</v>
      </c>
      <c r="F133" s="199" t="s">
        <v>191</v>
      </c>
      <c r="H133" s="198" t="s">
        <v>1</v>
      </c>
      <c r="I133" s="200"/>
      <c r="L133" s="197"/>
      <c r="M133" s="201"/>
      <c r="N133" s="202"/>
      <c r="O133" s="202"/>
      <c r="P133" s="202"/>
      <c r="Q133" s="202"/>
      <c r="R133" s="202"/>
      <c r="S133" s="202"/>
      <c r="T133" s="203"/>
      <c r="AT133" s="198" t="s">
        <v>172</v>
      </c>
      <c r="AU133" s="198" t="s">
        <v>84</v>
      </c>
      <c r="AV133" s="14" t="s">
        <v>82</v>
      </c>
      <c r="AW133" s="14" t="s">
        <v>30</v>
      </c>
      <c r="AX133" s="14" t="s">
        <v>74</v>
      </c>
      <c r="AY133" s="198" t="s">
        <v>121</v>
      </c>
    </row>
    <row r="134" spans="2:51" s="12" customFormat="1" ht="11.25">
      <c r="B134" s="180"/>
      <c r="D134" s="181" t="s">
        <v>172</v>
      </c>
      <c r="E134" s="182" t="s">
        <v>1</v>
      </c>
      <c r="F134" s="183" t="s">
        <v>192</v>
      </c>
      <c r="H134" s="184">
        <v>787.5</v>
      </c>
      <c r="I134" s="185"/>
      <c r="L134" s="180"/>
      <c r="M134" s="186"/>
      <c r="N134" s="187"/>
      <c r="O134" s="187"/>
      <c r="P134" s="187"/>
      <c r="Q134" s="187"/>
      <c r="R134" s="187"/>
      <c r="S134" s="187"/>
      <c r="T134" s="188"/>
      <c r="AT134" s="182" t="s">
        <v>172</v>
      </c>
      <c r="AU134" s="182" t="s">
        <v>84</v>
      </c>
      <c r="AV134" s="12" t="s">
        <v>84</v>
      </c>
      <c r="AW134" s="12" t="s">
        <v>30</v>
      </c>
      <c r="AX134" s="12" t="s">
        <v>74</v>
      </c>
      <c r="AY134" s="182" t="s">
        <v>121</v>
      </c>
    </row>
    <row r="135" spans="2:51" s="14" customFormat="1" ht="11.25">
      <c r="B135" s="197"/>
      <c r="D135" s="181" t="s">
        <v>172</v>
      </c>
      <c r="E135" s="198" t="s">
        <v>1</v>
      </c>
      <c r="F135" s="199" t="s">
        <v>193</v>
      </c>
      <c r="H135" s="198" t="s">
        <v>1</v>
      </c>
      <c r="I135" s="200"/>
      <c r="L135" s="197"/>
      <c r="M135" s="201"/>
      <c r="N135" s="202"/>
      <c r="O135" s="202"/>
      <c r="P135" s="202"/>
      <c r="Q135" s="202"/>
      <c r="R135" s="202"/>
      <c r="S135" s="202"/>
      <c r="T135" s="203"/>
      <c r="AT135" s="198" t="s">
        <v>172</v>
      </c>
      <c r="AU135" s="198" t="s">
        <v>84</v>
      </c>
      <c r="AV135" s="14" t="s">
        <v>82</v>
      </c>
      <c r="AW135" s="14" t="s">
        <v>30</v>
      </c>
      <c r="AX135" s="14" t="s">
        <v>74</v>
      </c>
      <c r="AY135" s="198" t="s">
        <v>121</v>
      </c>
    </row>
    <row r="136" spans="2:51" s="12" customFormat="1" ht="11.25">
      <c r="B136" s="180"/>
      <c r="D136" s="181" t="s">
        <v>172</v>
      </c>
      <c r="E136" s="182" t="s">
        <v>1</v>
      </c>
      <c r="F136" s="183" t="s">
        <v>194</v>
      </c>
      <c r="H136" s="184">
        <v>59.85</v>
      </c>
      <c r="I136" s="185"/>
      <c r="L136" s="180"/>
      <c r="M136" s="186"/>
      <c r="N136" s="187"/>
      <c r="O136" s="187"/>
      <c r="P136" s="187"/>
      <c r="Q136" s="187"/>
      <c r="R136" s="187"/>
      <c r="S136" s="187"/>
      <c r="T136" s="188"/>
      <c r="AT136" s="182" t="s">
        <v>172</v>
      </c>
      <c r="AU136" s="182" t="s">
        <v>84</v>
      </c>
      <c r="AV136" s="12" t="s">
        <v>84</v>
      </c>
      <c r="AW136" s="12" t="s">
        <v>30</v>
      </c>
      <c r="AX136" s="12" t="s">
        <v>74</v>
      </c>
      <c r="AY136" s="182" t="s">
        <v>121</v>
      </c>
    </row>
    <row r="137" spans="2:51" s="13" customFormat="1" ht="11.25">
      <c r="B137" s="189"/>
      <c r="D137" s="181" t="s">
        <v>172</v>
      </c>
      <c r="E137" s="190" t="s">
        <v>1</v>
      </c>
      <c r="F137" s="191" t="s">
        <v>174</v>
      </c>
      <c r="H137" s="192">
        <v>847.35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0" t="s">
        <v>172</v>
      </c>
      <c r="AU137" s="190" t="s">
        <v>84</v>
      </c>
      <c r="AV137" s="13" t="s">
        <v>135</v>
      </c>
      <c r="AW137" s="13" t="s">
        <v>30</v>
      </c>
      <c r="AX137" s="13" t="s">
        <v>82</v>
      </c>
      <c r="AY137" s="190" t="s">
        <v>121</v>
      </c>
    </row>
    <row r="138" spans="1:65" s="1" customFormat="1" ht="21.75" customHeight="1">
      <c r="A138" s="31"/>
      <c r="B138" s="153"/>
      <c r="C138" s="154" t="s">
        <v>146</v>
      </c>
      <c r="D138" s="154" t="s">
        <v>122</v>
      </c>
      <c r="E138" s="155" t="s">
        <v>195</v>
      </c>
      <c r="F138" s="156" t="s">
        <v>196</v>
      </c>
      <c r="G138" s="157" t="s">
        <v>170</v>
      </c>
      <c r="H138" s="158">
        <v>847.35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39</v>
      </c>
      <c r="O138" s="57"/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6" t="s">
        <v>135</v>
      </c>
      <c r="AT138" s="166" t="s">
        <v>122</v>
      </c>
      <c r="AU138" s="166" t="s">
        <v>84</v>
      </c>
      <c r="AY138" s="16" t="s">
        <v>121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6" t="s">
        <v>82</v>
      </c>
      <c r="BK138" s="167">
        <f>ROUND(I138*H138,2)</f>
        <v>0</v>
      </c>
      <c r="BL138" s="16" t="s">
        <v>135</v>
      </c>
      <c r="BM138" s="166" t="s">
        <v>197</v>
      </c>
    </row>
    <row r="139" spans="1:65" s="1" customFormat="1" ht="16.5" customHeight="1">
      <c r="A139" s="31"/>
      <c r="B139" s="153"/>
      <c r="C139" s="154" t="s">
        <v>150</v>
      </c>
      <c r="D139" s="154" t="s">
        <v>122</v>
      </c>
      <c r="E139" s="155" t="s">
        <v>198</v>
      </c>
      <c r="F139" s="156" t="s">
        <v>199</v>
      </c>
      <c r="G139" s="157" t="s">
        <v>186</v>
      </c>
      <c r="H139" s="158">
        <v>2449.5</v>
      </c>
      <c r="I139" s="159"/>
      <c r="J139" s="160">
        <f>ROUND(I139*H139,2)</f>
        <v>0</v>
      </c>
      <c r="K139" s="161"/>
      <c r="L139" s="32"/>
      <c r="M139" s="162" t="s">
        <v>1</v>
      </c>
      <c r="N139" s="163" t="s">
        <v>39</v>
      </c>
      <c r="O139" s="57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6" t="s">
        <v>135</v>
      </c>
      <c r="AT139" s="166" t="s">
        <v>122</v>
      </c>
      <c r="AU139" s="166" t="s">
        <v>84</v>
      </c>
      <c r="AY139" s="16" t="s">
        <v>121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6" t="s">
        <v>82</v>
      </c>
      <c r="BK139" s="167">
        <f>ROUND(I139*H139,2)</f>
        <v>0</v>
      </c>
      <c r="BL139" s="16" t="s">
        <v>135</v>
      </c>
      <c r="BM139" s="166" t="s">
        <v>200</v>
      </c>
    </row>
    <row r="140" spans="2:51" s="12" customFormat="1" ht="11.25">
      <c r="B140" s="180"/>
      <c r="D140" s="181" t="s">
        <v>172</v>
      </c>
      <c r="E140" s="182" t="s">
        <v>1</v>
      </c>
      <c r="F140" s="183" t="s">
        <v>201</v>
      </c>
      <c r="H140" s="184">
        <v>2250</v>
      </c>
      <c r="I140" s="185"/>
      <c r="L140" s="180"/>
      <c r="M140" s="186"/>
      <c r="N140" s="187"/>
      <c r="O140" s="187"/>
      <c r="P140" s="187"/>
      <c r="Q140" s="187"/>
      <c r="R140" s="187"/>
      <c r="S140" s="187"/>
      <c r="T140" s="188"/>
      <c r="AT140" s="182" t="s">
        <v>172</v>
      </c>
      <c r="AU140" s="182" t="s">
        <v>84</v>
      </c>
      <c r="AV140" s="12" t="s">
        <v>84</v>
      </c>
      <c r="AW140" s="12" t="s">
        <v>30</v>
      </c>
      <c r="AX140" s="12" t="s">
        <v>74</v>
      </c>
      <c r="AY140" s="182" t="s">
        <v>121</v>
      </c>
    </row>
    <row r="141" spans="2:51" s="14" customFormat="1" ht="11.25">
      <c r="B141" s="197"/>
      <c r="D141" s="181" t="s">
        <v>172</v>
      </c>
      <c r="E141" s="198" t="s">
        <v>1</v>
      </c>
      <c r="F141" s="199" t="s">
        <v>193</v>
      </c>
      <c r="H141" s="198" t="s">
        <v>1</v>
      </c>
      <c r="I141" s="200"/>
      <c r="L141" s="197"/>
      <c r="M141" s="201"/>
      <c r="N141" s="202"/>
      <c r="O141" s="202"/>
      <c r="P141" s="202"/>
      <c r="Q141" s="202"/>
      <c r="R141" s="202"/>
      <c r="S141" s="202"/>
      <c r="T141" s="203"/>
      <c r="AT141" s="198" t="s">
        <v>172</v>
      </c>
      <c r="AU141" s="198" t="s">
        <v>84</v>
      </c>
      <c r="AV141" s="14" t="s">
        <v>82</v>
      </c>
      <c r="AW141" s="14" t="s">
        <v>30</v>
      </c>
      <c r="AX141" s="14" t="s">
        <v>74</v>
      </c>
      <c r="AY141" s="198" t="s">
        <v>121</v>
      </c>
    </row>
    <row r="142" spans="2:51" s="12" customFormat="1" ht="11.25">
      <c r="B142" s="180"/>
      <c r="D142" s="181" t="s">
        <v>172</v>
      </c>
      <c r="E142" s="182" t="s">
        <v>1</v>
      </c>
      <c r="F142" s="183" t="s">
        <v>202</v>
      </c>
      <c r="H142" s="184">
        <v>199.5</v>
      </c>
      <c r="I142" s="185"/>
      <c r="L142" s="180"/>
      <c r="M142" s="186"/>
      <c r="N142" s="187"/>
      <c r="O142" s="187"/>
      <c r="P142" s="187"/>
      <c r="Q142" s="187"/>
      <c r="R142" s="187"/>
      <c r="S142" s="187"/>
      <c r="T142" s="188"/>
      <c r="AT142" s="182" t="s">
        <v>172</v>
      </c>
      <c r="AU142" s="182" t="s">
        <v>84</v>
      </c>
      <c r="AV142" s="12" t="s">
        <v>84</v>
      </c>
      <c r="AW142" s="12" t="s">
        <v>30</v>
      </c>
      <c r="AX142" s="12" t="s">
        <v>74</v>
      </c>
      <c r="AY142" s="182" t="s">
        <v>121</v>
      </c>
    </row>
    <row r="143" spans="2:51" s="13" customFormat="1" ht="11.25">
      <c r="B143" s="189"/>
      <c r="D143" s="181" t="s">
        <v>172</v>
      </c>
      <c r="E143" s="190" t="s">
        <v>1</v>
      </c>
      <c r="F143" s="191" t="s">
        <v>174</v>
      </c>
      <c r="H143" s="192">
        <v>2449.5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172</v>
      </c>
      <c r="AU143" s="190" t="s">
        <v>84</v>
      </c>
      <c r="AV143" s="13" t="s">
        <v>135</v>
      </c>
      <c r="AW143" s="13" t="s">
        <v>30</v>
      </c>
      <c r="AX143" s="13" t="s">
        <v>82</v>
      </c>
      <c r="AY143" s="190" t="s">
        <v>121</v>
      </c>
    </row>
    <row r="144" spans="1:65" s="1" customFormat="1" ht="16.5" customHeight="1">
      <c r="A144" s="31"/>
      <c r="B144" s="153"/>
      <c r="C144" s="154" t="s">
        <v>154</v>
      </c>
      <c r="D144" s="154" t="s">
        <v>122</v>
      </c>
      <c r="E144" s="155" t="s">
        <v>203</v>
      </c>
      <c r="F144" s="156" t="s">
        <v>204</v>
      </c>
      <c r="G144" s="157" t="s">
        <v>205</v>
      </c>
      <c r="H144" s="158">
        <v>4</v>
      </c>
      <c r="I144" s="159"/>
      <c r="J144" s="160">
        <f>ROUND(I144*H144,2)</f>
        <v>0</v>
      </c>
      <c r="K144" s="161"/>
      <c r="L144" s="32"/>
      <c r="M144" s="162" t="s">
        <v>1</v>
      </c>
      <c r="N144" s="163" t="s">
        <v>39</v>
      </c>
      <c r="O144" s="57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6" t="s">
        <v>135</v>
      </c>
      <c r="AT144" s="166" t="s">
        <v>122</v>
      </c>
      <c r="AU144" s="166" t="s">
        <v>84</v>
      </c>
      <c r="AY144" s="16" t="s">
        <v>121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6" t="s">
        <v>82</v>
      </c>
      <c r="BK144" s="167">
        <f>ROUND(I144*H144,2)</f>
        <v>0</v>
      </c>
      <c r="BL144" s="16" t="s">
        <v>135</v>
      </c>
      <c r="BM144" s="166" t="s">
        <v>206</v>
      </c>
    </row>
    <row r="145" spans="2:63" s="10" customFormat="1" ht="22.5" customHeight="1">
      <c r="B145" s="142"/>
      <c r="D145" s="143" t="s">
        <v>73</v>
      </c>
      <c r="E145" s="178" t="s">
        <v>120</v>
      </c>
      <c r="F145" s="178" t="s">
        <v>207</v>
      </c>
      <c r="I145" s="145"/>
      <c r="J145" s="179">
        <f>BK145</f>
        <v>0</v>
      </c>
      <c r="L145" s="142"/>
      <c r="M145" s="147"/>
      <c r="N145" s="148"/>
      <c r="O145" s="148"/>
      <c r="P145" s="149">
        <f>SUM(P146:P160)</f>
        <v>0</v>
      </c>
      <c r="Q145" s="148"/>
      <c r="R145" s="149">
        <f>SUM(R146:R160)</f>
        <v>2504.86882</v>
      </c>
      <c r="S145" s="148"/>
      <c r="T145" s="150">
        <f>SUM(T146:T160)</f>
        <v>0</v>
      </c>
      <c r="AR145" s="143" t="s">
        <v>82</v>
      </c>
      <c r="AT145" s="151" t="s">
        <v>73</v>
      </c>
      <c r="AU145" s="151" t="s">
        <v>82</v>
      </c>
      <c r="AY145" s="143" t="s">
        <v>121</v>
      </c>
      <c r="BK145" s="152">
        <f>SUM(BK146:BK160)</f>
        <v>0</v>
      </c>
    </row>
    <row r="146" spans="1:65" s="1" customFormat="1" ht="33" customHeight="1">
      <c r="A146" s="31"/>
      <c r="B146" s="153"/>
      <c r="C146" s="154" t="s">
        <v>79</v>
      </c>
      <c r="D146" s="154" t="s">
        <v>122</v>
      </c>
      <c r="E146" s="155" t="s">
        <v>208</v>
      </c>
      <c r="F146" s="156" t="s">
        <v>209</v>
      </c>
      <c r="G146" s="157" t="s">
        <v>186</v>
      </c>
      <c r="H146" s="158">
        <v>2250</v>
      </c>
      <c r="I146" s="159"/>
      <c r="J146" s="160">
        <f>ROUND(I146*H146,2)</f>
        <v>0</v>
      </c>
      <c r="K146" s="161"/>
      <c r="L146" s="32"/>
      <c r="M146" s="162" t="s">
        <v>1</v>
      </c>
      <c r="N146" s="163" t="s">
        <v>39</v>
      </c>
      <c r="O146" s="57"/>
      <c r="P146" s="164">
        <f>O146*H146</f>
        <v>0</v>
      </c>
      <c r="Q146" s="164">
        <v>0</v>
      </c>
      <c r="R146" s="164">
        <f>Q146*H146</f>
        <v>0</v>
      </c>
      <c r="S146" s="164">
        <v>0</v>
      </c>
      <c r="T146" s="16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6" t="s">
        <v>135</v>
      </c>
      <c r="AT146" s="166" t="s">
        <v>122</v>
      </c>
      <c r="AU146" s="166" t="s">
        <v>84</v>
      </c>
      <c r="AY146" s="16" t="s">
        <v>121</v>
      </c>
      <c r="BE146" s="167">
        <f>IF(N146="základní",J146,0)</f>
        <v>0</v>
      </c>
      <c r="BF146" s="167">
        <f>IF(N146="snížená",J146,0)</f>
        <v>0</v>
      </c>
      <c r="BG146" s="167">
        <f>IF(N146="zákl. přenesená",J146,0)</f>
        <v>0</v>
      </c>
      <c r="BH146" s="167">
        <f>IF(N146="sníž. přenesená",J146,0)</f>
        <v>0</v>
      </c>
      <c r="BI146" s="167">
        <f>IF(N146="nulová",J146,0)</f>
        <v>0</v>
      </c>
      <c r="BJ146" s="16" t="s">
        <v>82</v>
      </c>
      <c r="BK146" s="167">
        <f>ROUND(I146*H146,2)</f>
        <v>0</v>
      </c>
      <c r="BL146" s="16" t="s">
        <v>135</v>
      </c>
      <c r="BM146" s="166" t="s">
        <v>210</v>
      </c>
    </row>
    <row r="147" spans="1:65" s="1" customFormat="1" ht="16.5" customHeight="1">
      <c r="A147" s="31"/>
      <c r="B147" s="153"/>
      <c r="C147" s="204" t="s">
        <v>85</v>
      </c>
      <c r="D147" s="204" t="s">
        <v>211</v>
      </c>
      <c r="E147" s="205" t="s">
        <v>212</v>
      </c>
      <c r="F147" s="206" t="s">
        <v>213</v>
      </c>
      <c r="G147" s="207" t="s">
        <v>214</v>
      </c>
      <c r="H147" s="208">
        <v>33.75</v>
      </c>
      <c r="I147" s="209"/>
      <c r="J147" s="210">
        <f>ROUND(I147*H147,2)</f>
        <v>0</v>
      </c>
      <c r="K147" s="211"/>
      <c r="L147" s="212"/>
      <c r="M147" s="213" t="s">
        <v>1</v>
      </c>
      <c r="N147" s="214" t="s">
        <v>39</v>
      </c>
      <c r="O147" s="57"/>
      <c r="P147" s="164">
        <f>O147*H147</f>
        <v>0</v>
      </c>
      <c r="Q147" s="164">
        <v>1</v>
      </c>
      <c r="R147" s="164">
        <f>Q147*H147</f>
        <v>33.75</v>
      </c>
      <c r="S147" s="164">
        <v>0</v>
      </c>
      <c r="T147" s="16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6" t="s">
        <v>150</v>
      </c>
      <c r="AT147" s="166" t="s">
        <v>211</v>
      </c>
      <c r="AU147" s="166" t="s">
        <v>84</v>
      </c>
      <c r="AY147" s="16" t="s">
        <v>121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16" t="s">
        <v>82</v>
      </c>
      <c r="BK147" s="167">
        <f>ROUND(I147*H147,2)</f>
        <v>0</v>
      </c>
      <c r="BL147" s="16" t="s">
        <v>135</v>
      </c>
      <c r="BM147" s="166" t="s">
        <v>215</v>
      </c>
    </row>
    <row r="148" spans="2:51" s="14" customFormat="1" ht="11.25">
      <c r="B148" s="197"/>
      <c r="D148" s="181" t="s">
        <v>172</v>
      </c>
      <c r="E148" s="198" t="s">
        <v>1</v>
      </c>
      <c r="F148" s="199" t="s">
        <v>216</v>
      </c>
      <c r="H148" s="198" t="s">
        <v>1</v>
      </c>
      <c r="I148" s="200"/>
      <c r="L148" s="197"/>
      <c r="M148" s="201"/>
      <c r="N148" s="202"/>
      <c r="O148" s="202"/>
      <c r="P148" s="202"/>
      <c r="Q148" s="202"/>
      <c r="R148" s="202"/>
      <c r="S148" s="202"/>
      <c r="T148" s="203"/>
      <c r="AT148" s="198" t="s">
        <v>172</v>
      </c>
      <c r="AU148" s="198" t="s">
        <v>84</v>
      </c>
      <c r="AV148" s="14" t="s">
        <v>82</v>
      </c>
      <c r="AW148" s="14" t="s">
        <v>30</v>
      </c>
      <c r="AX148" s="14" t="s">
        <v>74</v>
      </c>
      <c r="AY148" s="198" t="s">
        <v>121</v>
      </c>
    </row>
    <row r="149" spans="2:51" s="12" customFormat="1" ht="11.25">
      <c r="B149" s="180"/>
      <c r="D149" s="181" t="s">
        <v>172</v>
      </c>
      <c r="E149" s="182" t="s">
        <v>1</v>
      </c>
      <c r="F149" s="183" t="s">
        <v>217</v>
      </c>
      <c r="H149" s="184">
        <v>33.75</v>
      </c>
      <c r="I149" s="185"/>
      <c r="L149" s="180"/>
      <c r="M149" s="186"/>
      <c r="N149" s="187"/>
      <c r="O149" s="187"/>
      <c r="P149" s="187"/>
      <c r="Q149" s="187"/>
      <c r="R149" s="187"/>
      <c r="S149" s="187"/>
      <c r="T149" s="188"/>
      <c r="AT149" s="182" t="s">
        <v>172</v>
      </c>
      <c r="AU149" s="182" t="s">
        <v>84</v>
      </c>
      <c r="AV149" s="12" t="s">
        <v>84</v>
      </c>
      <c r="AW149" s="12" t="s">
        <v>30</v>
      </c>
      <c r="AX149" s="12" t="s">
        <v>74</v>
      </c>
      <c r="AY149" s="182" t="s">
        <v>121</v>
      </c>
    </row>
    <row r="150" spans="2:51" s="13" customFormat="1" ht="11.25">
      <c r="B150" s="189"/>
      <c r="D150" s="181" t="s">
        <v>172</v>
      </c>
      <c r="E150" s="190" t="s">
        <v>1</v>
      </c>
      <c r="F150" s="191" t="s">
        <v>174</v>
      </c>
      <c r="H150" s="192">
        <v>33.75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172</v>
      </c>
      <c r="AU150" s="190" t="s">
        <v>84</v>
      </c>
      <c r="AV150" s="13" t="s">
        <v>135</v>
      </c>
      <c r="AW150" s="13" t="s">
        <v>30</v>
      </c>
      <c r="AX150" s="13" t="s">
        <v>82</v>
      </c>
      <c r="AY150" s="190" t="s">
        <v>121</v>
      </c>
    </row>
    <row r="151" spans="1:65" s="1" customFormat="1" ht="16.5" customHeight="1">
      <c r="A151" s="31"/>
      <c r="B151" s="153"/>
      <c r="C151" s="154" t="s">
        <v>88</v>
      </c>
      <c r="D151" s="154" t="s">
        <v>122</v>
      </c>
      <c r="E151" s="155" t="s">
        <v>218</v>
      </c>
      <c r="F151" s="156" t="s">
        <v>219</v>
      </c>
      <c r="G151" s="157" t="s">
        <v>186</v>
      </c>
      <c r="H151" s="158">
        <v>2250</v>
      </c>
      <c r="I151" s="159"/>
      <c r="J151" s="160">
        <f>ROUND(I151*H151,2)</f>
        <v>0</v>
      </c>
      <c r="K151" s="161"/>
      <c r="L151" s="32"/>
      <c r="M151" s="162" t="s">
        <v>1</v>
      </c>
      <c r="N151" s="163" t="s">
        <v>39</v>
      </c>
      <c r="O151" s="57"/>
      <c r="P151" s="164">
        <f>O151*H151</f>
        <v>0</v>
      </c>
      <c r="Q151" s="164">
        <v>0.4726</v>
      </c>
      <c r="R151" s="164">
        <f>Q151*H151</f>
        <v>1063.3500000000001</v>
      </c>
      <c r="S151" s="164">
        <v>0</v>
      </c>
      <c r="T151" s="16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6" t="s">
        <v>135</v>
      </c>
      <c r="AT151" s="166" t="s">
        <v>122</v>
      </c>
      <c r="AU151" s="166" t="s">
        <v>84</v>
      </c>
      <c r="AY151" s="16" t="s">
        <v>121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16" t="s">
        <v>82</v>
      </c>
      <c r="BK151" s="167">
        <f>ROUND(I151*H151,2)</f>
        <v>0</v>
      </c>
      <c r="BL151" s="16" t="s">
        <v>135</v>
      </c>
      <c r="BM151" s="166" t="s">
        <v>220</v>
      </c>
    </row>
    <row r="152" spans="2:51" s="14" customFormat="1" ht="11.25">
      <c r="B152" s="197"/>
      <c r="D152" s="181" t="s">
        <v>172</v>
      </c>
      <c r="E152" s="198" t="s">
        <v>1</v>
      </c>
      <c r="F152" s="199" t="s">
        <v>191</v>
      </c>
      <c r="H152" s="198" t="s">
        <v>1</v>
      </c>
      <c r="I152" s="200"/>
      <c r="L152" s="197"/>
      <c r="M152" s="201"/>
      <c r="N152" s="202"/>
      <c r="O152" s="202"/>
      <c r="P152" s="202"/>
      <c r="Q152" s="202"/>
      <c r="R152" s="202"/>
      <c r="S152" s="202"/>
      <c r="T152" s="203"/>
      <c r="AT152" s="198" t="s">
        <v>172</v>
      </c>
      <c r="AU152" s="198" t="s">
        <v>84</v>
      </c>
      <c r="AV152" s="14" t="s">
        <v>82</v>
      </c>
      <c r="AW152" s="14" t="s">
        <v>30</v>
      </c>
      <c r="AX152" s="14" t="s">
        <v>74</v>
      </c>
      <c r="AY152" s="198" t="s">
        <v>121</v>
      </c>
    </row>
    <row r="153" spans="2:51" s="12" customFormat="1" ht="11.25">
      <c r="B153" s="180"/>
      <c r="D153" s="181" t="s">
        <v>172</v>
      </c>
      <c r="E153" s="182" t="s">
        <v>1</v>
      </c>
      <c r="F153" s="183" t="s">
        <v>201</v>
      </c>
      <c r="H153" s="184">
        <v>2250</v>
      </c>
      <c r="I153" s="185"/>
      <c r="L153" s="180"/>
      <c r="M153" s="186"/>
      <c r="N153" s="187"/>
      <c r="O153" s="187"/>
      <c r="P153" s="187"/>
      <c r="Q153" s="187"/>
      <c r="R153" s="187"/>
      <c r="S153" s="187"/>
      <c r="T153" s="188"/>
      <c r="AT153" s="182" t="s">
        <v>172</v>
      </c>
      <c r="AU153" s="182" t="s">
        <v>84</v>
      </c>
      <c r="AV153" s="12" t="s">
        <v>84</v>
      </c>
      <c r="AW153" s="12" t="s">
        <v>30</v>
      </c>
      <c r="AX153" s="12" t="s">
        <v>74</v>
      </c>
      <c r="AY153" s="182" t="s">
        <v>121</v>
      </c>
    </row>
    <row r="154" spans="2:51" s="13" customFormat="1" ht="11.25">
      <c r="B154" s="189"/>
      <c r="D154" s="181" t="s">
        <v>172</v>
      </c>
      <c r="E154" s="190" t="s">
        <v>1</v>
      </c>
      <c r="F154" s="191" t="s">
        <v>174</v>
      </c>
      <c r="H154" s="192">
        <v>2250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172</v>
      </c>
      <c r="AU154" s="190" t="s">
        <v>84</v>
      </c>
      <c r="AV154" s="13" t="s">
        <v>135</v>
      </c>
      <c r="AW154" s="13" t="s">
        <v>30</v>
      </c>
      <c r="AX154" s="13" t="s">
        <v>82</v>
      </c>
      <c r="AY154" s="190" t="s">
        <v>121</v>
      </c>
    </row>
    <row r="155" spans="1:65" s="1" customFormat="1" ht="21.75" customHeight="1">
      <c r="A155" s="31"/>
      <c r="B155" s="153"/>
      <c r="C155" s="154" t="s">
        <v>89</v>
      </c>
      <c r="D155" s="154" t="s">
        <v>122</v>
      </c>
      <c r="E155" s="155" t="s">
        <v>221</v>
      </c>
      <c r="F155" s="156" t="s">
        <v>222</v>
      </c>
      <c r="G155" s="157" t="s">
        <v>186</v>
      </c>
      <c r="H155" s="158">
        <v>2250</v>
      </c>
      <c r="I155" s="159"/>
      <c r="J155" s="160">
        <f aca="true" t="shared" si="0" ref="J155:J160">ROUND(I155*H155,2)</f>
        <v>0</v>
      </c>
      <c r="K155" s="161"/>
      <c r="L155" s="32"/>
      <c r="M155" s="162" t="s">
        <v>1</v>
      </c>
      <c r="N155" s="163" t="s">
        <v>39</v>
      </c>
      <c r="O155" s="57"/>
      <c r="P155" s="164">
        <f aca="true" t="shared" si="1" ref="P155:P160">O155*H155</f>
        <v>0</v>
      </c>
      <c r="Q155" s="164">
        <v>0.00034</v>
      </c>
      <c r="R155" s="164">
        <f aca="true" t="shared" si="2" ref="R155:R160">Q155*H155</f>
        <v>0.765</v>
      </c>
      <c r="S155" s="164">
        <v>0</v>
      </c>
      <c r="T155" s="165">
        <f aca="true" t="shared" si="3" ref="T155:T160"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66" t="s">
        <v>135</v>
      </c>
      <c r="AT155" s="166" t="s">
        <v>122</v>
      </c>
      <c r="AU155" s="166" t="s">
        <v>84</v>
      </c>
      <c r="AY155" s="16" t="s">
        <v>121</v>
      </c>
      <c r="BE155" s="167">
        <f aca="true" t="shared" si="4" ref="BE155:BE160">IF(N155="základní",J155,0)</f>
        <v>0</v>
      </c>
      <c r="BF155" s="167">
        <f aca="true" t="shared" si="5" ref="BF155:BF160">IF(N155="snížená",J155,0)</f>
        <v>0</v>
      </c>
      <c r="BG155" s="167">
        <f aca="true" t="shared" si="6" ref="BG155:BG160">IF(N155="zákl. přenesená",J155,0)</f>
        <v>0</v>
      </c>
      <c r="BH155" s="167">
        <f aca="true" t="shared" si="7" ref="BH155:BH160">IF(N155="sníž. přenesená",J155,0)</f>
        <v>0</v>
      </c>
      <c r="BI155" s="167">
        <f aca="true" t="shared" si="8" ref="BI155:BI160">IF(N155="nulová",J155,0)</f>
        <v>0</v>
      </c>
      <c r="BJ155" s="16" t="s">
        <v>82</v>
      </c>
      <c r="BK155" s="167">
        <f aca="true" t="shared" si="9" ref="BK155:BK160">ROUND(I155*H155,2)</f>
        <v>0</v>
      </c>
      <c r="BL155" s="16" t="s">
        <v>135</v>
      </c>
      <c r="BM155" s="166" t="s">
        <v>223</v>
      </c>
    </row>
    <row r="156" spans="1:65" s="1" customFormat="1" ht="16.5" customHeight="1">
      <c r="A156" s="31"/>
      <c r="B156" s="153"/>
      <c r="C156" s="154" t="s">
        <v>92</v>
      </c>
      <c r="D156" s="154" t="s">
        <v>122</v>
      </c>
      <c r="E156" s="155" t="s">
        <v>224</v>
      </c>
      <c r="F156" s="156" t="s">
        <v>225</v>
      </c>
      <c r="G156" s="157" t="s">
        <v>186</v>
      </c>
      <c r="H156" s="158">
        <v>2250</v>
      </c>
      <c r="I156" s="159"/>
      <c r="J156" s="160">
        <f t="shared" si="0"/>
        <v>0</v>
      </c>
      <c r="K156" s="161"/>
      <c r="L156" s="32"/>
      <c r="M156" s="162" t="s">
        <v>1</v>
      </c>
      <c r="N156" s="163" t="s">
        <v>39</v>
      </c>
      <c r="O156" s="57"/>
      <c r="P156" s="164">
        <f t="shared" si="1"/>
        <v>0</v>
      </c>
      <c r="Q156" s="164">
        <v>0.00031</v>
      </c>
      <c r="R156" s="164">
        <f t="shared" si="2"/>
        <v>0.6975</v>
      </c>
      <c r="S156" s="164">
        <v>0</v>
      </c>
      <c r="T156" s="165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6" t="s">
        <v>135</v>
      </c>
      <c r="AT156" s="166" t="s">
        <v>122</v>
      </c>
      <c r="AU156" s="166" t="s">
        <v>84</v>
      </c>
      <c r="AY156" s="16" t="s">
        <v>121</v>
      </c>
      <c r="BE156" s="167">
        <f t="shared" si="4"/>
        <v>0</v>
      </c>
      <c r="BF156" s="167">
        <f t="shared" si="5"/>
        <v>0</v>
      </c>
      <c r="BG156" s="167">
        <f t="shared" si="6"/>
        <v>0</v>
      </c>
      <c r="BH156" s="167">
        <f t="shared" si="7"/>
        <v>0</v>
      </c>
      <c r="BI156" s="167">
        <f t="shared" si="8"/>
        <v>0</v>
      </c>
      <c r="BJ156" s="16" t="s">
        <v>82</v>
      </c>
      <c r="BK156" s="167">
        <f t="shared" si="9"/>
        <v>0</v>
      </c>
      <c r="BL156" s="16" t="s">
        <v>135</v>
      </c>
      <c r="BM156" s="166" t="s">
        <v>226</v>
      </c>
    </row>
    <row r="157" spans="1:65" s="1" customFormat="1" ht="21.75" customHeight="1">
      <c r="A157" s="31"/>
      <c r="B157" s="153"/>
      <c r="C157" s="154" t="s">
        <v>8</v>
      </c>
      <c r="D157" s="154" t="s">
        <v>122</v>
      </c>
      <c r="E157" s="155" t="s">
        <v>227</v>
      </c>
      <c r="F157" s="156" t="s">
        <v>228</v>
      </c>
      <c r="G157" s="157" t="s">
        <v>186</v>
      </c>
      <c r="H157" s="158">
        <v>2250</v>
      </c>
      <c r="I157" s="159"/>
      <c r="J157" s="160">
        <f t="shared" si="0"/>
        <v>0</v>
      </c>
      <c r="K157" s="161"/>
      <c r="L157" s="32"/>
      <c r="M157" s="162" t="s">
        <v>1</v>
      </c>
      <c r="N157" s="163" t="s">
        <v>39</v>
      </c>
      <c r="O157" s="57"/>
      <c r="P157" s="164">
        <f t="shared" si="1"/>
        <v>0</v>
      </c>
      <c r="Q157" s="164">
        <v>0.3576</v>
      </c>
      <c r="R157" s="164">
        <f t="shared" si="2"/>
        <v>804.5999999999999</v>
      </c>
      <c r="S157" s="164">
        <v>0</v>
      </c>
      <c r="T157" s="165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6" t="s">
        <v>135</v>
      </c>
      <c r="AT157" s="166" t="s">
        <v>122</v>
      </c>
      <c r="AU157" s="166" t="s">
        <v>84</v>
      </c>
      <c r="AY157" s="16" t="s">
        <v>121</v>
      </c>
      <c r="BE157" s="167">
        <f t="shared" si="4"/>
        <v>0</v>
      </c>
      <c r="BF157" s="167">
        <f t="shared" si="5"/>
        <v>0</v>
      </c>
      <c r="BG157" s="167">
        <f t="shared" si="6"/>
        <v>0</v>
      </c>
      <c r="BH157" s="167">
        <f t="shared" si="7"/>
        <v>0</v>
      </c>
      <c r="BI157" s="167">
        <f t="shared" si="8"/>
        <v>0</v>
      </c>
      <c r="BJ157" s="16" t="s">
        <v>82</v>
      </c>
      <c r="BK157" s="167">
        <f t="shared" si="9"/>
        <v>0</v>
      </c>
      <c r="BL157" s="16" t="s">
        <v>135</v>
      </c>
      <c r="BM157" s="166" t="s">
        <v>229</v>
      </c>
    </row>
    <row r="158" spans="1:65" s="1" customFormat="1" ht="21.75" customHeight="1">
      <c r="A158" s="31"/>
      <c r="B158" s="153"/>
      <c r="C158" s="154" t="s">
        <v>230</v>
      </c>
      <c r="D158" s="154" t="s">
        <v>122</v>
      </c>
      <c r="E158" s="155" t="s">
        <v>231</v>
      </c>
      <c r="F158" s="156" t="s">
        <v>232</v>
      </c>
      <c r="G158" s="157" t="s">
        <v>186</v>
      </c>
      <c r="H158" s="158">
        <v>2105</v>
      </c>
      <c r="I158" s="159"/>
      <c r="J158" s="160">
        <f t="shared" si="0"/>
        <v>0</v>
      </c>
      <c r="K158" s="161"/>
      <c r="L158" s="32"/>
      <c r="M158" s="162" t="s">
        <v>1</v>
      </c>
      <c r="N158" s="163" t="s">
        <v>39</v>
      </c>
      <c r="O158" s="57"/>
      <c r="P158" s="164">
        <f t="shared" si="1"/>
        <v>0</v>
      </c>
      <c r="Q158" s="164">
        <v>0.00051</v>
      </c>
      <c r="R158" s="164">
        <f t="shared" si="2"/>
        <v>1.07355</v>
      </c>
      <c r="S158" s="164">
        <v>0</v>
      </c>
      <c r="T158" s="165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6" t="s">
        <v>135</v>
      </c>
      <c r="AT158" s="166" t="s">
        <v>122</v>
      </c>
      <c r="AU158" s="166" t="s">
        <v>84</v>
      </c>
      <c r="AY158" s="16" t="s">
        <v>121</v>
      </c>
      <c r="BE158" s="167">
        <f t="shared" si="4"/>
        <v>0</v>
      </c>
      <c r="BF158" s="167">
        <f t="shared" si="5"/>
        <v>0</v>
      </c>
      <c r="BG158" s="167">
        <f t="shared" si="6"/>
        <v>0</v>
      </c>
      <c r="BH158" s="167">
        <f t="shared" si="7"/>
        <v>0</v>
      </c>
      <c r="BI158" s="167">
        <f t="shared" si="8"/>
        <v>0</v>
      </c>
      <c r="BJ158" s="16" t="s">
        <v>82</v>
      </c>
      <c r="BK158" s="167">
        <f t="shared" si="9"/>
        <v>0</v>
      </c>
      <c r="BL158" s="16" t="s">
        <v>135</v>
      </c>
      <c r="BM158" s="166" t="s">
        <v>233</v>
      </c>
    </row>
    <row r="159" spans="1:65" s="1" customFormat="1" ht="21.75" customHeight="1">
      <c r="A159" s="31"/>
      <c r="B159" s="153"/>
      <c r="C159" s="154" t="s">
        <v>234</v>
      </c>
      <c r="D159" s="154" t="s">
        <v>122</v>
      </c>
      <c r="E159" s="155" t="s">
        <v>235</v>
      </c>
      <c r="F159" s="156" t="s">
        <v>236</v>
      </c>
      <c r="G159" s="157" t="s">
        <v>186</v>
      </c>
      <c r="H159" s="158">
        <v>2106</v>
      </c>
      <c r="I159" s="159"/>
      <c r="J159" s="160">
        <f t="shared" si="0"/>
        <v>0</v>
      </c>
      <c r="K159" s="161"/>
      <c r="L159" s="32"/>
      <c r="M159" s="162" t="s">
        <v>1</v>
      </c>
      <c r="N159" s="163" t="s">
        <v>39</v>
      </c>
      <c r="O159" s="57"/>
      <c r="P159" s="164">
        <f t="shared" si="1"/>
        <v>0</v>
      </c>
      <c r="Q159" s="164">
        <v>0.18152</v>
      </c>
      <c r="R159" s="164">
        <f t="shared" si="2"/>
        <v>382.28112</v>
      </c>
      <c r="S159" s="164">
        <v>0</v>
      </c>
      <c r="T159" s="165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6" t="s">
        <v>135</v>
      </c>
      <c r="AT159" s="166" t="s">
        <v>122</v>
      </c>
      <c r="AU159" s="166" t="s">
        <v>84</v>
      </c>
      <c r="AY159" s="16" t="s">
        <v>121</v>
      </c>
      <c r="BE159" s="167">
        <f t="shared" si="4"/>
        <v>0</v>
      </c>
      <c r="BF159" s="167">
        <f t="shared" si="5"/>
        <v>0</v>
      </c>
      <c r="BG159" s="167">
        <f t="shared" si="6"/>
        <v>0</v>
      </c>
      <c r="BH159" s="167">
        <f t="shared" si="7"/>
        <v>0</v>
      </c>
      <c r="BI159" s="167">
        <f t="shared" si="8"/>
        <v>0</v>
      </c>
      <c r="BJ159" s="16" t="s">
        <v>82</v>
      </c>
      <c r="BK159" s="167">
        <f t="shared" si="9"/>
        <v>0</v>
      </c>
      <c r="BL159" s="16" t="s">
        <v>135</v>
      </c>
      <c r="BM159" s="166" t="s">
        <v>237</v>
      </c>
    </row>
    <row r="160" spans="1:65" s="1" customFormat="1" ht="21.75" customHeight="1">
      <c r="A160" s="31"/>
      <c r="B160" s="153"/>
      <c r="C160" s="154" t="s">
        <v>238</v>
      </c>
      <c r="D160" s="154" t="s">
        <v>122</v>
      </c>
      <c r="E160" s="155" t="s">
        <v>239</v>
      </c>
      <c r="F160" s="156" t="s">
        <v>240</v>
      </c>
      <c r="G160" s="157" t="s">
        <v>186</v>
      </c>
      <c r="H160" s="158">
        <v>2105</v>
      </c>
      <c r="I160" s="159"/>
      <c r="J160" s="160">
        <f t="shared" si="0"/>
        <v>0</v>
      </c>
      <c r="K160" s="161"/>
      <c r="L160" s="32"/>
      <c r="M160" s="162" t="s">
        <v>1</v>
      </c>
      <c r="N160" s="163" t="s">
        <v>39</v>
      </c>
      <c r="O160" s="57"/>
      <c r="P160" s="164">
        <f t="shared" si="1"/>
        <v>0</v>
      </c>
      <c r="Q160" s="164">
        <v>0.10373</v>
      </c>
      <c r="R160" s="164">
        <f t="shared" si="2"/>
        <v>218.35165</v>
      </c>
      <c r="S160" s="164">
        <v>0</v>
      </c>
      <c r="T160" s="165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6" t="s">
        <v>135</v>
      </c>
      <c r="AT160" s="166" t="s">
        <v>122</v>
      </c>
      <c r="AU160" s="166" t="s">
        <v>84</v>
      </c>
      <c r="AY160" s="16" t="s">
        <v>121</v>
      </c>
      <c r="BE160" s="167">
        <f t="shared" si="4"/>
        <v>0</v>
      </c>
      <c r="BF160" s="167">
        <f t="shared" si="5"/>
        <v>0</v>
      </c>
      <c r="BG160" s="167">
        <f t="shared" si="6"/>
        <v>0</v>
      </c>
      <c r="BH160" s="167">
        <f t="shared" si="7"/>
        <v>0</v>
      </c>
      <c r="BI160" s="167">
        <f t="shared" si="8"/>
        <v>0</v>
      </c>
      <c r="BJ160" s="16" t="s">
        <v>82</v>
      </c>
      <c r="BK160" s="167">
        <f t="shared" si="9"/>
        <v>0</v>
      </c>
      <c r="BL160" s="16" t="s">
        <v>135</v>
      </c>
      <c r="BM160" s="166" t="s">
        <v>241</v>
      </c>
    </row>
    <row r="161" spans="2:63" s="10" customFormat="1" ht="22.5" customHeight="1">
      <c r="B161" s="142"/>
      <c r="D161" s="143" t="s">
        <v>73</v>
      </c>
      <c r="E161" s="178" t="s">
        <v>154</v>
      </c>
      <c r="F161" s="178" t="s">
        <v>242</v>
      </c>
      <c r="I161" s="145"/>
      <c r="J161" s="179">
        <f>BK161</f>
        <v>0</v>
      </c>
      <c r="L161" s="142"/>
      <c r="M161" s="147"/>
      <c r="N161" s="148"/>
      <c r="O161" s="148"/>
      <c r="P161" s="149">
        <f>SUM(P162:P168)</f>
        <v>0</v>
      </c>
      <c r="Q161" s="148"/>
      <c r="R161" s="149">
        <f>SUM(R162:R168)</f>
        <v>250.5319575</v>
      </c>
      <c r="S161" s="148"/>
      <c r="T161" s="150">
        <f>SUM(T162:T168)</f>
        <v>0</v>
      </c>
      <c r="AR161" s="143" t="s">
        <v>82</v>
      </c>
      <c r="AT161" s="151" t="s">
        <v>73</v>
      </c>
      <c r="AU161" s="151" t="s">
        <v>82</v>
      </c>
      <c r="AY161" s="143" t="s">
        <v>121</v>
      </c>
      <c r="BK161" s="152">
        <f>SUM(BK162:BK168)</f>
        <v>0</v>
      </c>
    </row>
    <row r="162" spans="1:65" s="1" customFormat="1" ht="21.75" customHeight="1">
      <c r="A162" s="31"/>
      <c r="B162" s="153"/>
      <c r="C162" s="154" t="s">
        <v>243</v>
      </c>
      <c r="D162" s="154" t="s">
        <v>122</v>
      </c>
      <c r="E162" s="155" t="s">
        <v>244</v>
      </c>
      <c r="F162" s="156" t="s">
        <v>245</v>
      </c>
      <c r="G162" s="157" t="s">
        <v>246</v>
      </c>
      <c r="H162" s="158">
        <v>570</v>
      </c>
      <c r="I162" s="159"/>
      <c r="J162" s="160">
        <f>ROUND(I162*H162,2)</f>
        <v>0</v>
      </c>
      <c r="K162" s="161"/>
      <c r="L162" s="32"/>
      <c r="M162" s="162" t="s">
        <v>1</v>
      </c>
      <c r="N162" s="163" t="s">
        <v>39</v>
      </c>
      <c r="O162" s="57"/>
      <c r="P162" s="164">
        <f>O162*H162</f>
        <v>0</v>
      </c>
      <c r="Q162" s="164">
        <v>0.1554</v>
      </c>
      <c r="R162" s="164">
        <f>Q162*H162</f>
        <v>88.578</v>
      </c>
      <c r="S162" s="164">
        <v>0</v>
      </c>
      <c r="T162" s="16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6" t="s">
        <v>135</v>
      </c>
      <c r="AT162" s="166" t="s">
        <v>122</v>
      </c>
      <c r="AU162" s="166" t="s">
        <v>84</v>
      </c>
      <c r="AY162" s="16" t="s">
        <v>121</v>
      </c>
      <c r="BE162" s="167">
        <f>IF(N162="základní",J162,0)</f>
        <v>0</v>
      </c>
      <c r="BF162" s="167">
        <f>IF(N162="snížená",J162,0)</f>
        <v>0</v>
      </c>
      <c r="BG162" s="167">
        <f>IF(N162="zákl. přenesená",J162,0)</f>
        <v>0</v>
      </c>
      <c r="BH162" s="167">
        <f>IF(N162="sníž. přenesená",J162,0)</f>
        <v>0</v>
      </c>
      <c r="BI162" s="167">
        <f>IF(N162="nulová",J162,0)</f>
        <v>0</v>
      </c>
      <c r="BJ162" s="16" t="s">
        <v>82</v>
      </c>
      <c r="BK162" s="167">
        <f>ROUND(I162*H162,2)</f>
        <v>0</v>
      </c>
      <c r="BL162" s="16" t="s">
        <v>135</v>
      </c>
      <c r="BM162" s="166" t="s">
        <v>247</v>
      </c>
    </row>
    <row r="163" spans="1:65" s="1" customFormat="1" ht="16.5" customHeight="1">
      <c r="A163" s="31"/>
      <c r="B163" s="153"/>
      <c r="C163" s="204" t="s">
        <v>248</v>
      </c>
      <c r="D163" s="204" t="s">
        <v>211</v>
      </c>
      <c r="E163" s="205" t="s">
        <v>249</v>
      </c>
      <c r="F163" s="206" t="s">
        <v>250</v>
      </c>
      <c r="G163" s="207" t="s">
        <v>246</v>
      </c>
      <c r="H163" s="208">
        <v>581.4</v>
      </c>
      <c r="I163" s="209"/>
      <c r="J163" s="210">
        <f>ROUND(I163*H163,2)</f>
        <v>0</v>
      </c>
      <c r="K163" s="211"/>
      <c r="L163" s="212"/>
      <c r="M163" s="213" t="s">
        <v>1</v>
      </c>
      <c r="N163" s="214" t="s">
        <v>39</v>
      </c>
      <c r="O163" s="57"/>
      <c r="P163" s="164">
        <f>O163*H163</f>
        <v>0</v>
      </c>
      <c r="Q163" s="164">
        <v>0.085</v>
      </c>
      <c r="R163" s="164">
        <f>Q163*H163</f>
        <v>49.419000000000004</v>
      </c>
      <c r="S163" s="164">
        <v>0</v>
      </c>
      <c r="T163" s="165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6" t="s">
        <v>150</v>
      </c>
      <c r="AT163" s="166" t="s">
        <v>211</v>
      </c>
      <c r="AU163" s="166" t="s">
        <v>84</v>
      </c>
      <c r="AY163" s="16" t="s">
        <v>121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6" t="s">
        <v>82</v>
      </c>
      <c r="BK163" s="167">
        <f>ROUND(I163*H163,2)</f>
        <v>0</v>
      </c>
      <c r="BL163" s="16" t="s">
        <v>135</v>
      </c>
      <c r="BM163" s="166" t="s">
        <v>251</v>
      </c>
    </row>
    <row r="164" spans="2:51" s="12" customFormat="1" ht="11.25">
      <c r="B164" s="180"/>
      <c r="D164" s="181" t="s">
        <v>172</v>
      </c>
      <c r="E164" s="182" t="s">
        <v>1</v>
      </c>
      <c r="F164" s="183" t="s">
        <v>252</v>
      </c>
      <c r="H164" s="184">
        <v>581.4</v>
      </c>
      <c r="I164" s="185"/>
      <c r="L164" s="180"/>
      <c r="M164" s="186"/>
      <c r="N164" s="187"/>
      <c r="O164" s="187"/>
      <c r="P164" s="187"/>
      <c r="Q164" s="187"/>
      <c r="R164" s="187"/>
      <c r="S164" s="187"/>
      <c r="T164" s="188"/>
      <c r="AT164" s="182" t="s">
        <v>172</v>
      </c>
      <c r="AU164" s="182" t="s">
        <v>84</v>
      </c>
      <c r="AV164" s="12" t="s">
        <v>84</v>
      </c>
      <c r="AW164" s="12" t="s">
        <v>30</v>
      </c>
      <c r="AX164" s="12" t="s">
        <v>74</v>
      </c>
      <c r="AY164" s="182" t="s">
        <v>121</v>
      </c>
    </row>
    <row r="165" spans="2:51" s="13" customFormat="1" ht="11.25">
      <c r="B165" s="189"/>
      <c r="D165" s="181" t="s">
        <v>172</v>
      </c>
      <c r="E165" s="190" t="s">
        <v>1</v>
      </c>
      <c r="F165" s="191" t="s">
        <v>174</v>
      </c>
      <c r="H165" s="192">
        <v>581.4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172</v>
      </c>
      <c r="AU165" s="190" t="s">
        <v>84</v>
      </c>
      <c r="AV165" s="13" t="s">
        <v>135</v>
      </c>
      <c r="AW165" s="13" t="s">
        <v>30</v>
      </c>
      <c r="AX165" s="13" t="s">
        <v>82</v>
      </c>
      <c r="AY165" s="190" t="s">
        <v>121</v>
      </c>
    </row>
    <row r="166" spans="1:65" s="1" customFormat="1" ht="21.75" customHeight="1">
      <c r="A166" s="31"/>
      <c r="B166" s="153"/>
      <c r="C166" s="154" t="s">
        <v>7</v>
      </c>
      <c r="D166" s="154" t="s">
        <v>122</v>
      </c>
      <c r="E166" s="155" t="s">
        <v>253</v>
      </c>
      <c r="F166" s="156" t="s">
        <v>254</v>
      </c>
      <c r="G166" s="157" t="s">
        <v>170</v>
      </c>
      <c r="H166" s="158">
        <v>49.875</v>
      </c>
      <c r="I166" s="159"/>
      <c r="J166" s="160">
        <f>ROUND(I166*H166,2)</f>
        <v>0</v>
      </c>
      <c r="K166" s="161"/>
      <c r="L166" s="32"/>
      <c r="M166" s="162" t="s">
        <v>1</v>
      </c>
      <c r="N166" s="163" t="s">
        <v>39</v>
      </c>
      <c r="O166" s="57"/>
      <c r="P166" s="164">
        <f>O166*H166</f>
        <v>0</v>
      </c>
      <c r="Q166" s="164">
        <v>2.25634</v>
      </c>
      <c r="R166" s="164">
        <f>Q166*H166</f>
        <v>112.53495749999999</v>
      </c>
      <c r="S166" s="164">
        <v>0</v>
      </c>
      <c r="T166" s="16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6" t="s">
        <v>135</v>
      </c>
      <c r="AT166" s="166" t="s">
        <v>122</v>
      </c>
      <c r="AU166" s="166" t="s">
        <v>84</v>
      </c>
      <c r="AY166" s="16" t="s">
        <v>121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16" t="s">
        <v>82</v>
      </c>
      <c r="BK166" s="167">
        <f>ROUND(I166*H166,2)</f>
        <v>0</v>
      </c>
      <c r="BL166" s="16" t="s">
        <v>135</v>
      </c>
      <c r="BM166" s="166" t="s">
        <v>255</v>
      </c>
    </row>
    <row r="167" spans="2:51" s="12" customFormat="1" ht="11.25">
      <c r="B167" s="180"/>
      <c r="D167" s="181" t="s">
        <v>172</v>
      </c>
      <c r="E167" s="182" t="s">
        <v>1</v>
      </c>
      <c r="F167" s="183" t="s">
        <v>256</v>
      </c>
      <c r="H167" s="184">
        <v>49.875</v>
      </c>
      <c r="I167" s="185"/>
      <c r="L167" s="180"/>
      <c r="M167" s="186"/>
      <c r="N167" s="187"/>
      <c r="O167" s="187"/>
      <c r="P167" s="187"/>
      <c r="Q167" s="187"/>
      <c r="R167" s="187"/>
      <c r="S167" s="187"/>
      <c r="T167" s="188"/>
      <c r="AT167" s="182" t="s">
        <v>172</v>
      </c>
      <c r="AU167" s="182" t="s">
        <v>84</v>
      </c>
      <c r="AV167" s="12" t="s">
        <v>84</v>
      </c>
      <c r="AW167" s="12" t="s">
        <v>30</v>
      </c>
      <c r="AX167" s="12" t="s">
        <v>74</v>
      </c>
      <c r="AY167" s="182" t="s">
        <v>121</v>
      </c>
    </row>
    <row r="168" spans="2:51" s="13" customFormat="1" ht="11.25">
      <c r="B168" s="189"/>
      <c r="D168" s="181" t="s">
        <v>172</v>
      </c>
      <c r="E168" s="190" t="s">
        <v>1</v>
      </c>
      <c r="F168" s="191" t="s">
        <v>174</v>
      </c>
      <c r="H168" s="192">
        <v>49.875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0" t="s">
        <v>172</v>
      </c>
      <c r="AU168" s="190" t="s">
        <v>84</v>
      </c>
      <c r="AV168" s="13" t="s">
        <v>135</v>
      </c>
      <c r="AW168" s="13" t="s">
        <v>30</v>
      </c>
      <c r="AX168" s="13" t="s">
        <v>82</v>
      </c>
      <c r="AY168" s="190" t="s">
        <v>121</v>
      </c>
    </row>
    <row r="169" spans="2:63" s="10" customFormat="1" ht="22.5" customHeight="1">
      <c r="B169" s="142"/>
      <c r="D169" s="143" t="s">
        <v>73</v>
      </c>
      <c r="E169" s="178" t="s">
        <v>257</v>
      </c>
      <c r="F169" s="178" t="s">
        <v>258</v>
      </c>
      <c r="I169" s="145"/>
      <c r="J169" s="179">
        <f>BK169</f>
        <v>0</v>
      </c>
      <c r="L169" s="142"/>
      <c r="M169" s="147"/>
      <c r="N169" s="148"/>
      <c r="O169" s="148"/>
      <c r="P169" s="149">
        <f>SUM(P170:P175)</f>
        <v>0</v>
      </c>
      <c r="Q169" s="148"/>
      <c r="R169" s="149">
        <f>SUM(R170:R175)</f>
        <v>0</v>
      </c>
      <c r="S169" s="148"/>
      <c r="T169" s="150">
        <f>SUM(T170:T175)</f>
        <v>0</v>
      </c>
      <c r="AR169" s="143" t="s">
        <v>82</v>
      </c>
      <c r="AT169" s="151" t="s">
        <v>73</v>
      </c>
      <c r="AU169" s="151" t="s">
        <v>82</v>
      </c>
      <c r="AY169" s="143" t="s">
        <v>121</v>
      </c>
      <c r="BK169" s="152">
        <f>SUM(BK170:BK175)</f>
        <v>0</v>
      </c>
    </row>
    <row r="170" spans="1:65" s="1" customFormat="1" ht="16.5" customHeight="1">
      <c r="A170" s="31"/>
      <c r="B170" s="153"/>
      <c r="C170" s="154" t="s">
        <v>259</v>
      </c>
      <c r="D170" s="154" t="s">
        <v>122</v>
      </c>
      <c r="E170" s="155" t="s">
        <v>260</v>
      </c>
      <c r="F170" s="156" t="s">
        <v>261</v>
      </c>
      <c r="G170" s="157" t="s">
        <v>214</v>
      </c>
      <c r="H170" s="158">
        <v>66</v>
      </c>
      <c r="I170" s="159"/>
      <c r="J170" s="160">
        <f>ROUND(I170*H170,2)</f>
        <v>0</v>
      </c>
      <c r="K170" s="161"/>
      <c r="L170" s="32"/>
      <c r="M170" s="162" t="s">
        <v>1</v>
      </c>
      <c r="N170" s="163" t="s">
        <v>39</v>
      </c>
      <c r="O170" s="57"/>
      <c r="P170" s="164">
        <f>O170*H170</f>
        <v>0</v>
      </c>
      <c r="Q170" s="164">
        <v>0</v>
      </c>
      <c r="R170" s="164">
        <f>Q170*H170</f>
        <v>0</v>
      </c>
      <c r="S170" s="164">
        <v>0</v>
      </c>
      <c r="T170" s="16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6" t="s">
        <v>135</v>
      </c>
      <c r="AT170" s="166" t="s">
        <v>122</v>
      </c>
      <c r="AU170" s="166" t="s">
        <v>84</v>
      </c>
      <c r="AY170" s="16" t="s">
        <v>121</v>
      </c>
      <c r="BE170" s="167">
        <f>IF(N170="základní",J170,0)</f>
        <v>0</v>
      </c>
      <c r="BF170" s="167">
        <f>IF(N170="snížená",J170,0)</f>
        <v>0</v>
      </c>
      <c r="BG170" s="167">
        <f>IF(N170="zákl. přenesená",J170,0)</f>
        <v>0</v>
      </c>
      <c r="BH170" s="167">
        <f>IF(N170="sníž. přenesená",J170,0)</f>
        <v>0</v>
      </c>
      <c r="BI170" s="167">
        <f>IF(N170="nulová",J170,0)</f>
        <v>0</v>
      </c>
      <c r="BJ170" s="16" t="s">
        <v>82</v>
      </c>
      <c r="BK170" s="167">
        <f>ROUND(I170*H170,2)</f>
        <v>0</v>
      </c>
      <c r="BL170" s="16" t="s">
        <v>135</v>
      </c>
      <c r="BM170" s="166" t="s">
        <v>262</v>
      </c>
    </row>
    <row r="171" spans="1:65" s="1" customFormat="1" ht="21.75" customHeight="1">
      <c r="A171" s="31"/>
      <c r="B171" s="153"/>
      <c r="C171" s="154" t="s">
        <v>263</v>
      </c>
      <c r="D171" s="154" t="s">
        <v>122</v>
      </c>
      <c r="E171" s="155" t="s">
        <v>264</v>
      </c>
      <c r="F171" s="156" t="s">
        <v>265</v>
      </c>
      <c r="G171" s="157" t="s">
        <v>214</v>
      </c>
      <c r="H171" s="158">
        <v>1584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39</v>
      </c>
      <c r="O171" s="57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135</v>
      </c>
      <c r="AT171" s="166" t="s">
        <v>122</v>
      </c>
      <c r="AU171" s="166" t="s">
        <v>84</v>
      </c>
      <c r="AY171" s="16" t="s">
        <v>121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6" t="s">
        <v>82</v>
      </c>
      <c r="BK171" s="167">
        <f>ROUND(I171*H171,2)</f>
        <v>0</v>
      </c>
      <c r="BL171" s="16" t="s">
        <v>135</v>
      </c>
      <c r="BM171" s="166" t="s">
        <v>266</v>
      </c>
    </row>
    <row r="172" spans="2:51" s="12" customFormat="1" ht="11.25">
      <c r="B172" s="180"/>
      <c r="D172" s="181" t="s">
        <v>172</v>
      </c>
      <c r="E172" s="182" t="s">
        <v>1</v>
      </c>
      <c r="F172" s="183" t="s">
        <v>267</v>
      </c>
      <c r="H172" s="184">
        <v>1584</v>
      </c>
      <c r="I172" s="185"/>
      <c r="L172" s="180"/>
      <c r="M172" s="186"/>
      <c r="N172" s="187"/>
      <c r="O172" s="187"/>
      <c r="P172" s="187"/>
      <c r="Q172" s="187"/>
      <c r="R172" s="187"/>
      <c r="S172" s="187"/>
      <c r="T172" s="188"/>
      <c r="AT172" s="182" t="s">
        <v>172</v>
      </c>
      <c r="AU172" s="182" t="s">
        <v>84</v>
      </c>
      <c r="AV172" s="12" t="s">
        <v>84</v>
      </c>
      <c r="AW172" s="12" t="s">
        <v>30</v>
      </c>
      <c r="AX172" s="12" t="s">
        <v>74</v>
      </c>
      <c r="AY172" s="182" t="s">
        <v>121</v>
      </c>
    </row>
    <row r="173" spans="2:51" s="13" customFormat="1" ht="11.25">
      <c r="B173" s="189"/>
      <c r="D173" s="181" t="s">
        <v>172</v>
      </c>
      <c r="E173" s="190" t="s">
        <v>1</v>
      </c>
      <c r="F173" s="191" t="s">
        <v>174</v>
      </c>
      <c r="H173" s="192">
        <v>1584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172</v>
      </c>
      <c r="AU173" s="190" t="s">
        <v>84</v>
      </c>
      <c r="AV173" s="13" t="s">
        <v>135</v>
      </c>
      <c r="AW173" s="13" t="s">
        <v>30</v>
      </c>
      <c r="AX173" s="13" t="s">
        <v>82</v>
      </c>
      <c r="AY173" s="190" t="s">
        <v>121</v>
      </c>
    </row>
    <row r="174" spans="1:65" s="1" customFormat="1" ht="21.75" customHeight="1">
      <c r="A174" s="31"/>
      <c r="B174" s="153"/>
      <c r="C174" s="154" t="s">
        <v>268</v>
      </c>
      <c r="D174" s="154" t="s">
        <v>122</v>
      </c>
      <c r="E174" s="155" t="s">
        <v>269</v>
      </c>
      <c r="F174" s="156" t="s">
        <v>270</v>
      </c>
      <c r="G174" s="157" t="s">
        <v>214</v>
      </c>
      <c r="H174" s="158">
        <v>66</v>
      </c>
      <c r="I174" s="159"/>
      <c r="J174" s="160">
        <f>ROUND(I174*H174,2)</f>
        <v>0</v>
      </c>
      <c r="K174" s="161"/>
      <c r="L174" s="32"/>
      <c r="M174" s="162" t="s">
        <v>1</v>
      </c>
      <c r="N174" s="163" t="s">
        <v>39</v>
      </c>
      <c r="O174" s="57"/>
      <c r="P174" s="164">
        <f>O174*H174</f>
        <v>0</v>
      </c>
      <c r="Q174" s="164">
        <v>0</v>
      </c>
      <c r="R174" s="164">
        <f>Q174*H174</f>
        <v>0</v>
      </c>
      <c r="S174" s="164">
        <v>0</v>
      </c>
      <c r="T174" s="16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6" t="s">
        <v>135</v>
      </c>
      <c r="AT174" s="166" t="s">
        <v>122</v>
      </c>
      <c r="AU174" s="166" t="s">
        <v>84</v>
      </c>
      <c r="AY174" s="16" t="s">
        <v>121</v>
      </c>
      <c r="BE174" s="167">
        <f>IF(N174="základní",J174,0)</f>
        <v>0</v>
      </c>
      <c r="BF174" s="167">
        <f>IF(N174="snížená",J174,0)</f>
        <v>0</v>
      </c>
      <c r="BG174" s="167">
        <f>IF(N174="zákl. přenesená",J174,0)</f>
        <v>0</v>
      </c>
      <c r="BH174" s="167">
        <f>IF(N174="sníž. přenesená",J174,0)</f>
        <v>0</v>
      </c>
      <c r="BI174" s="167">
        <f>IF(N174="nulová",J174,0)</f>
        <v>0</v>
      </c>
      <c r="BJ174" s="16" t="s">
        <v>82</v>
      </c>
      <c r="BK174" s="167">
        <f>ROUND(I174*H174,2)</f>
        <v>0</v>
      </c>
      <c r="BL174" s="16" t="s">
        <v>135</v>
      </c>
      <c r="BM174" s="166" t="s">
        <v>271</v>
      </c>
    </row>
    <row r="175" spans="1:65" s="1" customFormat="1" ht="21.75" customHeight="1">
      <c r="A175" s="31"/>
      <c r="B175" s="153"/>
      <c r="C175" s="154" t="s">
        <v>272</v>
      </c>
      <c r="D175" s="154" t="s">
        <v>122</v>
      </c>
      <c r="E175" s="155" t="s">
        <v>273</v>
      </c>
      <c r="F175" s="156" t="s">
        <v>274</v>
      </c>
      <c r="G175" s="157" t="s">
        <v>214</v>
      </c>
      <c r="H175" s="158">
        <v>118.8</v>
      </c>
      <c r="I175" s="159"/>
      <c r="J175" s="160">
        <f>ROUND(I175*H175,2)</f>
        <v>0</v>
      </c>
      <c r="K175" s="161"/>
      <c r="L175" s="32"/>
      <c r="M175" s="162" t="s">
        <v>1</v>
      </c>
      <c r="N175" s="163" t="s">
        <v>39</v>
      </c>
      <c r="O175" s="57"/>
      <c r="P175" s="164">
        <f>O175*H175</f>
        <v>0</v>
      </c>
      <c r="Q175" s="164">
        <v>0</v>
      </c>
      <c r="R175" s="164">
        <f>Q175*H175</f>
        <v>0</v>
      </c>
      <c r="S175" s="164">
        <v>0</v>
      </c>
      <c r="T175" s="16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6" t="s">
        <v>135</v>
      </c>
      <c r="AT175" s="166" t="s">
        <v>122</v>
      </c>
      <c r="AU175" s="166" t="s">
        <v>84</v>
      </c>
      <c r="AY175" s="16" t="s">
        <v>121</v>
      </c>
      <c r="BE175" s="167">
        <f>IF(N175="základní",J175,0)</f>
        <v>0</v>
      </c>
      <c r="BF175" s="167">
        <f>IF(N175="snížená",J175,0)</f>
        <v>0</v>
      </c>
      <c r="BG175" s="167">
        <f>IF(N175="zákl. přenesená",J175,0)</f>
        <v>0</v>
      </c>
      <c r="BH175" s="167">
        <f>IF(N175="sníž. přenesená",J175,0)</f>
        <v>0</v>
      </c>
      <c r="BI175" s="167">
        <f>IF(N175="nulová",J175,0)</f>
        <v>0</v>
      </c>
      <c r="BJ175" s="16" t="s">
        <v>82</v>
      </c>
      <c r="BK175" s="167">
        <f>ROUND(I175*H175,2)</f>
        <v>0</v>
      </c>
      <c r="BL175" s="16" t="s">
        <v>135</v>
      </c>
      <c r="BM175" s="166" t="s">
        <v>275</v>
      </c>
    </row>
    <row r="176" spans="2:63" s="10" customFormat="1" ht="22.5" customHeight="1">
      <c r="B176" s="142"/>
      <c r="D176" s="143" t="s">
        <v>73</v>
      </c>
      <c r="E176" s="178" t="s">
        <v>276</v>
      </c>
      <c r="F176" s="178" t="s">
        <v>277</v>
      </c>
      <c r="I176" s="145"/>
      <c r="J176" s="179">
        <f>BK176</f>
        <v>0</v>
      </c>
      <c r="L176" s="142"/>
      <c r="M176" s="147"/>
      <c r="N176" s="148"/>
      <c r="O176" s="148"/>
      <c r="P176" s="149">
        <f>P177</f>
        <v>0</v>
      </c>
      <c r="Q176" s="148"/>
      <c r="R176" s="149">
        <f>R177</f>
        <v>0</v>
      </c>
      <c r="S176" s="148"/>
      <c r="T176" s="150">
        <f>T177</f>
        <v>0</v>
      </c>
      <c r="AR176" s="143" t="s">
        <v>82</v>
      </c>
      <c r="AT176" s="151" t="s">
        <v>73</v>
      </c>
      <c r="AU176" s="151" t="s">
        <v>82</v>
      </c>
      <c r="AY176" s="143" t="s">
        <v>121</v>
      </c>
      <c r="BK176" s="152">
        <f>BK177</f>
        <v>0</v>
      </c>
    </row>
    <row r="177" spans="1:65" s="1" customFormat="1" ht="21.75" customHeight="1">
      <c r="A177" s="31"/>
      <c r="B177" s="153"/>
      <c r="C177" s="154" t="s">
        <v>278</v>
      </c>
      <c r="D177" s="154" t="s">
        <v>122</v>
      </c>
      <c r="E177" s="155" t="s">
        <v>279</v>
      </c>
      <c r="F177" s="156" t="s">
        <v>280</v>
      </c>
      <c r="G177" s="157" t="s">
        <v>214</v>
      </c>
      <c r="H177" s="158">
        <v>2755.401</v>
      </c>
      <c r="I177" s="159"/>
      <c r="J177" s="160">
        <f>ROUND(I177*H177,2)</f>
        <v>0</v>
      </c>
      <c r="K177" s="161"/>
      <c r="L177" s="32"/>
      <c r="M177" s="168" t="s">
        <v>1</v>
      </c>
      <c r="N177" s="169" t="s">
        <v>39</v>
      </c>
      <c r="O177" s="170"/>
      <c r="P177" s="171">
        <f>O177*H177</f>
        <v>0</v>
      </c>
      <c r="Q177" s="171">
        <v>0</v>
      </c>
      <c r="R177" s="171">
        <f>Q177*H177</f>
        <v>0</v>
      </c>
      <c r="S177" s="171">
        <v>0</v>
      </c>
      <c r="T177" s="172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6" t="s">
        <v>135</v>
      </c>
      <c r="AT177" s="166" t="s">
        <v>122</v>
      </c>
      <c r="AU177" s="166" t="s">
        <v>84</v>
      </c>
      <c r="AY177" s="16" t="s">
        <v>121</v>
      </c>
      <c r="BE177" s="167">
        <f>IF(N177="základní",J177,0)</f>
        <v>0</v>
      </c>
      <c r="BF177" s="167">
        <f>IF(N177="snížená",J177,0)</f>
        <v>0</v>
      </c>
      <c r="BG177" s="167">
        <f>IF(N177="zákl. přenesená",J177,0)</f>
        <v>0</v>
      </c>
      <c r="BH177" s="167">
        <f>IF(N177="sníž. přenesená",J177,0)</f>
        <v>0</v>
      </c>
      <c r="BI177" s="167">
        <f>IF(N177="nulová",J177,0)</f>
        <v>0</v>
      </c>
      <c r="BJ177" s="16" t="s">
        <v>82</v>
      </c>
      <c r="BK177" s="167">
        <f>ROUND(I177*H177,2)</f>
        <v>0</v>
      </c>
      <c r="BL177" s="16" t="s">
        <v>135</v>
      </c>
      <c r="BM177" s="166" t="s">
        <v>281</v>
      </c>
    </row>
    <row r="178" spans="1:31" s="1" customFormat="1" ht="6.75" customHeight="1">
      <c r="A178" s="31"/>
      <c r="B178" s="46"/>
      <c r="C178" s="47"/>
      <c r="D178" s="47"/>
      <c r="E178" s="47"/>
      <c r="F178" s="47"/>
      <c r="G178" s="47"/>
      <c r="H178" s="47"/>
      <c r="I178" s="119"/>
      <c r="J178" s="47"/>
      <c r="K178" s="47"/>
      <c r="L178" s="32"/>
      <c r="M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</row>
  </sheetData>
  <sheetProtection/>
  <autoFilter ref="C121:K17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zoomScalePageLayoutView="0" workbookViewId="0" topLeftCell="A122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91</v>
      </c>
    </row>
    <row r="3" spans="2:46" ht="6.7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84</v>
      </c>
    </row>
    <row r="4" spans="2:46" ht="24.75" customHeight="1">
      <c r="B4" s="19"/>
      <c r="D4" s="20" t="s">
        <v>97</v>
      </c>
      <c r="L4" s="19"/>
      <c r="M4" s="94" t="s">
        <v>10</v>
      </c>
      <c r="AT4" s="16" t="s">
        <v>3</v>
      </c>
    </row>
    <row r="5" spans="2:12" ht="6.75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56" t="str">
        <f>'Rekapitulace stavby'!K6</f>
        <v>Základní technická vybavenost pro část obce Košetice</v>
      </c>
      <c r="F7" s="257"/>
      <c r="G7" s="257"/>
      <c r="H7" s="257"/>
      <c r="L7" s="19"/>
    </row>
    <row r="8" spans="1:31" s="1" customFormat="1" ht="12" customHeight="1">
      <c r="A8" s="31"/>
      <c r="B8" s="32"/>
      <c r="C8" s="31"/>
      <c r="D8" s="26" t="s">
        <v>98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2"/>
      <c r="C9" s="31"/>
      <c r="D9" s="31"/>
      <c r="E9" s="246" t="s">
        <v>291</v>
      </c>
      <c r="F9" s="255"/>
      <c r="G9" s="255"/>
      <c r="H9" s="255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96" t="s">
        <v>18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96" t="s">
        <v>21</v>
      </c>
      <c r="J12" s="54" t="str">
        <f>'Rekapitulace stavby'!AN8</f>
        <v>Vyplň údaj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96" t="s">
        <v>23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2"/>
      <c r="C15" s="31"/>
      <c r="D15" s="31"/>
      <c r="E15" s="24" t="s">
        <v>24</v>
      </c>
      <c r="F15" s="31"/>
      <c r="G15" s="31"/>
      <c r="H15" s="31"/>
      <c r="I15" s="96" t="s">
        <v>25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96" t="s">
        <v>23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2"/>
      <c r="C18" s="31"/>
      <c r="D18" s="31"/>
      <c r="E18" s="258" t="str">
        <f>'Rekapitulace stavby'!E14</f>
        <v>Vyplň údaj</v>
      </c>
      <c r="F18" s="228"/>
      <c r="G18" s="228"/>
      <c r="H18" s="228"/>
      <c r="I18" s="96" t="s">
        <v>25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2"/>
      <c r="C20" s="31"/>
      <c r="D20" s="26" t="s">
        <v>28</v>
      </c>
      <c r="E20" s="31"/>
      <c r="F20" s="31"/>
      <c r="G20" s="31"/>
      <c r="H20" s="31"/>
      <c r="I20" s="96" t="s">
        <v>23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2"/>
      <c r="C21" s="31"/>
      <c r="D21" s="31"/>
      <c r="E21" s="24" t="s">
        <v>29</v>
      </c>
      <c r="F21" s="31"/>
      <c r="G21" s="31"/>
      <c r="H21" s="31"/>
      <c r="I21" s="96" t="s">
        <v>25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23</v>
      </c>
      <c r="J23" s="24">
        <f>IF('Rekapitulace stavby'!AN19="","",'Rekapitulace stavby'!AN19)</f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2"/>
      <c r="C24" s="31"/>
      <c r="D24" s="31"/>
      <c r="E24" s="24" t="str">
        <f>IF('Rekapitulace stavby'!E20="","",'Rekapitulace stavby'!E20)</f>
        <v> </v>
      </c>
      <c r="F24" s="31"/>
      <c r="G24" s="31"/>
      <c r="H24" s="31"/>
      <c r="I24" s="96" t="s">
        <v>25</v>
      </c>
      <c r="J24" s="24">
        <f>IF('Rekapitulace stavby'!AN20="","",'Rekapitulace stavby'!AN20)</f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2"/>
      <c r="C26" s="31"/>
      <c r="D26" s="26" t="s">
        <v>33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97"/>
      <c r="B27" s="98"/>
      <c r="C27" s="97"/>
      <c r="D27" s="97"/>
      <c r="E27" s="232" t="s">
        <v>1</v>
      </c>
      <c r="F27" s="232"/>
      <c r="G27" s="232"/>
      <c r="H27" s="232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1" customFormat="1" ht="6.7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2"/>
      <c r="C30" s="31"/>
      <c r="D30" s="102" t="s">
        <v>34</v>
      </c>
      <c r="E30" s="31"/>
      <c r="F30" s="31"/>
      <c r="G30" s="31"/>
      <c r="H30" s="31"/>
      <c r="I30" s="95"/>
      <c r="J30" s="70">
        <f>ROUND(J126,2)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2"/>
      <c r="C32" s="31"/>
      <c r="D32" s="31"/>
      <c r="E32" s="31"/>
      <c r="F32" s="35" t="s">
        <v>36</v>
      </c>
      <c r="G32" s="31"/>
      <c r="H32" s="31"/>
      <c r="I32" s="103" t="s">
        <v>35</v>
      </c>
      <c r="J32" s="35" t="s">
        <v>37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2"/>
      <c r="C33" s="31"/>
      <c r="D33" s="104" t="s">
        <v>38</v>
      </c>
      <c r="E33" s="26" t="s">
        <v>39</v>
      </c>
      <c r="F33" s="105">
        <f>ROUND((SUM(BE126:BE223)),2)</f>
        <v>0</v>
      </c>
      <c r="G33" s="31"/>
      <c r="H33" s="31"/>
      <c r="I33" s="106">
        <v>0.21</v>
      </c>
      <c r="J33" s="105">
        <f>ROUND(((SUM(BE126:BE223))*I33),2)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2"/>
      <c r="C34" s="31"/>
      <c r="D34" s="31"/>
      <c r="E34" s="26" t="s">
        <v>40</v>
      </c>
      <c r="F34" s="105">
        <f>ROUND((SUM(BF126:BF223)),2)</f>
        <v>0</v>
      </c>
      <c r="G34" s="31"/>
      <c r="H34" s="31"/>
      <c r="I34" s="106">
        <v>0.15</v>
      </c>
      <c r="J34" s="105">
        <f>ROUND(((SUM(BF126:BF223))*I34),2)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2"/>
      <c r="C35" s="31"/>
      <c r="D35" s="31"/>
      <c r="E35" s="26" t="s">
        <v>41</v>
      </c>
      <c r="F35" s="105">
        <f>ROUND((SUM(BG126:BG223)),2)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2"/>
      <c r="C36" s="31"/>
      <c r="D36" s="31"/>
      <c r="E36" s="26" t="s">
        <v>42</v>
      </c>
      <c r="F36" s="105">
        <f>ROUND((SUM(BH126:BH223)),2)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2"/>
      <c r="C37" s="31"/>
      <c r="D37" s="31"/>
      <c r="E37" s="26" t="s">
        <v>43</v>
      </c>
      <c r="F37" s="105">
        <f>ROUND((SUM(BI126:BI223)),2)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2"/>
      <c r="C39" s="107"/>
      <c r="D39" s="108" t="s">
        <v>44</v>
      </c>
      <c r="E39" s="59"/>
      <c r="F39" s="59"/>
      <c r="G39" s="109" t="s">
        <v>45</v>
      </c>
      <c r="H39" s="110" t="s">
        <v>46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9"/>
      <c r="L41" s="19"/>
    </row>
    <row r="42" spans="2:12" ht="14.25" customHeight="1">
      <c r="B42" s="19"/>
      <c r="L42" s="19"/>
    </row>
    <row r="43" spans="2:12" ht="14.25" customHeight="1">
      <c r="B43" s="19"/>
      <c r="L43" s="19"/>
    </row>
    <row r="44" spans="2:12" ht="14.25" customHeight="1">
      <c r="B44" s="19"/>
      <c r="L44" s="19"/>
    </row>
    <row r="45" spans="2:12" ht="14.25" customHeight="1">
      <c r="B45" s="19"/>
      <c r="L45" s="19"/>
    </row>
    <row r="46" spans="2:12" ht="14.25" customHeight="1">
      <c r="B46" s="19"/>
      <c r="L46" s="19"/>
    </row>
    <row r="47" spans="2:12" ht="14.25" customHeight="1">
      <c r="B47" s="19"/>
      <c r="L47" s="19"/>
    </row>
    <row r="48" spans="2:12" ht="14.25" customHeight="1">
      <c r="B48" s="19"/>
      <c r="L48" s="19"/>
    </row>
    <row r="49" spans="2:12" ht="14.25" customHeight="1">
      <c r="B49" s="19"/>
      <c r="L49" s="19"/>
    </row>
    <row r="50" spans="2:12" s="1" customFormat="1" ht="14.25" customHeight="1">
      <c r="B50" s="41"/>
      <c r="D50" s="42" t="s">
        <v>47</v>
      </c>
      <c r="E50" s="43"/>
      <c r="F50" s="43"/>
      <c r="G50" s="42" t="s">
        <v>48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1" customFormat="1" ht="12.75">
      <c r="A61" s="31"/>
      <c r="B61" s="32"/>
      <c r="C61" s="31"/>
      <c r="D61" s="44" t="s">
        <v>49</v>
      </c>
      <c r="E61" s="34"/>
      <c r="F61" s="115" t="s">
        <v>50</v>
      </c>
      <c r="G61" s="44" t="s">
        <v>49</v>
      </c>
      <c r="H61" s="34"/>
      <c r="I61" s="116"/>
      <c r="J61" s="117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1" customFormat="1" ht="12.75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1" customFormat="1" ht="12.75">
      <c r="A76" s="31"/>
      <c r="B76" s="32"/>
      <c r="C76" s="31"/>
      <c r="D76" s="44" t="s">
        <v>49</v>
      </c>
      <c r="E76" s="34"/>
      <c r="F76" s="115" t="s">
        <v>50</v>
      </c>
      <c r="G76" s="44" t="s">
        <v>49</v>
      </c>
      <c r="H76" s="34"/>
      <c r="I76" s="116"/>
      <c r="J76" s="117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1"/>
      <c r="D85" s="31"/>
      <c r="E85" s="256" t="str">
        <f>E7</f>
        <v>Základní technická vybavenost pro část obce Košetice</v>
      </c>
      <c r="F85" s="257"/>
      <c r="G85" s="257"/>
      <c r="H85" s="257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98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1"/>
      <c r="D87" s="31"/>
      <c r="E87" s="246" t="str">
        <f>E9</f>
        <v>13 - Vodovod</v>
      </c>
      <c r="F87" s="255"/>
      <c r="G87" s="255"/>
      <c r="H87" s="255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19</v>
      </c>
      <c r="D89" s="31"/>
      <c r="E89" s="31"/>
      <c r="F89" s="24" t="str">
        <f>F12</f>
        <v>Košetice</v>
      </c>
      <c r="G89" s="31"/>
      <c r="H89" s="31"/>
      <c r="I89" s="96" t="s">
        <v>21</v>
      </c>
      <c r="J89" s="54" t="str">
        <f>IF(J12="","",J12)</f>
        <v>Vyplň údaj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25.5" customHeight="1">
      <c r="A91" s="31"/>
      <c r="B91" s="32"/>
      <c r="C91" s="26" t="s">
        <v>22</v>
      </c>
      <c r="D91" s="31"/>
      <c r="E91" s="31"/>
      <c r="F91" s="24" t="str">
        <f>E15</f>
        <v>Obec Košetice</v>
      </c>
      <c r="G91" s="31"/>
      <c r="H91" s="31"/>
      <c r="I91" s="96" t="s">
        <v>28</v>
      </c>
      <c r="J91" s="29" t="str">
        <f>E21</f>
        <v>INTEGRA Pelhřimov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26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21" t="s">
        <v>101</v>
      </c>
      <c r="D94" s="107"/>
      <c r="E94" s="107"/>
      <c r="F94" s="107"/>
      <c r="G94" s="107"/>
      <c r="H94" s="107"/>
      <c r="I94" s="122"/>
      <c r="J94" s="123" t="s">
        <v>102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24" t="s">
        <v>103</v>
      </c>
      <c r="D96" s="31"/>
      <c r="E96" s="31"/>
      <c r="F96" s="31"/>
      <c r="G96" s="31"/>
      <c r="H96" s="31"/>
      <c r="I96" s="95"/>
      <c r="J96" s="70">
        <f>J126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2:12" s="8" customFormat="1" ht="24.75" customHeight="1">
      <c r="B97" s="125"/>
      <c r="D97" s="126" t="s">
        <v>159</v>
      </c>
      <c r="E97" s="127"/>
      <c r="F97" s="127"/>
      <c r="G97" s="127"/>
      <c r="H97" s="127"/>
      <c r="I97" s="128"/>
      <c r="J97" s="129">
        <f>J127</f>
        <v>0</v>
      </c>
      <c r="L97" s="125"/>
    </row>
    <row r="98" spans="2:12" s="11" customFormat="1" ht="19.5" customHeight="1">
      <c r="B98" s="173"/>
      <c r="D98" s="174" t="s">
        <v>160</v>
      </c>
      <c r="E98" s="175"/>
      <c r="F98" s="175"/>
      <c r="G98" s="175"/>
      <c r="H98" s="175"/>
      <c r="I98" s="176"/>
      <c r="J98" s="177">
        <f>J128</f>
        <v>0</v>
      </c>
      <c r="L98" s="173"/>
    </row>
    <row r="99" spans="2:12" s="11" customFormat="1" ht="19.5" customHeight="1">
      <c r="B99" s="173"/>
      <c r="D99" s="174" t="s">
        <v>292</v>
      </c>
      <c r="E99" s="175"/>
      <c r="F99" s="175"/>
      <c r="G99" s="175"/>
      <c r="H99" s="175"/>
      <c r="I99" s="176"/>
      <c r="J99" s="177">
        <f>J155</f>
        <v>0</v>
      </c>
      <c r="L99" s="173"/>
    </row>
    <row r="100" spans="2:12" s="11" customFormat="1" ht="19.5" customHeight="1">
      <c r="B100" s="173"/>
      <c r="D100" s="174" t="s">
        <v>161</v>
      </c>
      <c r="E100" s="175"/>
      <c r="F100" s="175"/>
      <c r="G100" s="175"/>
      <c r="H100" s="175"/>
      <c r="I100" s="176"/>
      <c r="J100" s="177">
        <f>J167</f>
        <v>0</v>
      </c>
      <c r="L100" s="173"/>
    </row>
    <row r="101" spans="2:12" s="11" customFormat="1" ht="19.5" customHeight="1">
      <c r="B101" s="173"/>
      <c r="D101" s="174" t="s">
        <v>293</v>
      </c>
      <c r="E101" s="175"/>
      <c r="F101" s="175"/>
      <c r="G101" s="175"/>
      <c r="H101" s="175"/>
      <c r="I101" s="176"/>
      <c r="J101" s="177">
        <f>J169</f>
        <v>0</v>
      </c>
      <c r="L101" s="173"/>
    </row>
    <row r="102" spans="2:12" s="11" customFormat="1" ht="14.25" customHeight="1">
      <c r="B102" s="173"/>
      <c r="D102" s="174" t="s">
        <v>294</v>
      </c>
      <c r="E102" s="175"/>
      <c r="F102" s="175"/>
      <c r="G102" s="175"/>
      <c r="H102" s="175"/>
      <c r="I102" s="176"/>
      <c r="J102" s="177">
        <f>J170</f>
        <v>0</v>
      </c>
      <c r="L102" s="173"/>
    </row>
    <row r="103" spans="2:12" s="11" customFormat="1" ht="14.25" customHeight="1">
      <c r="B103" s="173"/>
      <c r="D103" s="174" t="s">
        <v>295</v>
      </c>
      <c r="E103" s="175"/>
      <c r="F103" s="175"/>
      <c r="G103" s="175"/>
      <c r="H103" s="175"/>
      <c r="I103" s="176"/>
      <c r="J103" s="177">
        <f>J180</f>
        <v>0</v>
      </c>
      <c r="L103" s="173"/>
    </row>
    <row r="104" spans="2:12" s="11" customFormat="1" ht="14.25" customHeight="1">
      <c r="B104" s="173"/>
      <c r="D104" s="174" t="s">
        <v>296</v>
      </c>
      <c r="E104" s="175"/>
      <c r="F104" s="175"/>
      <c r="G104" s="175"/>
      <c r="H104" s="175"/>
      <c r="I104" s="176"/>
      <c r="J104" s="177">
        <f>J209</f>
        <v>0</v>
      </c>
      <c r="L104" s="173"/>
    </row>
    <row r="105" spans="2:12" s="11" customFormat="1" ht="14.25" customHeight="1">
      <c r="B105" s="173"/>
      <c r="D105" s="174" t="s">
        <v>297</v>
      </c>
      <c r="E105" s="175"/>
      <c r="F105" s="175"/>
      <c r="G105" s="175"/>
      <c r="H105" s="175"/>
      <c r="I105" s="176"/>
      <c r="J105" s="177">
        <f>J214</f>
        <v>0</v>
      </c>
      <c r="L105" s="173"/>
    </row>
    <row r="106" spans="2:12" s="11" customFormat="1" ht="19.5" customHeight="1">
      <c r="B106" s="173"/>
      <c r="D106" s="174" t="s">
        <v>164</v>
      </c>
      <c r="E106" s="175"/>
      <c r="F106" s="175"/>
      <c r="G106" s="175"/>
      <c r="H106" s="175"/>
      <c r="I106" s="176"/>
      <c r="J106" s="177">
        <f>J222</f>
        <v>0</v>
      </c>
      <c r="L106" s="173"/>
    </row>
    <row r="107" spans="1:31" s="1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1" customFormat="1" ht="6.75" customHeight="1">
      <c r="A108" s="31"/>
      <c r="B108" s="46"/>
      <c r="C108" s="47"/>
      <c r="D108" s="47"/>
      <c r="E108" s="47"/>
      <c r="F108" s="47"/>
      <c r="G108" s="47"/>
      <c r="H108" s="47"/>
      <c r="I108" s="119"/>
      <c r="J108" s="47"/>
      <c r="K108" s="47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1" customFormat="1" ht="6.75" customHeight="1">
      <c r="A112" s="31"/>
      <c r="B112" s="48"/>
      <c r="C112" s="49"/>
      <c r="D112" s="49"/>
      <c r="E112" s="49"/>
      <c r="F112" s="49"/>
      <c r="G112" s="49"/>
      <c r="H112" s="49"/>
      <c r="I112" s="120"/>
      <c r="J112" s="49"/>
      <c r="K112" s="49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24.75" customHeight="1">
      <c r="A113" s="31"/>
      <c r="B113" s="32"/>
      <c r="C113" s="20" t="s">
        <v>106</v>
      </c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6.75" customHeight="1">
      <c r="A114" s="31"/>
      <c r="B114" s="32"/>
      <c r="C114" s="31"/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12" customHeight="1">
      <c r="A115" s="31"/>
      <c r="B115" s="32"/>
      <c r="C115" s="26" t="s">
        <v>15</v>
      </c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6.5" customHeight="1">
      <c r="A116" s="31"/>
      <c r="B116" s="32"/>
      <c r="C116" s="31"/>
      <c r="D116" s="31"/>
      <c r="E116" s="256" t="str">
        <f>E7</f>
        <v>Základní technická vybavenost pro část obce Košetice</v>
      </c>
      <c r="F116" s="257"/>
      <c r="G116" s="257"/>
      <c r="H116" s="257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2" customHeight="1">
      <c r="A117" s="31"/>
      <c r="B117" s="32"/>
      <c r="C117" s="26" t="s">
        <v>98</v>
      </c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6.5" customHeight="1">
      <c r="A118" s="31"/>
      <c r="B118" s="32"/>
      <c r="C118" s="31"/>
      <c r="D118" s="31"/>
      <c r="E118" s="246" t="str">
        <f>E9</f>
        <v>13 - Vodovod</v>
      </c>
      <c r="F118" s="255"/>
      <c r="G118" s="255"/>
      <c r="H118" s="255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6.75" customHeight="1">
      <c r="A119" s="31"/>
      <c r="B119" s="32"/>
      <c r="C119" s="31"/>
      <c r="D119" s="31"/>
      <c r="E119" s="31"/>
      <c r="F119" s="31"/>
      <c r="G119" s="31"/>
      <c r="H119" s="31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12" customHeight="1">
      <c r="A120" s="31"/>
      <c r="B120" s="32"/>
      <c r="C120" s="26" t="s">
        <v>19</v>
      </c>
      <c r="D120" s="31"/>
      <c r="E120" s="31"/>
      <c r="F120" s="24" t="str">
        <f>F12</f>
        <v>Košetice</v>
      </c>
      <c r="G120" s="31"/>
      <c r="H120" s="31"/>
      <c r="I120" s="96" t="s">
        <v>21</v>
      </c>
      <c r="J120" s="54" t="str">
        <f>IF(J12="","",J12)</f>
        <v>Vyplň údaj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" customFormat="1" ht="6.75" customHeight="1">
      <c r="A121" s="31"/>
      <c r="B121" s="32"/>
      <c r="C121" s="31"/>
      <c r="D121" s="31"/>
      <c r="E121" s="31"/>
      <c r="F121" s="31"/>
      <c r="G121" s="31"/>
      <c r="H121" s="31"/>
      <c r="I121" s="95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" customFormat="1" ht="25.5" customHeight="1">
      <c r="A122" s="31"/>
      <c r="B122" s="32"/>
      <c r="C122" s="26" t="s">
        <v>22</v>
      </c>
      <c r="D122" s="31"/>
      <c r="E122" s="31"/>
      <c r="F122" s="24" t="str">
        <f>E15</f>
        <v>Obec Košetice</v>
      </c>
      <c r="G122" s="31"/>
      <c r="H122" s="31"/>
      <c r="I122" s="96" t="s">
        <v>28</v>
      </c>
      <c r="J122" s="29" t="str">
        <f>E21</f>
        <v>INTEGRA Pelhřimov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" customFormat="1" ht="15" customHeight="1">
      <c r="A123" s="31"/>
      <c r="B123" s="32"/>
      <c r="C123" s="26" t="s">
        <v>26</v>
      </c>
      <c r="D123" s="31"/>
      <c r="E123" s="31"/>
      <c r="F123" s="24" t="str">
        <f>IF(E18="","",E18)</f>
        <v>Vyplň údaj</v>
      </c>
      <c r="G123" s="31"/>
      <c r="H123" s="31"/>
      <c r="I123" s="96" t="s">
        <v>31</v>
      </c>
      <c r="J123" s="29" t="str">
        <f>E24</f>
        <v> 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" customFormat="1" ht="9.75" customHeight="1">
      <c r="A124" s="31"/>
      <c r="B124" s="32"/>
      <c r="C124" s="31"/>
      <c r="D124" s="31"/>
      <c r="E124" s="31"/>
      <c r="F124" s="31"/>
      <c r="G124" s="31"/>
      <c r="H124" s="31"/>
      <c r="I124" s="95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9" customFormat="1" ht="29.25" customHeight="1">
      <c r="A125" s="130"/>
      <c r="B125" s="131"/>
      <c r="C125" s="132" t="s">
        <v>107</v>
      </c>
      <c r="D125" s="133" t="s">
        <v>59</v>
      </c>
      <c r="E125" s="133" t="s">
        <v>55</v>
      </c>
      <c r="F125" s="133" t="s">
        <v>56</v>
      </c>
      <c r="G125" s="133" t="s">
        <v>108</v>
      </c>
      <c r="H125" s="133" t="s">
        <v>109</v>
      </c>
      <c r="I125" s="134" t="s">
        <v>110</v>
      </c>
      <c r="J125" s="135" t="s">
        <v>102</v>
      </c>
      <c r="K125" s="136" t="s">
        <v>111</v>
      </c>
      <c r="L125" s="137"/>
      <c r="M125" s="61" t="s">
        <v>1</v>
      </c>
      <c r="N125" s="62" t="s">
        <v>38</v>
      </c>
      <c r="O125" s="62" t="s">
        <v>112</v>
      </c>
      <c r="P125" s="62" t="s">
        <v>113</v>
      </c>
      <c r="Q125" s="62" t="s">
        <v>114</v>
      </c>
      <c r="R125" s="62" t="s">
        <v>115</v>
      </c>
      <c r="S125" s="62" t="s">
        <v>116</v>
      </c>
      <c r="T125" s="63" t="s">
        <v>117</v>
      </c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</row>
    <row r="126" spans="1:63" s="1" customFormat="1" ht="22.5" customHeight="1">
      <c r="A126" s="31"/>
      <c r="B126" s="32"/>
      <c r="C126" s="68" t="s">
        <v>118</v>
      </c>
      <c r="D126" s="31"/>
      <c r="E126" s="31"/>
      <c r="F126" s="31"/>
      <c r="G126" s="31"/>
      <c r="H126" s="31"/>
      <c r="I126" s="95"/>
      <c r="J126" s="138">
        <f>BK126</f>
        <v>0</v>
      </c>
      <c r="K126" s="31"/>
      <c r="L126" s="32"/>
      <c r="M126" s="64"/>
      <c r="N126" s="55"/>
      <c r="O126" s="65"/>
      <c r="P126" s="139">
        <f>P127</f>
        <v>0</v>
      </c>
      <c r="Q126" s="65"/>
      <c r="R126" s="139">
        <f>R127</f>
        <v>124.58126580000001</v>
      </c>
      <c r="S126" s="65"/>
      <c r="T126" s="140">
        <f>T127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73</v>
      </c>
      <c r="AU126" s="16" t="s">
        <v>104</v>
      </c>
      <c r="BK126" s="141">
        <f>BK127</f>
        <v>0</v>
      </c>
    </row>
    <row r="127" spans="2:63" s="10" customFormat="1" ht="25.5" customHeight="1">
      <c r="B127" s="142"/>
      <c r="D127" s="143" t="s">
        <v>73</v>
      </c>
      <c r="E127" s="144" t="s">
        <v>165</v>
      </c>
      <c r="F127" s="144" t="s">
        <v>166</v>
      </c>
      <c r="I127" s="145"/>
      <c r="J127" s="146">
        <f>BK127</f>
        <v>0</v>
      </c>
      <c r="L127" s="142"/>
      <c r="M127" s="147"/>
      <c r="N127" s="148"/>
      <c r="O127" s="148"/>
      <c r="P127" s="149">
        <f>P128+P155+P167+P169+P222</f>
        <v>0</v>
      </c>
      <c r="Q127" s="148"/>
      <c r="R127" s="149">
        <f>R128+R155+R167+R169+R222</f>
        <v>124.58126580000001</v>
      </c>
      <c r="S127" s="148"/>
      <c r="T127" s="150">
        <f>T128+T155+T167+T169+T222</f>
        <v>0</v>
      </c>
      <c r="AR127" s="143" t="s">
        <v>82</v>
      </c>
      <c r="AT127" s="151" t="s">
        <v>73</v>
      </c>
      <c r="AU127" s="151" t="s">
        <v>74</v>
      </c>
      <c r="AY127" s="143" t="s">
        <v>121</v>
      </c>
      <c r="BK127" s="152">
        <f>BK128+BK155+BK167+BK169+BK222</f>
        <v>0</v>
      </c>
    </row>
    <row r="128" spans="2:63" s="10" customFormat="1" ht="22.5" customHeight="1">
      <c r="B128" s="142"/>
      <c r="D128" s="143" t="s">
        <v>73</v>
      </c>
      <c r="E128" s="178" t="s">
        <v>82</v>
      </c>
      <c r="F128" s="178" t="s">
        <v>167</v>
      </c>
      <c r="I128" s="145"/>
      <c r="J128" s="179">
        <f>BK128</f>
        <v>0</v>
      </c>
      <c r="L128" s="142"/>
      <c r="M128" s="147"/>
      <c r="N128" s="148"/>
      <c r="O128" s="148"/>
      <c r="P128" s="149">
        <f>SUM(P129:P154)</f>
        <v>0</v>
      </c>
      <c r="Q128" s="148"/>
      <c r="R128" s="149">
        <f>SUM(R129:R154)</f>
        <v>0</v>
      </c>
      <c r="S128" s="148"/>
      <c r="T128" s="150">
        <f>SUM(T129:T154)</f>
        <v>0</v>
      </c>
      <c r="AR128" s="143" t="s">
        <v>82</v>
      </c>
      <c r="AT128" s="151" t="s">
        <v>73</v>
      </c>
      <c r="AU128" s="151" t="s">
        <v>82</v>
      </c>
      <c r="AY128" s="143" t="s">
        <v>121</v>
      </c>
      <c r="BK128" s="152">
        <f>SUM(BK129:BK154)</f>
        <v>0</v>
      </c>
    </row>
    <row r="129" spans="1:65" s="1" customFormat="1" ht="21.75" customHeight="1">
      <c r="A129" s="31"/>
      <c r="B129" s="153"/>
      <c r="C129" s="154" t="s">
        <v>82</v>
      </c>
      <c r="D129" s="154" t="s">
        <v>122</v>
      </c>
      <c r="E129" s="155" t="s">
        <v>298</v>
      </c>
      <c r="F129" s="156" t="s">
        <v>299</v>
      </c>
      <c r="G129" s="157" t="s">
        <v>170</v>
      </c>
      <c r="H129" s="158">
        <v>186.24</v>
      </c>
      <c r="I129" s="159"/>
      <c r="J129" s="160">
        <f>ROUND(I129*H129,2)</f>
        <v>0</v>
      </c>
      <c r="K129" s="161"/>
      <c r="L129" s="32"/>
      <c r="M129" s="162" t="s">
        <v>1</v>
      </c>
      <c r="N129" s="163" t="s">
        <v>39</v>
      </c>
      <c r="O129" s="57"/>
      <c r="P129" s="164">
        <f>O129*H129</f>
        <v>0</v>
      </c>
      <c r="Q129" s="164">
        <v>0</v>
      </c>
      <c r="R129" s="164">
        <f>Q129*H129</f>
        <v>0</v>
      </c>
      <c r="S129" s="164">
        <v>0</v>
      </c>
      <c r="T129" s="165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6" t="s">
        <v>135</v>
      </c>
      <c r="AT129" s="166" t="s">
        <v>122</v>
      </c>
      <c r="AU129" s="166" t="s">
        <v>84</v>
      </c>
      <c r="AY129" s="16" t="s">
        <v>121</v>
      </c>
      <c r="BE129" s="167">
        <f>IF(N129="základní",J129,0)</f>
        <v>0</v>
      </c>
      <c r="BF129" s="167">
        <f>IF(N129="snížená",J129,0)</f>
        <v>0</v>
      </c>
      <c r="BG129" s="167">
        <f>IF(N129="zákl. přenesená",J129,0)</f>
        <v>0</v>
      </c>
      <c r="BH129" s="167">
        <f>IF(N129="sníž. přenesená",J129,0)</f>
        <v>0</v>
      </c>
      <c r="BI129" s="167">
        <f>IF(N129="nulová",J129,0)</f>
        <v>0</v>
      </c>
      <c r="BJ129" s="16" t="s">
        <v>82</v>
      </c>
      <c r="BK129" s="167">
        <f>ROUND(I129*H129,2)</f>
        <v>0</v>
      </c>
      <c r="BL129" s="16" t="s">
        <v>135</v>
      </c>
      <c r="BM129" s="166" t="s">
        <v>300</v>
      </c>
    </row>
    <row r="130" spans="2:51" s="14" customFormat="1" ht="11.25">
      <c r="B130" s="197"/>
      <c r="D130" s="181" t="s">
        <v>172</v>
      </c>
      <c r="E130" s="198" t="s">
        <v>1</v>
      </c>
      <c r="F130" s="199" t="s">
        <v>301</v>
      </c>
      <c r="H130" s="198" t="s">
        <v>1</v>
      </c>
      <c r="I130" s="200"/>
      <c r="L130" s="197"/>
      <c r="M130" s="201"/>
      <c r="N130" s="202"/>
      <c r="O130" s="202"/>
      <c r="P130" s="202"/>
      <c r="Q130" s="202"/>
      <c r="R130" s="202"/>
      <c r="S130" s="202"/>
      <c r="T130" s="203"/>
      <c r="AT130" s="198" t="s">
        <v>172</v>
      </c>
      <c r="AU130" s="198" t="s">
        <v>84</v>
      </c>
      <c r="AV130" s="14" t="s">
        <v>82</v>
      </c>
      <c r="AW130" s="14" t="s">
        <v>30</v>
      </c>
      <c r="AX130" s="14" t="s">
        <v>74</v>
      </c>
      <c r="AY130" s="198" t="s">
        <v>121</v>
      </c>
    </row>
    <row r="131" spans="2:51" s="12" customFormat="1" ht="11.25">
      <c r="B131" s="180"/>
      <c r="D131" s="181" t="s">
        <v>172</v>
      </c>
      <c r="E131" s="182" t="s">
        <v>1</v>
      </c>
      <c r="F131" s="183" t="s">
        <v>302</v>
      </c>
      <c r="H131" s="184">
        <v>131.52</v>
      </c>
      <c r="I131" s="185"/>
      <c r="L131" s="180"/>
      <c r="M131" s="186"/>
      <c r="N131" s="187"/>
      <c r="O131" s="187"/>
      <c r="P131" s="187"/>
      <c r="Q131" s="187"/>
      <c r="R131" s="187"/>
      <c r="S131" s="187"/>
      <c r="T131" s="188"/>
      <c r="AT131" s="182" t="s">
        <v>172</v>
      </c>
      <c r="AU131" s="182" t="s">
        <v>84</v>
      </c>
      <c r="AV131" s="12" t="s">
        <v>84</v>
      </c>
      <c r="AW131" s="12" t="s">
        <v>30</v>
      </c>
      <c r="AX131" s="12" t="s">
        <v>74</v>
      </c>
      <c r="AY131" s="182" t="s">
        <v>121</v>
      </c>
    </row>
    <row r="132" spans="2:51" s="14" customFormat="1" ht="11.25">
      <c r="B132" s="197"/>
      <c r="D132" s="181" t="s">
        <v>172</v>
      </c>
      <c r="E132" s="198" t="s">
        <v>1</v>
      </c>
      <c r="F132" s="199" t="s">
        <v>303</v>
      </c>
      <c r="H132" s="198" t="s">
        <v>1</v>
      </c>
      <c r="I132" s="200"/>
      <c r="L132" s="197"/>
      <c r="M132" s="201"/>
      <c r="N132" s="202"/>
      <c r="O132" s="202"/>
      <c r="P132" s="202"/>
      <c r="Q132" s="202"/>
      <c r="R132" s="202"/>
      <c r="S132" s="202"/>
      <c r="T132" s="203"/>
      <c r="AT132" s="198" t="s">
        <v>172</v>
      </c>
      <c r="AU132" s="198" t="s">
        <v>84</v>
      </c>
      <c r="AV132" s="14" t="s">
        <v>82</v>
      </c>
      <c r="AW132" s="14" t="s">
        <v>30</v>
      </c>
      <c r="AX132" s="14" t="s">
        <v>74</v>
      </c>
      <c r="AY132" s="198" t="s">
        <v>121</v>
      </c>
    </row>
    <row r="133" spans="2:51" s="12" customFormat="1" ht="11.25">
      <c r="B133" s="180"/>
      <c r="D133" s="181" t="s">
        <v>172</v>
      </c>
      <c r="E133" s="182" t="s">
        <v>1</v>
      </c>
      <c r="F133" s="183" t="s">
        <v>304</v>
      </c>
      <c r="H133" s="184">
        <v>48</v>
      </c>
      <c r="I133" s="185"/>
      <c r="L133" s="180"/>
      <c r="M133" s="186"/>
      <c r="N133" s="187"/>
      <c r="O133" s="187"/>
      <c r="P133" s="187"/>
      <c r="Q133" s="187"/>
      <c r="R133" s="187"/>
      <c r="S133" s="187"/>
      <c r="T133" s="188"/>
      <c r="AT133" s="182" t="s">
        <v>172</v>
      </c>
      <c r="AU133" s="182" t="s">
        <v>84</v>
      </c>
      <c r="AV133" s="12" t="s">
        <v>84</v>
      </c>
      <c r="AW133" s="12" t="s">
        <v>30</v>
      </c>
      <c r="AX133" s="12" t="s">
        <v>74</v>
      </c>
      <c r="AY133" s="182" t="s">
        <v>121</v>
      </c>
    </row>
    <row r="134" spans="2:51" s="12" customFormat="1" ht="11.25">
      <c r="B134" s="180"/>
      <c r="D134" s="181" t="s">
        <v>172</v>
      </c>
      <c r="E134" s="182" t="s">
        <v>1</v>
      </c>
      <c r="F134" s="183" t="s">
        <v>305</v>
      </c>
      <c r="H134" s="184">
        <v>6.72</v>
      </c>
      <c r="I134" s="185"/>
      <c r="L134" s="180"/>
      <c r="M134" s="186"/>
      <c r="N134" s="187"/>
      <c r="O134" s="187"/>
      <c r="P134" s="187"/>
      <c r="Q134" s="187"/>
      <c r="R134" s="187"/>
      <c r="S134" s="187"/>
      <c r="T134" s="188"/>
      <c r="AT134" s="182" t="s">
        <v>172</v>
      </c>
      <c r="AU134" s="182" t="s">
        <v>84</v>
      </c>
      <c r="AV134" s="12" t="s">
        <v>84</v>
      </c>
      <c r="AW134" s="12" t="s">
        <v>30</v>
      </c>
      <c r="AX134" s="12" t="s">
        <v>74</v>
      </c>
      <c r="AY134" s="182" t="s">
        <v>121</v>
      </c>
    </row>
    <row r="135" spans="2:51" s="13" customFormat="1" ht="11.25">
      <c r="B135" s="189"/>
      <c r="D135" s="181" t="s">
        <v>172</v>
      </c>
      <c r="E135" s="190" t="s">
        <v>1</v>
      </c>
      <c r="F135" s="191" t="s">
        <v>174</v>
      </c>
      <c r="H135" s="192">
        <v>186.24</v>
      </c>
      <c r="I135" s="193"/>
      <c r="L135" s="189"/>
      <c r="M135" s="194"/>
      <c r="N135" s="195"/>
      <c r="O135" s="195"/>
      <c r="P135" s="195"/>
      <c r="Q135" s="195"/>
      <c r="R135" s="195"/>
      <c r="S135" s="195"/>
      <c r="T135" s="196"/>
      <c r="AT135" s="190" t="s">
        <v>172</v>
      </c>
      <c r="AU135" s="190" t="s">
        <v>84</v>
      </c>
      <c r="AV135" s="13" t="s">
        <v>135</v>
      </c>
      <c r="AW135" s="13" t="s">
        <v>30</v>
      </c>
      <c r="AX135" s="13" t="s">
        <v>82</v>
      </c>
      <c r="AY135" s="190" t="s">
        <v>121</v>
      </c>
    </row>
    <row r="136" spans="1:65" s="1" customFormat="1" ht="21.75" customHeight="1">
      <c r="A136" s="31"/>
      <c r="B136" s="153"/>
      <c r="C136" s="154" t="s">
        <v>84</v>
      </c>
      <c r="D136" s="154" t="s">
        <v>122</v>
      </c>
      <c r="E136" s="155" t="s">
        <v>306</v>
      </c>
      <c r="F136" s="156" t="s">
        <v>307</v>
      </c>
      <c r="G136" s="157" t="s">
        <v>170</v>
      </c>
      <c r="H136" s="158">
        <v>93.12</v>
      </c>
      <c r="I136" s="159"/>
      <c r="J136" s="160">
        <f>ROUND(I136*H136,2)</f>
        <v>0</v>
      </c>
      <c r="K136" s="161"/>
      <c r="L136" s="32"/>
      <c r="M136" s="162" t="s">
        <v>1</v>
      </c>
      <c r="N136" s="163" t="s">
        <v>39</v>
      </c>
      <c r="O136" s="57"/>
      <c r="P136" s="164">
        <f>O136*H136</f>
        <v>0</v>
      </c>
      <c r="Q136" s="164">
        <v>0</v>
      </c>
      <c r="R136" s="164">
        <f>Q136*H136</f>
        <v>0</v>
      </c>
      <c r="S136" s="164">
        <v>0</v>
      </c>
      <c r="T136" s="16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6" t="s">
        <v>135</v>
      </c>
      <c r="AT136" s="166" t="s">
        <v>122</v>
      </c>
      <c r="AU136" s="166" t="s">
        <v>84</v>
      </c>
      <c r="AY136" s="16" t="s">
        <v>121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6" t="s">
        <v>82</v>
      </c>
      <c r="BK136" s="167">
        <f>ROUND(I136*H136,2)</f>
        <v>0</v>
      </c>
      <c r="BL136" s="16" t="s">
        <v>135</v>
      </c>
      <c r="BM136" s="166" t="s">
        <v>308</v>
      </c>
    </row>
    <row r="137" spans="2:51" s="14" customFormat="1" ht="11.25">
      <c r="B137" s="197"/>
      <c r="D137" s="181" t="s">
        <v>172</v>
      </c>
      <c r="E137" s="198" t="s">
        <v>1</v>
      </c>
      <c r="F137" s="199" t="s">
        <v>309</v>
      </c>
      <c r="H137" s="198" t="s">
        <v>1</v>
      </c>
      <c r="I137" s="200"/>
      <c r="L137" s="197"/>
      <c r="M137" s="201"/>
      <c r="N137" s="202"/>
      <c r="O137" s="202"/>
      <c r="P137" s="202"/>
      <c r="Q137" s="202"/>
      <c r="R137" s="202"/>
      <c r="S137" s="202"/>
      <c r="T137" s="203"/>
      <c r="AT137" s="198" t="s">
        <v>172</v>
      </c>
      <c r="AU137" s="198" t="s">
        <v>84</v>
      </c>
      <c r="AV137" s="14" t="s">
        <v>82</v>
      </c>
      <c r="AW137" s="14" t="s">
        <v>30</v>
      </c>
      <c r="AX137" s="14" t="s">
        <v>74</v>
      </c>
      <c r="AY137" s="198" t="s">
        <v>121</v>
      </c>
    </row>
    <row r="138" spans="2:51" s="12" customFormat="1" ht="11.25">
      <c r="B138" s="180"/>
      <c r="D138" s="181" t="s">
        <v>172</v>
      </c>
      <c r="E138" s="182" t="s">
        <v>1</v>
      </c>
      <c r="F138" s="183" t="s">
        <v>310</v>
      </c>
      <c r="H138" s="184">
        <v>93.12</v>
      </c>
      <c r="I138" s="185"/>
      <c r="L138" s="180"/>
      <c r="M138" s="186"/>
      <c r="N138" s="187"/>
      <c r="O138" s="187"/>
      <c r="P138" s="187"/>
      <c r="Q138" s="187"/>
      <c r="R138" s="187"/>
      <c r="S138" s="187"/>
      <c r="T138" s="188"/>
      <c r="AT138" s="182" t="s">
        <v>172</v>
      </c>
      <c r="AU138" s="182" t="s">
        <v>84</v>
      </c>
      <c r="AV138" s="12" t="s">
        <v>84</v>
      </c>
      <c r="AW138" s="12" t="s">
        <v>30</v>
      </c>
      <c r="AX138" s="12" t="s">
        <v>74</v>
      </c>
      <c r="AY138" s="182" t="s">
        <v>121</v>
      </c>
    </row>
    <row r="139" spans="2:51" s="13" customFormat="1" ht="11.25">
      <c r="B139" s="189"/>
      <c r="D139" s="181" t="s">
        <v>172</v>
      </c>
      <c r="E139" s="190" t="s">
        <v>1</v>
      </c>
      <c r="F139" s="191" t="s">
        <v>174</v>
      </c>
      <c r="H139" s="192">
        <v>93.12</v>
      </c>
      <c r="I139" s="193"/>
      <c r="L139" s="189"/>
      <c r="M139" s="194"/>
      <c r="N139" s="195"/>
      <c r="O139" s="195"/>
      <c r="P139" s="195"/>
      <c r="Q139" s="195"/>
      <c r="R139" s="195"/>
      <c r="S139" s="195"/>
      <c r="T139" s="196"/>
      <c r="AT139" s="190" t="s">
        <v>172</v>
      </c>
      <c r="AU139" s="190" t="s">
        <v>84</v>
      </c>
      <c r="AV139" s="13" t="s">
        <v>135</v>
      </c>
      <c r="AW139" s="13" t="s">
        <v>30</v>
      </c>
      <c r="AX139" s="13" t="s">
        <v>82</v>
      </c>
      <c r="AY139" s="190" t="s">
        <v>121</v>
      </c>
    </row>
    <row r="140" spans="1:65" s="1" customFormat="1" ht="21.75" customHeight="1">
      <c r="A140" s="31"/>
      <c r="B140" s="153"/>
      <c r="C140" s="154" t="s">
        <v>131</v>
      </c>
      <c r="D140" s="154" t="s">
        <v>122</v>
      </c>
      <c r="E140" s="155" t="s">
        <v>311</v>
      </c>
      <c r="F140" s="156" t="s">
        <v>312</v>
      </c>
      <c r="G140" s="157" t="s">
        <v>170</v>
      </c>
      <c r="H140" s="158">
        <v>93.12</v>
      </c>
      <c r="I140" s="159"/>
      <c r="J140" s="160">
        <f>ROUND(I140*H140,2)</f>
        <v>0</v>
      </c>
      <c r="K140" s="161"/>
      <c r="L140" s="32"/>
      <c r="M140" s="162" t="s">
        <v>1</v>
      </c>
      <c r="N140" s="163" t="s">
        <v>39</v>
      </c>
      <c r="O140" s="57"/>
      <c r="P140" s="164">
        <f>O140*H140</f>
        <v>0</v>
      </c>
      <c r="Q140" s="164">
        <v>0</v>
      </c>
      <c r="R140" s="164">
        <f>Q140*H140</f>
        <v>0</v>
      </c>
      <c r="S140" s="164">
        <v>0</v>
      </c>
      <c r="T140" s="16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6" t="s">
        <v>135</v>
      </c>
      <c r="AT140" s="166" t="s">
        <v>122</v>
      </c>
      <c r="AU140" s="166" t="s">
        <v>84</v>
      </c>
      <c r="AY140" s="16" t="s">
        <v>121</v>
      </c>
      <c r="BE140" s="167">
        <f>IF(N140="základní",J140,0)</f>
        <v>0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6" t="s">
        <v>82</v>
      </c>
      <c r="BK140" s="167">
        <f>ROUND(I140*H140,2)</f>
        <v>0</v>
      </c>
      <c r="BL140" s="16" t="s">
        <v>135</v>
      </c>
      <c r="BM140" s="166" t="s">
        <v>313</v>
      </c>
    </row>
    <row r="141" spans="2:51" s="14" customFormat="1" ht="11.25">
      <c r="B141" s="197"/>
      <c r="D141" s="181" t="s">
        <v>172</v>
      </c>
      <c r="E141" s="198" t="s">
        <v>1</v>
      </c>
      <c r="F141" s="199" t="s">
        <v>309</v>
      </c>
      <c r="H141" s="198" t="s">
        <v>1</v>
      </c>
      <c r="I141" s="200"/>
      <c r="L141" s="197"/>
      <c r="M141" s="201"/>
      <c r="N141" s="202"/>
      <c r="O141" s="202"/>
      <c r="P141" s="202"/>
      <c r="Q141" s="202"/>
      <c r="R141" s="202"/>
      <c r="S141" s="202"/>
      <c r="T141" s="203"/>
      <c r="AT141" s="198" t="s">
        <v>172</v>
      </c>
      <c r="AU141" s="198" t="s">
        <v>84</v>
      </c>
      <c r="AV141" s="14" t="s">
        <v>82</v>
      </c>
      <c r="AW141" s="14" t="s">
        <v>30</v>
      </c>
      <c r="AX141" s="14" t="s">
        <v>74</v>
      </c>
      <c r="AY141" s="198" t="s">
        <v>121</v>
      </c>
    </row>
    <row r="142" spans="2:51" s="12" customFormat="1" ht="11.25">
      <c r="B142" s="180"/>
      <c r="D142" s="181" t="s">
        <v>172</v>
      </c>
      <c r="E142" s="182" t="s">
        <v>1</v>
      </c>
      <c r="F142" s="183" t="s">
        <v>310</v>
      </c>
      <c r="H142" s="184">
        <v>93.12</v>
      </c>
      <c r="I142" s="185"/>
      <c r="L142" s="180"/>
      <c r="M142" s="186"/>
      <c r="N142" s="187"/>
      <c r="O142" s="187"/>
      <c r="P142" s="187"/>
      <c r="Q142" s="187"/>
      <c r="R142" s="187"/>
      <c r="S142" s="187"/>
      <c r="T142" s="188"/>
      <c r="AT142" s="182" t="s">
        <v>172</v>
      </c>
      <c r="AU142" s="182" t="s">
        <v>84</v>
      </c>
      <c r="AV142" s="12" t="s">
        <v>84</v>
      </c>
      <c r="AW142" s="12" t="s">
        <v>30</v>
      </c>
      <c r="AX142" s="12" t="s">
        <v>74</v>
      </c>
      <c r="AY142" s="182" t="s">
        <v>121</v>
      </c>
    </row>
    <row r="143" spans="2:51" s="13" customFormat="1" ht="11.25">
      <c r="B143" s="189"/>
      <c r="D143" s="181" t="s">
        <v>172</v>
      </c>
      <c r="E143" s="190" t="s">
        <v>1</v>
      </c>
      <c r="F143" s="191" t="s">
        <v>174</v>
      </c>
      <c r="H143" s="192">
        <v>93.12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172</v>
      </c>
      <c r="AU143" s="190" t="s">
        <v>84</v>
      </c>
      <c r="AV143" s="13" t="s">
        <v>135</v>
      </c>
      <c r="AW143" s="13" t="s">
        <v>30</v>
      </c>
      <c r="AX143" s="13" t="s">
        <v>82</v>
      </c>
      <c r="AY143" s="190" t="s">
        <v>121</v>
      </c>
    </row>
    <row r="144" spans="1:65" s="1" customFormat="1" ht="21.75" customHeight="1">
      <c r="A144" s="31"/>
      <c r="B144" s="153"/>
      <c r="C144" s="154" t="s">
        <v>135</v>
      </c>
      <c r="D144" s="154" t="s">
        <v>122</v>
      </c>
      <c r="E144" s="155" t="s">
        <v>195</v>
      </c>
      <c r="F144" s="156" t="s">
        <v>196</v>
      </c>
      <c r="G144" s="157" t="s">
        <v>170</v>
      </c>
      <c r="H144" s="158">
        <v>61.64</v>
      </c>
      <c r="I144" s="159"/>
      <c r="J144" s="160">
        <f>ROUND(I144*H144,2)</f>
        <v>0</v>
      </c>
      <c r="K144" s="161"/>
      <c r="L144" s="32"/>
      <c r="M144" s="162" t="s">
        <v>1</v>
      </c>
      <c r="N144" s="163" t="s">
        <v>39</v>
      </c>
      <c r="O144" s="57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6" t="s">
        <v>135</v>
      </c>
      <c r="AT144" s="166" t="s">
        <v>122</v>
      </c>
      <c r="AU144" s="166" t="s">
        <v>84</v>
      </c>
      <c r="AY144" s="16" t="s">
        <v>121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6" t="s">
        <v>82</v>
      </c>
      <c r="BK144" s="167">
        <f>ROUND(I144*H144,2)</f>
        <v>0</v>
      </c>
      <c r="BL144" s="16" t="s">
        <v>135</v>
      </c>
      <c r="BM144" s="166" t="s">
        <v>314</v>
      </c>
    </row>
    <row r="145" spans="2:51" s="12" customFormat="1" ht="11.25">
      <c r="B145" s="180"/>
      <c r="D145" s="181" t="s">
        <v>172</v>
      </c>
      <c r="E145" s="182" t="s">
        <v>1</v>
      </c>
      <c r="F145" s="183" t="s">
        <v>315</v>
      </c>
      <c r="H145" s="184">
        <v>186.24</v>
      </c>
      <c r="I145" s="185"/>
      <c r="L145" s="180"/>
      <c r="M145" s="186"/>
      <c r="N145" s="187"/>
      <c r="O145" s="187"/>
      <c r="P145" s="187"/>
      <c r="Q145" s="187"/>
      <c r="R145" s="187"/>
      <c r="S145" s="187"/>
      <c r="T145" s="188"/>
      <c r="AT145" s="182" t="s">
        <v>172</v>
      </c>
      <c r="AU145" s="182" t="s">
        <v>84</v>
      </c>
      <c r="AV145" s="12" t="s">
        <v>84</v>
      </c>
      <c r="AW145" s="12" t="s">
        <v>30</v>
      </c>
      <c r="AX145" s="12" t="s">
        <v>74</v>
      </c>
      <c r="AY145" s="182" t="s">
        <v>121</v>
      </c>
    </row>
    <row r="146" spans="2:51" s="12" customFormat="1" ht="11.25">
      <c r="B146" s="180"/>
      <c r="D146" s="181" t="s">
        <v>172</v>
      </c>
      <c r="E146" s="182" t="s">
        <v>1</v>
      </c>
      <c r="F146" s="183" t="s">
        <v>316</v>
      </c>
      <c r="H146" s="184">
        <v>-124.6</v>
      </c>
      <c r="I146" s="185"/>
      <c r="L146" s="180"/>
      <c r="M146" s="186"/>
      <c r="N146" s="187"/>
      <c r="O146" s="187"/>
      <c r="P146" s="187"/>
      <c r="Q146" s="187"/>
      <c r="R146" s="187"/>
      <c r="S146" s="187"/>
      <c r="T146" s="188"/>
      <c r="AT146" s="182" t="s">
        <v>172</v>
      </c>
      <c r="AU146" s="182" t="s">
        <v>84</v>
      </c>
      <c r="AV146" s="12" t="s">
        <v>84</v>
      </c>
      <c r="AW146" s="12" t="s">
        <v>30</v>
      </c>
      <c r="AX146" s="12" t="s">
        <v>74</v>
      </c>
      <c r="AY146" s="182" t="s">
        <v>121</v>
      </c>
    </row>
    <row r="147" spans="2:51" s="13" customFormat="1" ht="11.25">
      <c r="B147" s="189"/>
      <c r="D147" s="181" t="s">
        <v>172</v>
      </c>
      <c r="E147" s="190" t="s">
        <v>1</v>
      </c>
      <c r="F147" s="191" t="s">
        <v>174</v>
      </c>
      <c r="H147" s="192">
        <v>61.640000000000015</v>
      </c>
      <c r="I147" s="193"/>
      <c r="L147" s="189"/>
      <c r="M147" s="194"/>
      <c r="N147" s="195"/>
      <c r="O147" s="195"/>
      <c r="P147" s="195"/>
      <c r="Q147" s="195"/>
      <c r="R147" s="195"/>
      <c r="S147" s="195"/>
      <c r="T147" s="196"/>
      <c r="AT147" s="190" t="s">
        <v>172</v>
      </c>
      <c r="AU147" s="190" t="s">
        <v>84</v>
      </c>
      <c r="AV147" s="13" t="s">
        <v>135</v>
      </c>
      <c r="AW147" s="13" t="s">
        <v>30</v>
      </c>
      <c r="AX147" s="13" t="s">
        <v>82</v>
      </c>
      <c r="AY147" s="190" t="s">
        <v>121</v>
      </c>
    </row>
    <row r="148" spans="1:65" s="1" customFormat="1" ht="16.5" customHeight="1">
      <c r="A148" s="31"/>
      <c r="B148" s="153"/>
      <c r="C148" s="154" t="s">
        <v>120</v>
      </c>
      <c r="D148" s="154" t="s">
        <v>122</v>
      </c>
      <c r="E148" s="155" t="s">
        <v>181</v>
      </c>
      <c r="F148" s="156" t="s">
        <v>182</v>
      </c>
      <c r="G148" s="157" t="s">
        <v>170</v>
      </c>
      <c r="H148" s="158">
        <v>61.64</v>
      </c>
      <c r="I148" s="159"/>
      <c r="J148" s="160">
        <f>ROUND(I148*H148,2)</f>
        <v>0</v>
      </c>
      <c r="K148" s="161"/>
      <c r="L148" s="32"/>
      <c r="M148" s="162" t="s">
        <v>1</v>
      </c>
      <c r="N148" s="163" t="s">
        <v>39</v>
      </c>
      <c r="O148" s="57"/>
      <c r="P148" s="164">
        <f>O148*H148</f>
        <v>0</v>
      </c>
      <c r="Q148" s="164">
        <v>0</v>
      </c>
      <c r="R148" s="164">
        <f>Q148*H148</f>
        <v>0</v>
      </c>
      <c r="S148" s="164">
        <v>0</v>
      </c>
      <c r="T148" s="16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6" t="s">
        <v>135</v>
      </c>
      <c r="AT148" s="166" t="s">
        <v>122</v>
      </c>
      <c r="AU148" s="166" t="s">
        <v>84</v>
      </c>
      <c r="AY148" s="16" t="s">
        <v>121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16" t="s">
        <v>82</v>
      </c>
      <c r="BK148" s="167">
        <f>ROUND(I148*H148,2)</f>
        <v>0</v>
      </c>
      <c r="BL148" s="16" t="s">
        <v>135</v>
      </c>
      <c r="BM148" s="166" t="s">
        <v>317</v>
      </c>
    </row>
    <row r="149" spans="1:65" s="1" customFormat="1" ht="16.5" customHeight="1">
      <c r="A149" s="31"/>
      <c r="B149" s="153"/>
      <c r="C149" s="154" t="s">
        <v>142</v>
      </c>
      <c r="D149" s="154" t="s">
        <v>122</v>
      </c>
      <c r="E149" s="155" t="s">
        <v>318</v>
      </c>
      <c r="F149" s="156" t="s">
        <v>319</v>
      </c>
      <c r="G149" s="157" t="s">
        <v>170</v>
      </c>
      <c r="H149" s="158">
        <v>124.6</v>
      </c>
      <c r="I149" s="159"/>
      <c r="J149" s="160">
        <f>ROUND(I149*H149,2)</f>
        <v>0</v>
      </c>
      <c r="K149" s="161"/>
      <c r="L149" s="32"/>
      <c r="M149" s="162" t="s">
        <v>1</v>
      </c>
      <c r="N149" s="163" t="s">
        <v>39</v>
      </c>
      <c r="O149" s="57"/>
      <c r="P149" s="164">
        <f>O149*H149</f>
        <v>0</v>
      </c>
      <c r="Q149" s="164">
        <v>0</v>
      </c>
      <c r="R149" s="164">
        <f>Q149*H149</f>
        <v>0</v>
      </c>
      <c r="S149" s="164">
        <v>0</v>
      </c>
      <c r="T149" s="16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6" t="s">
        <v>135</v>
      </c>
      <c r="AT149" s="166" t="s">
        <v>122</v>
      </c>
      <c r="AU149" s="166" t="s">
        <v>84</v>
      </c>
      <c r="AY149" s="16" t="s">
        <v>121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6" t="s">
        <v>82</v>
      </c>
      <c r="BK149" s="167">
        <f>ROUND(I149*H149,2)</f>
        <v>0</v>
      </c>
      <c r="BL149" s="16" t="s">
        <v>135</v>
      </c>
      <c r="BM149" s="166" t="s">
        <v>320</v>
      </c>
    </row>
    <row r="150" spans="2:51" s="12" customFormat="1" ht="11.25">
      <c r="B150" s="180"/>
      <c r="D150" s="181" t="s">
        <v>172</v>
      </c>
      <c r="E150" s="182" t="s">
        <v>1</v>
      </c>
      <c r="F150" s="183" t="s">
        <v>315</v>
      </c>
      <c r="H150" s="184">
        <v>186.24</v>
      </c>
      <c r="I150" s="185"/>
      <c r="L150" s="180"/>
      <c r="M150" s="186"/>
      <c r="N150" s="187"/>
      <c r="O150" s="187"/>
      <c r="P150" s="187"/>
      <c r="Q150" s="187"/>
      <c r="R150" s="187"/>
      <c r="S150" s="187"/>
      <c r="T150" s="188"/>
      <c r="AT150" s="182" t="s">
        <v>172</v>
      </c>
      <c r="AU150" s="182" t="s">
        <v>84</v>
      </c>
      <c r="AV150" s="12" t="s">
        <v>84</v>
      </c>
      <c r="AW150" s="12" t="s">
        <v>30</v>
      </c>
      <c r="AX150" s="12" t="s">
        <v>74</v>
      </c>
      <c r="AY150" s="182" t="s">
        <v>121</v>
      </c>
    </row>
    <row r="151" spans="2:51" s="12" customFormat="1" ht="11.25">
      <c r="B151" s="180"/>
      <c r="D151" s="181" t="s">
        <v>172</v>
      </c>
      <c r="E151" s="182" t="s">
        <v>1</v>
      </c>
      <c r="F151" s="183" t="s">
        <v>321</v>
      </c>
      <c r="H151" s="184">
        <v>-58.2</v>
      </c>
      <c r="I151" s="185"/>
      <c r="L151" s="180"/>
      <c r="M151" s="186"/>
      <c r="N151" s="187"/>
      <c r="O151" s="187"/>
      <c r="P151" s="187"/>
      <c r="Q151" s="187"/>
      <c r="R151" s="187"/>
      <c r="S151" s="187"/>
      <c r="T151" s="188"/>
      <c r="AT151" s="182" t="s">
        <v>172</v>
      </c>
      <c r="AU151" s="182" t="s">
        <v>84</v>
      </c>
      <c r="AV151" s="12" t="s">
        <v>84</v>
      </c>
      <c r="AW151" s="12" t="s">
        <v>30</v>
      </c>
      <c r="AX151" s="12" t="s">
        <v>74</v>
      </c>
      <c r="AY151" s="182" t="s">
        <v>121</v>
      </c>
    </row>
    <row r="152" spans="2:51" s="12" customFormat="1" ht="11.25">
      <c r="B152" s="180"/>
      <c r="D152" s="181" t="s">
        <v>172</v>
      </c>
      <c r="E152" s="182" t="s">
        <v>1</v>
      </c>
      <c r="F152" s="183" t="s">
        <v>322</v>
      </c>
      <c r="H152" s="184">
        <v>-0.84</v>
      </c>
      <c r="I152" s="185"/>
      <c r="L152" s="180"/>
      <c r="M152" s="186"/>
      <c r="N152" s="187"/>
      <c r="O152" s="187"/>
      <c r="P152" s="187"/>
      <c r="Q152" s="187"/>
      <c r="R152" s="187"/>
      <c r="S152" s="187"/>
      <c r="T152" s="188"/>
      <c r="AT152" s="182" t="s">
        <v>172</v>
      </c>
      <c r="AU152" s="182" t="s">
        <v>84</v>
      </c>
      <c r="AV152" s="12" t="s">
        <v>84</v>
      </c>
      <c r="AW152" s="12" t="s">
        <v>30</v>
      </c>
      <c r="AX152" s="12" t="s">
        <v>74</v>
      </c>
      <c r="AY152" s="182" t="s">
        <v>121</v>
      </c>
    </row>
    <row r="153" spans="2:51" s="12" customFormat="1" ht="11.25">
      <c r="B153" s="180"/>
      <c r="D153" s="181" t="s">
        <v>172</v>
      </c>
      <c r="E153" s="182" t="s">
        <v>1</v>
      </c>
      <c r="F153" s="183" t="s">
        <v>323</v>
      </c>
      <c r="H153" s="184">
        <v>-2.6</v>
      </c>
      <c r="I153" s="185"/>
      <c r="L153" s="180"/>
      <c r="M153" s="186"/>
      <c r="N153" s="187"/>
      <c r="O153" s="187"/>
      <c r="P153" s="187"/>
      <c r="Q153" s="187"/>
      <c r="R153" s="187"/>
      <c r="S153" s="187"/>
      <c r="T153" s="188"/>
      <c r="AT153" s="182" t="s">
        <v>172</v>
      </c>
      <c r="AU153" s="182" t="s">
        <v>84</v>
      </c>
      <c r="AV153" s="12" t="s">
        <v>84</v>
      </c>
      <c r="AW153" s="12" t="s">
        <v>30</v>
      </c>
      <c r="AX153" s="12" t="s">
        <v>74</v>
      </c>
      <c r="AY153" s="182" t="s">
        <v>121</v>
      </c>
    </row>
    <row r="154" spans="2:51" s="13" customFormat="1" ht="11.25">
      <c r="B154" s="189"/>
      <c r="D154" s="181" t="s">
        <v>172</v>
      </c>
      <c r="E154" s="190" t="s">
        <v>1</v>
      </c>
      <c r="F154" s="191" t="s">
        <v>174</v>
      </c>
      <c r="H154" s="192">
        <v>124.60000000000002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172</v>
      </c>
      <c r="AU154" s="190" t="s">
        <v>84</v>
      </c>
      <c r="AV154" s="13" t="s">
        <v>135</v>
      </c>
      <c r="AW154" s="13" t="s">
        <v>30</v>
      </c>
      <c r="AX154" s="13" t="s">
        <v>82</v>
      </c>
      <c r="AY154" s="190" t="s">
        <v>121</v>
      </c>
    </row>
    <row r="155" spans="2:63" s="10" customFormat="1" ht="22.5" customHeight="1">
      <c r="B155" s="142"/>
      <c r="D155" s="143" t="s">
        <v>73</v>
      </c>
      <c r="E155" s="178" t="s">
        <v>135</v>
      </c>
      <c r="F155" s="178" t="s">
        <v>324</v>
      </c>
      <c r="I155" s="145"/>
      <c r="J155" s="179">
        <f>BK155</f>
        <v>0</v>
      </c>
      <c r="L155" s="142"/>
      <c r="M155" s="147"/>
      <c r="N155" s="148"/>
      <c r="O155" s="148"/>
      <c r="P155" s="149">
        <f>SUM(P156:P166)</f>
        <v>0</v>
      </c>
      <c r="Q155" s="148"/>
      <c r="R155" s="149">
        <f>SUM(R156:R166)</f>
        <v>111.919374</v>
      </c>
      <c r="S155" s="148"/>
      <c r="T155" s="150">
        <f>SUM(T156:T166)</f>
        <v>0</v>
      </c>
      <c r="AR155" s="143" t="s">
        <v>82</v>
      </c>
      <c r="AT155" s="151" t="s">
        <v>73</v>
      </c>
      <c r="AU155" s="151" t="s">
        <v>82</v>
      </c>
      <c r="AY155" s="143" t="s">
        <v>121</v>
      </c>
      <c r="BK155" s="152">
        <f>SUM(BK156:BK166)</f>
        <v>0</v>
      </c>
    </row>
    <row r="156" spans="1:65" s="1" customFormat="1" ht="21.75" customHeight="1">
      <c r="A156" s="31"/>
      <c r="B156" s="153"/>
      <c r="C156" s="154" t="s">
        <v>146</v>
      </c>
      <c r="D156" s="154" t="s">
        <v>122</v>
      </c>
      <c r="E156" s="155" t="s">
        <v>325</v>
      </c>
      <c r="F156" s="156" t="s">
        <v>326</v>
      </c>
      <c r="G156" s="157" t="s">
        <v>170</v>
      </c>
      <c r="H156" s="158">
        <v>58.2</v>
      </c>
      <c r="I156" s="159"/>
      <c r="J156" s="160">
        <f>ROUND(I156*H156,2)</f>
        <v>0</v>
      </c>
      <c r="K156" s="161"/>
      <c r="L156" s="32"/>
      <c r="M156" s="162" t="s">
        <v>1</v>
      </c>
      <c r="N156" s="163" t="s">
        <v>39</v>
      </c>
      <c r="O156" s="57"/>
      <c r="P156" s="164">
        <f>O156*H156</f>
        <v>0</v>
      </c>
      <c r="Q156" s="164">
        <v>1.89077</v>
      </c>
      <c r="R156" s="164">
        <f>Q156*H156</f>
        <v>110.042814</v>
      </c>
      <c r="S156" s="164">
        <v>0</v>
      </c>
      <c r="T156" s="16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6" t="s">
        <v>135</v>
      </c>
      <c r="AT156" s="166" t="s">
        <v>122</v>
      </c>
      <c r="AU156" s="166" t="s">
        <v>84</v>
      </c>
      <c r="AY156" s="16" t="s">
        <v>121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6" t="s">
        <v>82</v>
      </c>
      <c r="BK156" s="167">
        <f>ROUND(I156*H156,2)</f>
        <v>0</v>
      </c>
      <c r="BL156" s="16" t="s">
        <v>135</v>
      </c>
      <c r="BM156" s="166" t="s">
        <v>327</v>
      </c>
    </row>
    <row r="157" spans="2:51" s="14" customFormat="1" ht="11.25">
      <c r="B157" s="197"/>
      <c r="D157" s="181" t="s">
        <v>172</v>
      </c>
      <c r="E157" s="198" t="s">
        <v>1</v>
      </c>
      <c r="F157" s="199" t="s">
        <v>301</v>
      </c>
      <c r="H157" s="198" t="s">
        <v>1</v>
      </c>
      <c r="I157" s="200"/>
      <c r="L157" s="197"/>
      <c r="M157" s="201"/>
      <c r="N157" s="202"/>
      <c r="O157" s="202"/>
      <c r="P157" s="202"/>
      <c r="Q157" s="202"/>
      <c r="R157" s="202"/>
      <c r="S157" s="202"/>
      <c r="T157" s="203"/>
      <c r="AT157" s="198" t="s">
        <v>172</v>
      </c>
      <c r="AU157" s="198" t="s">
        <v>84</v>
      </c>
      <c r="AV157" s="14" t="s">
        <v>82</v>
      </c>
      <c r="AW157" s="14" t="s">
        <v>30</v>
      </c>
      <c r="AX157" s="14" t="s">
        <v>74</v>
      </c>
      <c r="AY157" s="198" t="s">
        <v>121</v>
      </c>
    </row>
    <row r="158" spans="2:51" s="12" customFormat="1" ht="11.25">
      <c r="B158" s="180"/>
      <c r="D158" s="181" t="s">
        <v>172</v>
      </c>
      <c r="E158" s="182" t="s">
        <v>1</v>
      </c>
      <c r="F158" s="183" t="s">
        <v>328</v>
      </c>
      <c r="H158" s="184">
        <v>41.1</v>
      </c>
      <c r="I158" s="185"/>
      <c r="L158" s="180"/>
      <c r="M158" s="186"/>
      <c r="N158" s="187"/>
      <c r="O158" s="187"/>
      <c r="P158" s="187"/>
      <c r="Q158" s="187"/>
      <c r="R158" s="187"/>
      <c r="S158" s="187"/>
      <c r="T158" s="188"/>
      <c r="AT158" s="182" t="s">
        <v>172</v>
      </c>
      <c r="AU158" s="182" t="s">
        <v>84</v>
      </c>
      <c r="AV158" s="12" t="s">
        <v>84</v>
      </c>
      <c r="AW158" s="12" t="s">
        <v>30</v>
      </c>
      <c r="AX158" s="12" t="s">
        <v>74</v>
      </c>
      <c r="AY158" s="182" t="s">
        <v>121</v>
      </c>
    </row>
    <row r="159" spans="2:51" s="14" customFormat="1" ht="11.25">
      <c r="B159" s="197"/>
      <c r="D159" s="181" t="s">
        <v>172</v>
      </c>
      <c r="E159" s="198" t="s">
        <v>1</v>
      </c>
      <c r="F159" s="199" t="s">
        <v>303</v>
      </c>
      <c r="H159" s="198" t="s">
        <v>1</v>
      </c>
      <c r="I159" s="200"/>
      <c r="L159" s="197"/>
      <c r="M159" s="201"/>
      <c r="N159" s="202"/>
      <c r="O159" s="202"/>
      <c r="P159" s="202"/>
      <c r="Q159" s="202"/>
      <c r="R159" s="202"/>
      <c r="S159" s="202"/>
      <c r="T159" s="203"/>
      <c r="AT159" s="198" t="s">
        <v>172</v>
      </c>
      <c r="AU159" s="198" t="s">
        <v>84</v>
      </c>
      <c r="AV159" s="14" t="s">
        <v>82</v>
      </c>
      <c r="AW159" s="14" t="s">
        <v>30</v>
      </c>
      <c r="AX159" s="14" t="s">
        <v>74</v>
      </c>
      <c r="AY159" s="198" t="s">
        <v>121</v>
      </c>
    </row>
    <row r="160" spans="2:51" s="12" customFormat="1" ht="11.25">
      <c r="B160" s="180"/>
      <c r="D160" s="181" t="s">
        <v>172</v>
      </c>
      <c r="E160" s="182" t="s">
        <v>1</v>
      </c>
      <c r="F160" s="183" t="s">
        <v>329</v>
      </c>
      <c r="H160" s="184">
        <v>15</v>
      </c>
      <c r="I160" s="185"/>
      <c r="L160" s="180"/>
      <c r="M160" s="186"/>
      <c r="N160" s="187"/>
      <c r="O160" s="187"/>
      <c r="P160" s="187"/>
      <c r="Q160" s="187"/>
      <c r="R160" s="187"/>
      <c r="S160" s="187"/>
      <c r="T160" s="188"/>
      <c r="AT160" s="182" t="s">
        <v>172</v>
      </c>
      <c r="AU160" s="182" t="s">
        <v>84</v>
      </c>
      <c r="AV160" s="12" t="s">
        <v>84</v>
      </c>
      <c r="AW160" s="12" t="s">
        <v>30</v>
      </c>
      <c r="AX160" s="12" t="s">
        <v>74</v>
      </c>
      <c r="AY160" s="182" t="s">
        <v>121</v>
      </c>
    </row>
    <row r="161" spans="2:51" s="12" customFormat="1" ht="11.25">
      <c r="B161" s="180"/>
      <c r="D161" s="181" t="s">
        <v>172</v>
      </c>
      <c r="E161" s="182" t="s">
        <v>1</v>
      </c>
      <c r="F161" s="183" t="s">
        <v>330</v>
      </c>
      <c r="H161" s="184">
        <v>2.1</v>
      </c>
      <c r="I161" s="185"/>
      <c r="L161" s="180"/>
      <c r="M161" s="186"/>
      <c r="N161" s="187"/>
      <c r="O161" s="187"/>
      <c r="P161" s="187"/>
      <c r="Q161" s="187"/>
      <c r="R161" s="187"/>
      <c r="S161" s="187"/>
      <c r="T161" s="188"/>
      <c r="AT161" s="182" t="s">
        <v>172</v>
      </c>
      <c r="AU161" s="182" t="s">
        <v>84</v>
      </c>
      <c r="AV161" s="12" t="s">
        <v>84</v>
      </c>
      <c r="AW161" s="12" t="s">
        <v>30</v>
      </c>
      <c r="AX161" s="12" t="s">
        <v>74</v>
      </c>
      <c r="AY161" s="182" t="s">
        <v>121</v>
      </c>
    </row>
    <row r="162" spans="2:51" s="13" customFormat="1" ht="11.25">
      <c r="B162" s="189"/>
      <c r="D162" s="181" t="s">
        <v>172</v>
      </c>
      <c r="E162" s="190" t="s">
        <v>1</v>
      </c>
      <c r="F162" s="191" t="s">
        <v>174</v>
      </c>
      <c r="H162" s="192">
        <v>58.2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172</v>
      </c>
      <c r="AU162" s="190" t="s">
        <v>84</v>
      </c>
      <c r="AV162" s="13" t="s">
        <v>135</v>
      </c>
      <c r="AW162" s="13" t="s">
        <v>30</v>
      </c>
      <c r="AX162" s="13" t="s">
        <v>82</v>
      </c>
      <c r="AY162" s="190" t="s">
        <v>121</v>
      </c>
    </row>
    <row r="163" spans="1:65" s="1" customFormat="1" ht="21.75" customHeight="1">
      <c r="A163" s="31"/>
      <c r="B163" s="153"/>
      <c r="C163" s="154" t="s">
        <v>150</v>
      </c>
      <c r="D163" s="154" t="s">
        <v>122</v>
      </c>
      <c r="E163" s="155" t="s">
        <v>331</v>
      </c>
      <c r="F163" s="156" t="s">
        <v>332</v>
      </c>
      <c r="G163" s="157" t="s">
        <v>170</v>
      </c>
      <c r="H163" s="158">
        <v>0.84</v>
      </c>
      <c r="I163" s="159"/>
      <c r="J163" s="160">
        <f>ROUND(I163*H163,2)</f>
        <v>0</v>
      </c>
      <c r="K163" s="161"/>
      <c r="L163" s="32"/>
      <c r="M163" s="162" t="s">
        <v>1</v>
      </c>
      <c r="N163" s="163" t="s">
        <v>39</v>
      </c>
      <c r="O163" s="57"/>
      <c r="P163" s="164">
        <f>O163*H163</f>
        <v>0</v>
      </c>
      <c r="Q163" s="164">
        <v>2.234</v>
      </c>
      <c r="R163" s="164">
        <f>Q163*H163</f>
        <v>1.87656</v>
      </c>
      <c r="S163" s="164">
        <v>0</v>
      </c>
      <c r="T163" s="165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6" t="s">
        <v>135</v>
      </c>
      <c r="AT163" s="166" t="s">
        <v>122</v>
      </c>
      <c r="AU163" s="166" t="s">
        <v>84</v>
      </c>
      <c r="AY163" s="16" t="s">
        <v>121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6" t="s">
        <v>82</v>
      </c>
      <c r="BK163" s="167">
        <f>ROUND(I163*H163,2)</f>
        <v>0</v>
      </c>
      <c r="BL163" s="16" t="s">
        <v>135</v>
      </c>
      <c r="BM163" s="166" t="s">
        <v>333</v>
      </c>
    </row>
    <row r="164" spans="2:51" s="14" customFormat="1" ht="11.25">
      <c r="B164" s="197"/>
      <c r="D164" s="181" t="s">
        <v>172</v>
      </c>
      <c r="E164" s="198" t="s">
        <v>1</v>
      </c>
      <c r="F164" s="199" t="s">
        <v>334</v>
      </c>
      <c r="H164" s="198" t="s">
        <v>1</v>
      </c>
      <c r="I164" s="200"/>
      <c r="L164" s="197"/>
      <c r="M164" s="201"/>
      <c r="N164" s="202"/>
      <c r="O164" s="202"/>
      <c r="P164" s="202"/>
      <c r="Q164" s="202"/>
      <c r="R164" s="202"/>
      <c r="S164" s="202"/>
      <c r="T164" s="203"/>
      <c r="AT164" s="198" t="s">
        <v>172</v>
      </c>
      <c r="AU164" s="198" t="s">
        <v>84</v>
      </c>
      <c r="AV164" s="14" t="s">
        <v>82</v>
      </c>
      <c r="AW164" s="14" t="s">
        <v>30</v>
      </c>
      <c r="AX164" s="14" t="s">
        <v>74</v>
      </c>
      <c r="AY164" s="198" t="s">
        <v>121</v>
      </c>
    </row>
    <row r="165" spans="2:51" s="12" customFormat="1" ht="11.25">
      <c r="B165" s="180"/>
      <c r="D165" s="181" t="s">
        <v>172</v>
      </c>
      <c r="E165" s="182" t="s">
        <v>1</v>
      </c>
      <c r="F165" s="183" t="s">
        <v>335</v>
      </c>
      <c r="H165" s="184">
        <v>0.84</v>
      </c>
      <c r="I165" s="185"/>
      <c r="L165" s="180"/>
      <c r="M165" s="186"/>
      <c r="N165" s="187"/>
      <c r="O165" s="187"/>
      <c r="P165" s="187"/>
      <c r="Q165" s="187"/>
      <c r="R165" s="187"/>
      <c r="S165" s="187"/>
      <c r="T165" s="188"/>
      <c r="AT165" s="182" t="s">
        <v>172</v>
      </c>
      <c r="AU165" s="182" t="s">
        <v>84</v>
      </c>
      <c r="AV165" s="12" t="s">
        <v>84</v>
      </c>
      <c r="AW165" s="12" t="s">
        <v>30</v>
      </c>
      <c r="AX165" s="12" t="s">
        <v>74</v>
      </c>
      <c r="AY165" s="182" t="s">
        <v>121</v>
      </c>
    </row>
    <row r="166" spans="2:51" s="13" customFormat="1" ht="11.25">
      <c r="B166" s="189"/>
      <c r="D166" s="181" t="s">
        <v>172</v>
      </c>
      <c r="E166" s="190" t="s">
        <v>1</v>
      </c>
      <c r="F166" s="191" t="s">
        <v>174</v>
      </c>
      <c r="H166" s="192">
        <v>0.84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172</v>
      </c>
      <c r="AU166" s="190" t="s">
        <v>84</v>
      </c>
      <c r="AV166" s="13" t="s">
        <v>135</v>
      </c>
      <c r="AW166" s="13" t="s">
        <v>30</v>
      </c>
      <c r="AX166" s="13" t="s">
        <v>82</v>
      </c>
      <c r="AY166" s="190" t="s">
        <v>121</v>
      </c>
    </row>
    <row r="167" spans="2:63" s="10" customFormat="1" ht="22.5" customHeight="1">
      <c r="B167" s="142"/>
      <c r="D167" s="143" t="s">
        <v>73</v>
      </c>
      <c r="E167" s="178" t="s">
        <v>120</v>
      </c>
      <c r="F167" s="178" t="s">
        <v>207</v>
      </c>
      <c r="I167" s="145"/>
      <c r="J167" s="179">
        <f>BK167</f>
        <v>0</v>
      </c>
      <c r="L167" s="142"/>
      <c r="M167" s="147"/>
      <c r="N167" s="148"/>
      <c r="O167" s="148"/>
      <c r="P167" s="149">
        <f>P168</f>
        <v>0</v>
      </c>
      <c r="Q167" s="148"/>
      <c r="R167" s="149">
        <f>R168</f>
        <v>0</v>
      </c>
      <c r="S167" s="148"/>
      <c r="T167" s="150">
        <f>T168</f>
        <v>0</v>
      </c>
      <c r="AR167" s="143" t="s">
        <v>82</v>
      </c>
      <c r="AT167" s="151" t="s">
        <v>73</v>
      </c>
      <c r="AU167" s="151" t="s">
        <v>82</v>
      </c>
      <c r="AY167" s="143" t="s">
        <v>121</v>
      </c>
      <c r="BK167" s="152">
        <f>BK168</f>
        <v>0</v>
      </c>
    </row>
    <row r="168" spans="1:65" s="1" customFormat="1" ht="21.75" customHeight="1">
      <c r="A168" s="31"/>
      <c r="B168" s="153"/>
      <c r="C168" s="154" t="s">
        <v>154</v>
      </c>
      <c r="D168" s="154" t="s">
        <v>122</v>
      </c>
      <c r="E168" s="155" t="s">
        <v>336</v>
      </c>
      <c r="F168" s="156" t="s">
        <v>337</v>
      </c>
      <c r="G168" s="157" t="s">
        <v>186</v>
      </c>
      <c r="H168" s="158">
        <v>10</v>
      </c>
      <c r="I168" s="159"/>
      <c r="J168" s="160">
        <f>ROUND(I168*H168,2)</f>
        <v>0</v>
      </c>
      <c r="K168" s="161"/>
      <c r="L168" s="32"/>
      <c r="M168" s="162" t="s">
        <v>1</v>
      </c>
      <c r="N168" s="163" t="s">
        <v>39</v>
      </c>
      <c r="O168" s="57"/>
      <c r="P168" s="164">
        <f>O168*H168</f>
        <v>0</v>
      </c>
      <c r="Q168" s="164">
        <v>0</v>
      </c>
      <c r="R168" s="164">
        <f>Q168*H168</f>
        <v>0</v>
      </c>
      <c r="S168" s="164">
        <v>0</v>
      </c>
      <c r="T168" s="16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6" t="s">
        <v>135</v>
      </c>
      <c r="AT168" s="166" t="s">
        <v>122</v>
      </c>
      <c r="AU168" s="166" t="s">
        <v>84</v>
      </c>
      <c r="AY168" s="16" t="s">
        <v>121</v>
      </c>
      <c r="BE168" s="167">
        <f>IF(N168="základní",J168,0)</f>
        <v>0</v>
      </c>
      <c r="BF168" s="167">
        <f>IF(N168="snížená",J168,0)</f>
        <v>0</v>
      </c>
      <c r="BG168" s="167">
        <f>IF(N168="zákl. přenesená",J168,0)</f>
        <v>0</v>
      </c>
      <c r="BH168" s="167">
        <f>IF(N168="sníž. přenesená",J168,0)</f>
        <v>0</v>
      </c>
      <c r="BI168" s="167">
        <f>IF(N168="nulová",J168,0)</f>
        <v>0</v>
      </c>
      <c r="BJ168" s="16" t="s">
        <v>82</v>
      </c>
      <c r="BK168" s="167">
        <f>ROUND(I168*H168,2)</f>
        <v>0</v>
      </c>
      <c r="BL168" s="16" t="s">
        <v>135</v>
      </c>
      <c r="BM168" s="166" t="s">
        <v>338</v>
      </c>
    </row>
    <row r="169" spans="2:63" s="10" customFormat="1" ht="22.5" customHeight="1">
      <c r="B169" s="142"/>
      <c r="D169" s="143" t="s">
        <v>73</v>
      </c>
      <c r="E169" s="178" t="s">
        <v>150</v>
      </c>
      <c r="F169" s="178" t="s">
        <v>339</v>
      </c>
      <c r="I169" s="145"/>
      <c r="J169" s="179">
        <f>BK169</f>
        <v>0</v>
      </c>
      <c r="L169" s="142"/>
      <c r="M169" s="147"/>
      <c r="N169" s="148"/>
      <c r="O169" s="148"/>
      <c r="P169" s="149">
        <f>P170+P180+P209+P214</f>
        <v>0</v>
      </c>
      <c r="Q169" s="148"/>
      <c r="R169" s="149">
        <f>R170+R180+R209+R214</f>
        <v>12.661891800000003</v>
      </c>
      <c r="S169" s="148"/>
      <c r="T169" s="150">
        <f>T170+T180+T209+T214</f>
        <v>0</v>
      </c>
      <c r="AR169" s="143" t="s">
        <v>82</v>
      </c>
      <c r="AT169" s="151" t="s">
        <v>73</v>
      </c>
      <c r="AU169" s="151" t="s">
        <v>82</v>
      </c>
      <c r="AY169" s="143" t="s">
        <v>121</v>
      </c>
      <c r="BK169" s="152">
        <f>BK170+BK180+BK209+BK214</f>
        <v>0</v>
      </c>
    </row>
    <row r="170" spans="2:63" s="10" customFormat="1" ht="20.25" customHeight="1">
      <c r="B170" s="142"/>
      <c r="D170" s="143" t="s">
        <v>73</v>
      </c>
      <c r="E170" s="178" t="s">
        <v>340</v>
      </c>
      <c r="F170" s="178" t="s">
        <v>341</v>
      </c>
      <c r="I170" s="145"/>
      <c r="J170" s="179">
        <f>BK170</f>
        <v>0</v>
      </c>
      <c r="L170" s="142"/>
      <c r="M170" s="147"/>
      <c r="N170" s="148"/>
      <c r="O170" s="148"/>
      <c r="P170" s="149">
        <f>SUM(P171:P179)</f>
        <v>0</v>
      </c>
      <c r="Q170" s="148"/>
      <c r="R170" s="149">
        <f>SUM(R171:R179)</f>
        <v>4.9241926000000005</v>
      </c>
      <c r="S170" s="148"/>
      <c r="T170" s="150">
        <f>SUM(T171:T179)</f>
        <v>0</v>
      </c>
      <c r="AR170" s="143" t="s">
        <v>82</v>
      </c>
      <c r="AT170" s="151" t="s">
        <v>73</v>
      </c>
      <c r="AU170" s="151" t="s">
        <v>84</v>
      </c>
      <c r="AY170" s="143" t="s">
        <v>121</v>
      </c>
      <c r="BK170" s="152">
        <f>SUM(BK171:BK179)</f>
        <v>0</v>
      </c>
    </row>
    <row r="171" spans="1:65" s="1" customFormat="1" ht="21.75" customHeight="1">
      <c r="A171" s="31"/>
      <c r="B171" s="153"/>
      <c r="C171" s="154" t="s">
        <v>79</v>
      </c>
      <c r="D171" s="154" t="s">
        <v>122</v>
      </c>
      <c r="E171" s="155" t="s">
        <v>342</v>
      </c>
      <c r="F171" s="156" t="s">
        <v>343</v>
      </c>
      <c r="G171" s="157" t="s">
        <v>246</v>
      </c>
      <c r="H171" s="158">
        <v>137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39</v>
      </c>
      <c r="O171" s="57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135</v>
      </c>
      <c r="AT171" s="166" t="s">
        <v>122</v>
      </c>
      <c r="AU171" s="166" t="s">
        <v>131</v>
      </c>
      <c r="AY171" s="16" t="s">
        <v>121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6" t="s">
        <v>82</v>
      </c>
      <c r="BK171" s="167">
        <f>ROUND(I171*H171,2)</f>
        <v>0</v>
      </c>
      <c r="BL171" s="16" t="s">
        <v>135</v>
      </c>
      <c r="BM171" s="166" t="s">
        <v>344</v>
      </c>
    </row>
    <row r="172" spans="1:65" s="1" customFormat="1" ht="21.75" customHeight="1">
      <c r="A172" s="31"/>
      <c r="B172" s="153"/>
      <c r="C172" s="204" t="s">
        <v>85</v>
      </c>
      <c r="D172" s="204" t="s">
        <v>211</v>
      </c>
      <c r="E172" s="205" t="s">
        <v>345</v>
      </c>
      <c r="F172" s="206" t="s">
        <v>346</v>
      </c>
      <c r="G172" s="207" t="s">
        <v>246</v>
      </c>
      <c r="H172" s="208">
        <v>146.59</v>
      </c>
      <c r="I172" s="209"/>
      <c r="J172" s="210">
        <f>ROUND(I172*H172,2)</f>
        <v>0</v>
      </c>
      <c r="K172" s="211"/>
      <c r="L172" s="212"/>
      <c r="M172" s="213" t="s">
        <v>1</v>
      </c>
      <c r="N172" s="214" t="s">
        <v>39</v>
      </c>
      <c r="O172" s="57"/>
      <c r="P172" s="164">
        <f>O172*H172</f>
        <v>0</v>
      </c>
      <c r="Q172" s="164">
        <v>0.00214</v>
      </c>
      <c r="R172" s="164">
        <f>Q172*H172</f>
        <v>0.3137026</v>
      </c>
      <c r="S172" s="164">
        <v>0</v>
      </c>
      <c r="T172" s="16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6" t="s">
        <v>150</v>
      </c>
      <c r="AT172" s="166" t="s">
        <v>211</v>
      </c>
      <c r="AU172" s="166" t="s">
        <v>131</v>
      </c>
      <c r="AY172" s="16" t="s">
        <v>121</v>
      </c>
      <c r="BE172" s="167">
        <f>IF(N172="základní",J172,0)</f>
        <v>0</v>
      </c>
      <c r="BF172" s="167">
        <f>IF(N172="snížená",J172,0)</f>
        <v>0</v>
      </c>
      <c r="BG172" s="167">
        <f>IF(N172="zákl. přenesená",J172,0)</f>
        <v>0</v>
      </c>
      <c r="BH172" s="167">
        <f>IF(N172="sníž. přenesená",J172,0)</f>
        <v>0</v>
      </c>
      <c r="BI172" s="167">
        <f>IF(N172="nulová",J172,0)</f>
        <v>0</v>
      </c>
      <c r="BJ172" s="16" t="s">
        <v>82</v>
      </c>
      <c r="BK172" s="167">
        <f>ROUND(I172*H172,2)</f>
        <v>0</v>
      </c>
      <c r="BL172" s="16" t="s">
        <v>135</v>
      </c>
      <c r="BM172" s="166" t="s">
        <v>347</v>
      </c>
    </row>
    <row r="173" spans="2:51" s="12" customFormat="1" ht="11.25">
      <c r="B173" s="180"/>
      <c r="D173" s="181" t="s">
        <v>172</v>
      </c>
      <c r="E173" s="182" t="s">
        <v>1</v>
      </c>
      <c r="F173" s="183" t="s">
        <v>348</v>
      </c>
      <c r="H173" s="184">
        <v>146.59</v>
      </c>
      <c r="I173" s="185"/>
      <c r="L173" s="180"/>
      <c r="M173" s="186"/>
      <c r="N173" s="187"/>
      <c r="O173" s="187"/>
      <c r="P173" s="187"/>
      <c r="Q173" s="187"/>
      <c r="R173" s="187"/>
      <c r="S173" s="187"/>
      <c r="T173" s="188"/>
      <c r="AT173" s="182" t="s">
        <v>172</v>
      </c>
      <c r="AU173" s="182" t="s">
        <v>131</v>
      </c>
      <c r="AV173" s="12" t="s">
        <v>84</v>
      </c>
      <c r="AW173" s="12" t="s">
        <v>30</v>
      </c>
      <c r="AX173" s="12" t="s">
        <v>74</v>
      </c>
      <c r="AY173" s="182" t="s">
        <v>121</v>
      </c>
    </row>
    <row r="174" spans="2:51" s="13" customFormat="1" ht="11.25">
      <c r="B174" s="189"/>
      <c r="D174" s="181" t="s">
        <v>172</v>
      </c>
      <c r="E174" s="190" t="s">
        <v>1</v>
      </c>
      <c r="F174" s="191" t="s">
        <v>174</v>
      </c>
      <c r="H174" s="192">
        <v>146.59</v>
      </c>
      <c r="I174" s="193"/>
      <c r="L174" s="189"/>
      <c r="M174" s="194"/>
      <c r="N174" s="195"/>
      <c r="O174" s="195"/>
      <c r="P174" s="195"/>
      <c r="Q174" s="195"/>
      <c r="R174" s="195"/>
      <c r="S174" s="195"/>
      <c r="T174" s="196"/>
      <c r="AT174" s="190" t="s">
        <v>172</v>
      </c>
      <c r="AU174" s="190" t="s">
        <v>131</v>
      </c>
      <c r="AV174" s="13" t="s">
        <v>135</v>
      </c>
      <c r="AW174" s="13" t="s">
        <v>30</v>
      </c>
      <c r="AX174" s="13" t="s">
        <v>82</v>
      </c>
      <c r="AY174" s="190" t="s">
        <v>121</v>
      </c>
    </row>
    <row r="175" spans="1:65" s="1" customFormat="1" ht="21.75" customHeight="1">
      <c r="A175" s="31"/>
      <c r="B175" s="153"/>
      <c r="C175" s="154" t="s">
        <v>88</v>
      </c>
      <c r="D175" s="154" t="s">
        <v>122</v>
      </c>
      <c r="E175" s="155" t="s">
        <v>349</v>
      </c>
      <c r="F175" s="156" t="s">
        <v>350</v>
      </c>
      <c r="G175" s="157" t="s">
        <v>246</v>
      </c>
      <c r="H175" s="158">
        <v>137</v>
      </c>
      <c r="I175" s="159"/>
      <c r="J175" s="160">
        <f>ROUND(I175*H175,2)</f>
        <v>0</v>
      </c>
      <c r="K175" s="161"/>
      <c r="L175" s="32"/>
      <c r="M175" s="162" t="s">
        <v>1</v>
      </c>
      <c r="N175" s="163" t="s">
        <v>39</v>
      </c>
      <c r="O175" s="57"/>
      <c r="P175" s="164">
        <f>O175*H175</f>
        <v>0</v>
      </c>
      <c r="Q175" s="164">
        <v>0</v>
      </c>
      <c r="R175" s="164">
        <f>Q175*H175</f>
        <v>0</v>
      </c>
      <c r="S175" s="164">
        <v>0</v>
      </c>
      <c r="T175" s="16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6" t="s">
        <v>135</v>
      </c>
      <c r="AT175" s="166" t="s">
        <v>122</v>
      </c>
      <c r="AU175" s="166" t="s">
        <v>131</v>
      </c>
      <c r="AY175" s="16" t="s">
        <v>121</v>
      </c>
      <c r="BE175" s="167">
        <f>IF(N175="základní",J175,0)</f>
        <v>0</v>
      </c>
      <c r="BF175" s="167">
        <f>IF(N175="snížená",J175,0)</f>
        <v>0</v>
      </c>
      <c r="BG175" s="167">
        <f>IF(N175="zákl. přenesená",J175,0)</f>
        <v>0</v>
      </c>
      <c r="BH175" s="167">
        <f>IF(N175="sníž. přenesená",J175,0)</f>
        <v>0</v>
      </c>
      <c r="BI175" s="167">
        <f>IF(N175="nulová",J175,0)</f>
        <v>0</v>
      </c>
      <c r="BJ175" s="16" t="s">
        <v>82</v>
      </c>
      <c r="BK175" s="167">
        <f>ROUND(I175*H175,2)</f>
        <v>0</v>
      </c>
      <c r="BL175" s="16" t="s">
        <v>135</v>
      </c>
      <c r="BM175" s="166" t="s">
        <v>351</v>
      </c>
    </row>
    <row r="176" spans="1:65" s="1" customFormat="1" ht="16.5" customHeight="1">
      <c r="A176" s="31"/>
      <c r="B176" s="153"/>
      <c r="C176" s="154" t="s">
        <v>89</v>
      </c>
      <c r="D176" s="154" t="s">
        <v>122</v>
      </c>
      <c r="E176" s="155" t="s">
        <v>352</v>
      </c>
      <c r="F176" s="156" t="s">
        <v>353</v>
      </c>
      <c r="G176" s="157" t="s">
        <v>246</v>
      </c>
      <c r="H176" s="158">
        <v>137</v>
      </c>
      <c r="I176" s="159"/>
      <c r="J176" s="160">
        <f>ROUND(I176*H176,2)</f>
        <v>0</v>
      </c>
      <c r="K176" s="161"/>
      <c r="L176" s="32"/>
      <c r="M176" s="162" t="s">
        <v>1</v>
      </c>
      <c r="N176" s="163" t="s">
        <v>39</v>
      </c>
      <c r="O176" s="57"/>
      <c r="P176" s="164">
        <f>O176*H176</f>
        <v>0</v>
      </c>
      <c r="Q176" s="164">
        <v>7E-05</v>
      </c>
      <c r="R176" s="164">
        <f>Q176*H176</f>
        <v>0.00959</v>
      </c>
      <c r="S176" s="164">
        <v>0</v>
      </c>
      <c r="T176" s="16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6" t="s">
        <v>135</v>
      </c>
      <c r="AT176" s="166" t="s">
        <v>122</v>
      </c>
      <c r="AU176" s="166" t="s">
        <v>131</v>
      </c>
      <c r="AY176" s="16" t="s">
        <v>121</v>
      </c>
      <c r="BE176" s="167">
        <f>IF(N176="základní",J176,0)</f>
        <v>0</v>
      </c>
      <c r="BF176" s="167">
        <f>IF(N176="snížená",J176,0)</f>
        <v>0</v>
      </c>
      <c r="BG176" s="167">
        <f>IF(N176="zákl. přenesená",J176,0)</f>
        <v>0</v>
      </c>
      <c r="BH176" s="167">
        <f>IF(N176="sníž. přenesená",J176,0)</f>
        <v>0</v>
      </c>
      <c r="BI176" s="167">
        <f>IF(N176="nulová",J176,0)</f>
        <v>0</v>
      </c>
      <c r="BJ176" s="16" t="s">
        <v>82</v>
      </c>
      <c r="BK176" s="167">
        <f>ROUND(I176*H176,2)</f>
        <v>0</v>
      </c>
      <c r="BL176" s="16" t="s">
        <v>135</v>
      </c>
      <c r="BM176" s="166" t="s">
        <v>354</v>
      </c>
    </row>
    <row r="177" spans="1:65" s="1" customFormat="1" ht="16.5" customHeight="1">
      <c r="A177" s="31"/>
      <c r="B177" s="153"/>
      <c r="C177" s="154" t="s">
        <v>92</v>
      </c>
      <c r="D177" s="154" t="s">
        <v>122</v>
      </c>
      <c r="E177" s="155" t="s">
        <v>355</v>
      </c>
      <c r="F177" s="156" t="s">
        <v>356</v>
      </c>
      <c r="G177" s="157" t="s">
        <v>246</v>
      </c>
      <c r="H177" s="158">
        <v>137</v>
      </c>
      <c r="I177" s="159"/>
      <c r="J177" s="160">
        <f>ROUND(I177*H177,2)</f>
        <v>0</v>
      </c>
      <c r="K177" s="161"/>
      <c r="L177" s="32"/>
      <c r="M177" s="162" t="s">
        <v>1</v>
      </c>
      <c r="N177" s="163" t="s">
        <v>39</v>
      </c>
      <c r="O177" s="57"/>
      <c r="P177" s="164">
        <f>O177*H177</f>
        <v>0</v>
      </c>
      <c r="Q177" s="164">
        <v>0</v>
      </c>
      <c r="R177" s="164">
        <f>Q177*H177</f>
        <v>0</v>
      </c>
      <c r="S177" s="164">
        <v>0</v>
      </c>
      <c r="T177" s="165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6" t="s">
        <v>135</v>
      </c>
      <c r="AT177" s="166" t="s">
        <v>122</v>
      </c>
      <c r="AU177" s="166" t="s">
        <v>131</v>
      </c>
      <c r="AY177" s="16" t="s">
        <v>121</v>
      </c>
      <c r="BE177" s="167">
        <f>IF(N177="základní",J177,0)</f>
        <v>0</v>
      </c>
      <c r="BF177" s="167">
        <f>IF(N177="snížená",J177,0)</f>
        <v>0</v>
      </c>
      <c r="BG177" s="167">
        <f>IF(N177="zákl. přenesená",J177,0)</f>
        <v>0</v>
      </c>
      <c r="BH177" s="167">
        <f>IF(N177="sníž. přenesená",J177,0)</f>
        <v>0</v>
      </c>
      <c r="BI177" s="167">
        <f>IF(N177="nulová",J177,0)</f>
        <v>0</v>
      </c>
      <c r="BJ177" s="16" t="s">
        <v>82</v>
      </c>
      <c r="BK177" s="167">
        <f>ROUND(I177*H177,2)</f>
        <v>0</v>
      </c>
      <c r="BL177" s="16" t="s">
        <v>135</v>
      </c>
      <c r="BM177" s="166" t="s">
        <v>357</v>
      </c>
    </row>
    <row r="178" spans="1:65" s="1" customFormat="1" ht="21.75" customHeight="1">
      <c r="A178" s="31"/>
      <c r="B178" s="153"/>
      <c r="C178" s="154" t="s">
        <v>8</v>
      </c>
      <c r="D178" s="154" t="s">
        <v>122</v>
      </c>
      <c r="E178" s="155" t="s">
        <v>358</v>
      </c>
      <c r="F178" s="156" t="s">
        <v>359</v>
      </c>
      <c r="G178" s="157" t="s">
        <v>205</v>
      </c>
      <c r="H178" s="158">
        <v>10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39</v>
      </c>
      <c r="O178" s="57"/>
      <c r="P178" s="164">
        <f>O178*H178</f>
        <v>0</v>
      </c>
      <c r="Q178" s="164">
        <v>0.46009</v>
      </c>
      <c r="R178" s="164">
        <f>Q178*H178</f>
        <v>4.6009</v>
      </c>
      <c r="S178" s="164">
        <v>0</v>
      </c>
      <c r="T178" s="16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6" t="s">
        <v>135</v>
      </c>
      <c r="AT178" s="166" t="s">
        <v>122</v>
      </c>
      <c r="AU178" s="166" t="s">
        <v>131</v>
      </c>
      <c r="AY178" s="16" t="s">
        <v>121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6" t="s">
        <v>82</v>
      </c>
      <c r="BK178" s="167">
        <f>ROUND(I178*H178,2)</f>
        <v>0</v>
      </c>
      <c r="BL178" s="16" t="s">
        <v>135</v>
      </c>
      <c r="BM178" s="166" t="s">
        <v>360</v>
      </c>
    </row>
    <row r="179" spans="1:65" s="1" customFormat="1" ht="16.5" customHeight="1">
      <c r="A179" s="31"/>
      <c r="B179" s="153"/>
      <c r="C179" s="154" t="s">
        <v>230</v>
      </c>
      <c r="D179" s="154" t="s">
        <v>122</v>
      </c>
      <c r="E179" s="155" t="s">
        <v>361</v>
      </c>
      <c r="F179" s="156" t="s">
        <v>362</v>
      </c>
      <c r="G179" s="157" t="s">
        <v>205</v>
      </c>
      <c r="H179" s="158">
        <v>1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39</v>
      </c>
      <c r="O179" s="57"/>
      <c r="P179" s="164">
        <f>O179*H179</f>
        <v>0</v>
      </c>
      <c r="Q179" s="164">
        <v>0</v>
      </c>
      <c r="R179" s="164">
        <f>Q179*H179</f>
        <v>0</v>
      </c>
      <c r="S179" s="164">
        <v>0</v>
      </c>
      <c r="T179" s="16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6" t="s">
        <v>135</v>
      </c>
      <c r="AT179" s="166" t="s">
        <v>122</v>
      </c>
      <c r="AU179" s="166" t="s">
        <v>131</v>
      </c>
      <c r="AY179" s="16" t="s">
        <v>121</v>
      </c>
      <c r="BE179" s="167">
        <f>IF(N179="základní",J179,0)</f>
        <v>0</v>
      </c>
      <c r="BF179" s="167">
        <f>IF(N179="snížená",J179,0)</f>
        <v>0</v>
      </c>
      <c r="BG179" s="167">
        <f>IF(N179="zákl. přenesená",J179,0)</f>
        <v>0</v>
      </c>
      <c r="BH179" s="167">
        <f>IF(N179="sníž. přenesená",J179,0)</f>
        <v>0</v>
      </c>
      <c r="BI179" s="167">
        <f>IF(N179="nulová",J179,0)</f>
        <v>0</v>
      </c>
      <c r="BJ179" s="16" t="s">
        <v>82</v>
      </c>
      <c r="BK179" s="167">
        <f>ROUND(I179*H179,2)</f>
        <v>0</v>
      </c>
      <c r="BL179" s="16" t="s">
        <v>135</v>
      </c>
      <c r="BM179" s="166" t="s">
        <v>363</v>
      </c>
    </row>
    <row r="180" spans="2:63" s="10" customFormat="1" ht="20.25" customHeight="1">
      <c r="B180" s="142"/>
      <c r="D180" s="143" t="s">
        <v>73</v>
      </c>
      <c r="E180" s="178" t="s">
        <v>364</v>
      </c>
      <c r="F180" s="178" t="s">
        <v>365</v>
      </c>
      <c r="I180" s="145"/>
      <c r="J180" s="179">
        <f>BK180</f>
        <v>0</v>
      </c>
      <c r="L180" s="142"/>
      <c r="M180" s="147"/>
      <c r="N180" s="148"/>
      <c r="O180" s="148"/>
      <c r="P180" s="149">
        <f>SUM(P181:P208)</f>
        <v>0</v>
      </c>
      <c r="Q180" s="148"/>
      <c r="R180" s="149">
        <f>SUM(R181:R208)</f>
        <v>6.518679200000001</v>
      </c>
      <c r="S180" s="148"/>
      <c r="T180" s="150">
        <f>SUM(T181:T208)</f>
        <v>0</v>
      </c>
      <c r="AR180" s="143" t="s">
        <v>82</v>
      </c>
      <c r="AT180" s="151" t="s">
        <v>73</v>
      </c>
      <c r="AU180" s="151" t="s">
        <v>84</v>
      </c>
      <c r="AY180" s="143" t="s">
        <v>121</v>
      </c>
      <c r="BK180" s="152">
        <f>SUM(BK181:BK208)</f>
        <v>0</v>
      </c>
    </row>
    <row r="181" spans="1:65" s="1" customFormat="1" ht="21.75" customHeight="1">
      <c r="A181" s="31"/>
      <c r="B181" s="153"/>
      <c r="C181" s="154" t="s">
        <v>234</v>
      </c>
      <c r="D181" s="154" t="s">
        <v>122</v>
      </c>
      <c r="E181" s="155" t="s">
        <v>366</v>
      </c>
      <c r="F181" s="156" t="s">
        <v>367</v>
      </c>
      <c r="G181" s="157" t="s">
        <v>246</v>
      </c>
      <c r="H181" s="158">
        <v>77</v>
      </c>
      <c r="I181" s="159"/>
      <c r="J181" s="160">
        <f>ROUND(I181*H181,2)</f>
        <v>0</v>
      </c>
      <c r="K181" s="161"/>
      <c r="L181" s="32"/>
      <c r="M181" s="162" t="s">
        <v>1</v>
      </c>
      <c r="N181" s="163" t="s">
        <v>39</v>
      </c>
      <c r="O181" s="57"/>
      <c r="P181" s="164">
        <f>O181*H181</f>
        <v>0</v>
      </c>
      <c r="Q181" s="164">
        <v>0</v>
      </c>
      <c r="R181" s="164">
        <f>Q181*H181</f>
        <v>0</v>
      </c>
      <c r="S181" s="164">
        <v>0</v>
      </c>
      <c r="T181" s="16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6" t="s">
        <v>135</v>
      </c>
      <c r="AT181" s="166" t="s">
        <v>122</v>
      </c>
      <c r="AU181" s="166" t="s">
        <v>131</v>
      </c>
      <c r="AY181" s="16" t="s">
        <v>121</v>
      </c>
      <c r="BE181" s="167">
        <f>IF(N181="základní",J181,0)</f>
        <v>0</v>
      </c>
      <c r="BF181" s="167">
        <f>IF(N181="snížená",J181,0)</f>
        <v>0</v>
      </c>
      <c r="BG181" s="167">
        <f>IF(N181="zákl. přenesená",J181,0)</f>
        <v>0</v>
      </c>
      <c r="BH181" s="167">
        <f>IF(N181="sníž. přenesená",J181,0)</f>
        <v>0</v>
      </c>
      <c r="BI181" s="167">
        <f>IF(N181="nulová",J181,0)</f>
        <v>0</v>
      </c>
      <c r="BJ181" s="16" t="s">
        <v>82</v>
      </c>
      <c r="BK181" s="167">
        <f>ROUND(I181*H181,2)</f>
        <v>0</v>
      </c>
      <c r="BL181" s="16" t="s">
        <v>135</v>
      </c>
      <c r="BM181" s="166" t="s">
        <v>368</v>
      </c>
    </row>
    <row r="182" spans="2:51" s="14" customFormat="1" ht="11.25">
      <c r="B182" s="197"/>
      <c r="D182" s="181" t="s">
        <v>172</v>
      </c>
      <c r="E182" s="198" t="s">
        <v>1</v>
      </c>
      <c r="F182" s="199" t="s">
        <v>369</v>
      </c>
      <c r="H182" s="198" t="s">
        <v>1</v>
      </c>
      <c r="I182" s="200"/>
      <c r="L182" s="197"/>
      <c r="M182" s="201"/>
      <c r="N182" s="202"/>
      <c r="O182" s="202"/>
      <c r="P182" s="202"/>
      <c r="Q182" s="202"/>
      <c r="R182" s="202"/>
      <c r="S182" s="202"/>
      <c r="T182" s="203"/>
      <c r="AT182" s="198" t="s">
        <v>172</v>
      </c>
      <c r="AU182" s="198" t="s">
        <v>131</v>
      </c>
      <c r="AV182" s="14" t="s">
        <v>82</v>
      </c>
      <c r="AW182" s="14" t="s">
        <v>30</v>
      </c>
      <c r="AX182" s="14" t="s">
        <v>74</v>
      </c>
      <c r="AY182" s="198" t="s">
        <v>121</v>
      </c>
    </row>
    <row r="183" spans="2:51" s="12" customFormat="1" ht="11.25">
      <c r="B183" s="180"/>
      <c r="D183" s="181" t="s">
        <v>172</v>
      </c>
      <c r="E183" s="182" t="s">
        <v>1</v>
      </c>
      <c r="F183" s="183" t="s">
        <v>370</v>
      </c>
      <c r="H183" s="184">
        <v>50</v>
      </c>
      <c r="I183" s="185"/>
      <c r="L183" s="180"/>
      <c r="M183" s="186"/>
      <c r="N183" s="187"/>
      <c r="O183" s="187"/>
      <c r="P183" s="187"/>
      <c r="Q183" s="187"/>
      <c r="R183" s="187"/>
      <c r="S183" s="187"/>
      <c r="T183" s="188"/>
      <c r="AT183" s="182" t="s">
        <v>172</v>
      </c>
      <c r="AU183" s="182" t="s">
        <v>131</v>
      </c>
      <c r="AV183" s="12" t="s">
        <v>84</v>
      </c>
      <c r="AW183" s="12" t="s">
        <v>30</v>
      </c>
      <c r="AX183" s="12" t="s">
        <v>74</v>
      </c>
      <c r="AY183" s="182" t="s">
        <v>121</v>
      </c>
    </row>
    <row r="184" spans="2:51" s="12" customFormat="1" ht="11.25">
      <c r="B184" s="180"/>
      <c r="D184" s="181" t="s">
        <v>172</v>
      </c>
      <c r="E184" s="182" t="s">
        <v>1</v>
      </c>
      <c r="F184" s="183" t="s">
        <v>146</v>
      </c>
      <c r="H184" s="184">
        <v>7</v>
      </c>
      <c r="I184" s="185"/>
      <c r="L184" s="180"/>
      <c r="M184" s="186"/>
      <c r="N184" s="187"/>
      <c r="O184" s="187"/>
      <c r="P184" s="187"/>
      <c r="Q184" s="187"/>
      <c r="R184" s="187"/>
      <c r="S184" s="187"/>
      <c r="T184" s="188"/>
      <c r="AT184" s="182" t="s">
        <v>172</v>
      </c>
      <c r="AU184" s="182" t="s">
        <v>131</v>
      </c>
      <c r="AV184" s="12" t="s">
        <v>84</v>
      </c>
      <c r="AW184" s="12" t="s">
        <v>30</v>
      </c>
      <c r="AX184" s="12" t="s">
        <v>74</v>
      </c>
      <c r="AY184" s="182" t="s">
        <v>121</v>
      </c>
    </row>
    <row r="185" spans="2:51" s="14" customFormat="1" ht="11.25">
      <c r="B185" s="197"/>
      <c r="D185" s="181" t="s">
        <v>172</v>
      </c>
      <c r="E185" s="198" t="s">
        <v>1</v>
      </c>
      <c r="F185" s="199" t="s">
        <v>371</v>
      </c>
      <c r="H185" s="198" t="s">
        <v>1</v>
      </c>
      <c r="I185" s="200"/>
      <c r="L185" s="197"/>
      <c r="M185" s="201"/>
      <c r="N185" s="202"/>
      <c r="O185" s="202"/>
      <c r="P185" s="202"/>
      <c r="Q185" s="202"/>
      <c r="R185" s="202"/>
      <c r="S185" s="202"/>
      <c r="T185" s="203"/>
      <c r="AT185" s="198" t="s">
        <v>172</v>
      </c>
      <c r="AU185" s="198" t="s">
        <v>131</v>
      </c>
      <c r="AV185" s="14" t="s">
        <v>82</v>
      </c>
      <c r="AW185" s="14" t="s">
        <v>30</v>
      </c>
      <c r="AX185" s="14" t="s">
        <v>74</v>
      </c>
      <c r="AY185" s="198" t="s">
        <v>121</v>
      </c>
    </row>
    <row r="186" spans="2:51" s="12" customFormat="1" ht="11.25">
      <c r="B186" s="180"/>
      <c r="D186" s="181" t="s">
        <v>172</v>
      </c>
      <c r="E186" s="182" t="s">
        <v>1</v>
      </c>
      <c r="F186" s="183" t="s">
        <v>372</v>
      </c>
      <c r="H186" s="184">
        <v>20</v>
      </c>
      <c r="I186" s="185"/>
      <c r="L186" s="180"/>
      <c r="M186" s="186"/>
      <c r="N186" s="187"/>
      <c r="O186" s="187"/>
      <c r="P186" s="187"/>
      <c r="Q186" s="187"/>
      <c r="R186" s="187"/>
      <c r="S186" s="187"/>
      <c r="T186" s="188"/>
      <c r="AT186" s="182" t="s">
        <v>172</v>
      </c>
      <c r="AU186" s="182" t="s">
        <v>131</v>
      </c>
      <c r="AV186" s="12" t="s">
        <v>84</v>
      </c>
      <c r="AW186" s="12" t="s">
        <v>30</v>
      </c>
      <c r="AX186" s="12" t="s">
        <v>74</v>
      </c>
      <c r="AY186" s="182" t="s">
        <v>121</v>
      </c>
    </row>
    <row r="187" spans="2:51" s="13" customFormat="1" ht="11.25">
      <c r="B187" s="189"/>
      <c r="D187" s="181" t="s">
        <v>172</v>
      </c>
      <c r="E187" s="190" t="s">
        <v>1</v>
      </c>
      <c r="F187" s="191" t="s">
        <v>174</v>
      </c>
      <c r="H187" s="192">
        <v>77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172</v>
      </c>
      <c r="AU187" s="190" t="s">
        <v>131</v>
      </c>
      <c r="AV187" s="13" t="s">
        <v>135</v>
      </c>
      <c r="AW187" s="13" t="s">
        <v>30</v>
      </c>
      <c r="AX187" s="13" t="s">
        <v>82</v>
      </c>
      <c r="AY187" s="190" t="s">
        <v>121</v>
      </c>
    </row>
    <row r="188" spans="1:65" s="1" customFormat="1" ht="21.75" customHeight="1">
      <c r="A188" s="31"/>
      <c r="B188" s="153"/>
      <c r="C188" s="204" t="s">
        <v>238</v>
      </c>
      <c r="D188" s="204" t="s">
        <v>211</v>
      </c>
      <c r="E188" s="205" t="s">
        <v>373</v>
      </c>
      <c r="F188" s="206" t="s">
        <v>374</v>
      </c>
      <c r="G188" s="207" t="s">
        <v>246</v>
      </c>
      <c r="H188" s="208">
        <v>82.39</v>
      </c>
      <c r="I188" s="209"/>
      <c r="J188" s="210">
        <f>ROUND(I188*H188,2)</f>
        <v>0</v>
      </c>
      <c r="K188" s="211"/>
      <c r="L188" s="212"/>
      <c r="M188" s="213" t="s">
        <v>1</v>
      </c>
      <c r="N188" s="214" t="s">
        <v>39</v>
      </c>
      <c r="O188" s="57"/>
      <c r="P188" s="164">
        <f>O188*H188</f>
        <v>0</v>
      </c>
      <c r="Q188" s="164">
        <v>0.00028</v>
      </c>
      <c r="R188" s="164">
        <f>Q188*H188</f>
        <v>0.023069199999999998</v>
      </c>
      <c r="S188" s="164">
        <v>0</v>
      </c>
      <c r="T188" s="16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6" t="s">
        <v>150</v>
      </c>
      <c r="AT188" s="166" t="s">
        <v>211</v>
      </c>
      <c r="AU188" s="166" t="s">
        <v>131</v>
      </c>
      <c r="AY188" s="16" t="s">
        <v>121</v>
      </c>
      <c r="BE188" s="167">
        <f>IF(N188="základní",J188,0)</f>
        <v>0</v>
      </c>
      <c r="BF188" s="167">
        <f>IF(N188="snížená",J188,0)</f>
        <v>0</v>
      </c>
      <c r="BG188" s="167">
        <f>IF(N188="zákl. přenesená",J188,0)</f>
        <v>0</v>
      </c>
      <c r="BH188" s="167">
        <f>IF(N188="sníž. přenesená",J188,0)</f>
        <v>0</v>
      </c>
      <c r="BI188" s="167">
        <f>IF(N188="nulová",J188,0)</f>
        <v>0</v>
      </c>
      <c r="BJ188" s="16" t="s">
        <v>82</v>
      </c>
      <c r="BK188" s="167">
        <f>ROUND(I188*H188,2)</f>
        <v>0</v>
      </c>
      <c r="BL188" s="16" t="s">
        <v>135</v>
      </c>
      <c r="BM188" s="166" t="s">
        <v>375</v>
      </c>
    </row>
    <row r="189" spans="2:51" s="12" customFormat="1" ht="11.25">
      <c r="B189" s="180"/>
      <c r="D189" s="181" t="s">
        <v>172</v>
      </c>
      <c r="E189" s="182" t="s">
        <v>1</v>
      </c>
      <c r="F189" s="183" t="s">
        <v>376</v>
      </c>
      <c r="H189" s="184">
        <v>82.39</v>
      </c>
      <c r="I189" s="185"/>
      <c r="L189" s="180"/>
      <c r="M189" s="186"/>
      <c r="N189" s="187"/>
      <c r="O189" s="187"/>
      <c r="P189" s="187"/>
      <c r="Q189" s="187"/>
      <c r="R189" s="187"/>
      <c r="S189" s="187"/>
      <c r="T189" s="188"/>
      <c r="AT189" s="182" t="s">
        <v>172</v>
      </c>
      <c r="AU189" s="182" t="s">
        <v>131</v>
      </c>
      <c r="AV189" s="12" t="s">
        <v>84</v>
      </c>
      <c r="AW189" s="12" t="s">
        <v>30</v>
      </c>
      <c r="AX189" s="12" t="s">
        <v>74</v>
      </c>
      <c r="AY189" s="182" t="s">
        <v>121</v>
      </c>
    </row>
    <row r="190" spans="2:51" s="13" customFormat="1" ht="11.25">
      <c r="B190" s="189"/>
      <c r="D190" s="181" t="s">
        <v>172</v>
      </c>
      <c r="E190" s="190" t="s">
        <v>1</v>
      </c>
      <c r="F190" s="191" t="s">
        <v>174</v>
      </c>
      <c r="H190" s="192">
        <v>82.39</v>
      </c>
      <c r="I190" s="193"/>
      <c r="L190" s="189"/>
      <c r="M190" s="194"/>
      <c r="N190" s="195"/>
      <c r="O190" s="195"/>
      <c r="P190" s="195"/>
      <c r="Q190" s="195"/>
      <c r="R190" s="195"/>
      <c r="S190" s="195"/>
      <c r="T190" s="196"/>
      <c r="AT190" s="190" t="s">
        <v>172</v>
      </c>
      <c r="AU190" s="190" t="s">
        <v>131</v>
      </c>
      <c r="AV190" s="13" t="s">
        <v>135</v>
      </c>
      <c r="AW190" s="13" t="s">
        <v>30</v>
      </c>
      <c r="AX190" s="13" t="s">
        <v>82</v>
      </c>
      <c r="AY190" s="190" t="s">
        <v>121</v>
      </c>
    </row>
    <row r="191" spans="1:65" s="1" customFormat="1" ht="21.75" customHeight="1">
      <c r="A191" s="31"/>
      <c r="B191" s="153"/>
      <c r="C191" s="154" t="s">
        <v>243</v>
      </c>
      <c r="D191" s="154" t="s">
        <v>122</v>
      </c>
      <c r="E191" s="155" t="s">
        <v>377</v>
      </c>
      <c r="F191" s="156" t="s">
        <v>378</v>
      </c>
      <c r="G191" s="157" t="s">
        <v>205</v>
      </c>
      <c r="H191" s="158">
        <v>10</v>
      </c>
      <c r="I191" s="159"/>
      <c r="J191" s="160">
        <f aca="true" t="shared" si="0" ref="J191:J208">ROUND(I191*H191,2)</f>
        <v>0</v>
      </c>
      <c r="K191" s="161"/>
      <c r="L191" s="32"/>
      <c r="M191" s="162" t="s">
        <v>1</v>
      </c>
      <c r="N191" s="163" t="s">
        <v>39</v>
      </c>
      <c r="O191" s="57"/>
      <c r="P191" s="164">
        <f aca="true" t="shared" si="1" ref="P191:P208">O191*H191</f>
        <v>0</v>
      </c>
      <c r="Q191" s="164">
        <v>0.36191</v>
      </c>
      <c r="R191" s="164">
        <f aca="true" t="shared" si="2" ref="R191:R208">Q191*H191</f>
        <v>3.6191</v>
      </c>
      <c r="S191" s="164">
        <v>0</v>
      </c>
      <c r="T191" s="165">
        <f aca="true" t="shared" si="3" ref="T191:T208"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135</v>
      </c>
      <c r="AT191" s="166" t="s">
        <v>122</v>
      </c>
      <c r="AU191" s="166" t="s">
        <v>131</v>
      </c>
      <c r="AY191" s="16" t="s">
        <v>121</v>
      </c>
      <c r="BE191" s="167">
        <f aca="true" t="shared" si="4" ref="BE191:BE208">IF(N191="základní",J191,0)</f>
        <v>0</v>
      </c>
      <c r="BF191" s="167">
        <f aca="true" t="shared" si="5" ref="BF191:BF208">IF(N191="snížená",J191,0)</f>
        <v>0</v>
      </c>
      <c r="BG191" s="167">
        <f aca="true" t="shared" si="6" ref="BG191:BG208">IF(N191="zákl. přenesená",J191,0)</f>
        <v>0</v>
      </c>
      <c r="BH191" s="167">
        <f aca="true" t="shared" si="7" ref="BH191:BH208">IF(N191="sníž. přenesená",J191,0)</f>
        <v>0</v>
      </c>
      <c r="BI191" s="167">
        <f aca="true" t="shared" si="8" ref="BI191:BI208">IF(N191="nulová",J191,0)</f>
        <v>0</v>
      </c>
      <c r="BJ191" s="16" t="s">
        <v>82</v>
      </c>
      <c r="BK191" s="167">
        <f aca="true" t="shared" si="9" ref="BK191:BK208">ROUND(I191*H191,2)</f>
        <v>0</v>
      </c>
      <c r="BL191" s="16" t="s">
        <v>135</v>
      </c>
      <c r="BM191" s="166" t="s">
        <v>379</v>
      </c>
    </row>
    <row r="192" spans="1:65" s="1" customFormat="1" ht="21.75" customHeight="1">
      <c r="A192" s="31"/>
      <c r="B192" s="153"/>
      <c r="C192" s="204" t="s">
        <v>248</v>
      </c>
      <c r="D192" s="204" t="s">
        <v>211</v>
      </c>
      <c r="E192" s="205" t="s">
        <v>380</v>
      </c>
      <c r="F192" s="206" t="s">
        <v>381</v>
      </c>
      <c r="G192" s="207" t="s">
        <v>205</v>
      </c>
      <c r="H192" s="208">
        <v>10</v>
      </c>
      <c r="I192" s="209"/>
      <c r="J192" s="210">
        <f t="shared" si="0"/>
        <v>0</v>
      </c>
      <c r="K192" s="211"/>
      <c r="L192" s="212"/>
      <c r="M192" s="213" t="s">
        <v>1</v>
      </c>
      <c r="N192" s="214" t="s">
        <v>39</v>
      </c>
      <c r="O192" s="57"/>
      <c r="P192" s="164">
        <f t="shared" si="1"/>
        <v>0</v>
      </c>
      <c r="Q192" s="164">
        <v>0.11</v>
      </c>
      <c r="R192" s="164">
        <f t="shared" si="2"/>
        <v>1.1</v>
      </c>
      <c r="S192" s="164">
        <v>0</v>
      </c>
      <c r="T192" s="165">
        <f t="shared" si="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6" t="s">
        <v>150</v>
      </c>
      <c r="AT192" s="166" t="s">
        <v>211</v>
      </c>
      <c r="AU192" s="166" t="s">
        <v>131</v>
      </c>
      <c r="AY192" s="16" t="s">
        <v>121</v>
      </c>
      <c r="BE192" s="167">
        <f t="shared" si="4"/>
        <v>0</v>
      </c>
      <c r="BF192" s="167">
        <f t="shared" si="5"/>
        <v>0</v>
      </c>
      <c r="BG192" s="167">
        <f t="shared" si="6"/>
        <v>0</v>
      </c>
      <c r="BH192" s="167">
        <f t="shared" si="7"/>
        <v>0</v>
      </c>
      <c r="BI192" s="167">
        <f t="shared" si="8"/>
        <v>0</v>
      </c>
      <c r="BJ192" s="16" t="s">
        <v>82</v>
      </c>
      <c r="BK192" s="167">
        <f t="shared" si="9"/>
        <v>0</v>
      </c>
      <c r="BL192" s="16" t="s">
        <v>135</v>
      </c>
      <c r="BM192" s="166" t="s">
        <v>382</v>
      </c>
    </row>
    <row r="193" spans="1:65" s="1" customFormat="1" ht="16.5" customHeight="1">
      <c r="A193" s="31"/>
      <c r="B193" s="153"/>
      <c r="C193" s="154" t="s">
        <v>7</v>
      </c>
      <c r="D193" s="154" t="s">
        <v>122</v>
      </c>
      <c r="E193" s="155" t="s">
        <v>383</v>
      </c>
      <c r="F193" s="156" t="s">
        <v>384</v>
      </c>
      <c r="G193" s="157" t="s">
        <v>205</v>
      </c>
      <c r="H193" s="158">
        <v>12</v>
      </c>
      <c r="I193" s="159"/>
      <c r="J193" s="160">
        <f t="shared" si="0"/>
        <v>0</v>
      </c>
      <c r="K193" s="161"/>
      <c r="L193" s="32"/>
      <c r="M193" s="162" t="s">
        <v>1</v>
      </c>
      <c r="N193" s="163" t="s">
        <v>39</v>
      </c>
      <c r="O193" s="57"/>
      <c r="P193" s="164">
        <f t="shared" si="1"/>
        <v>0</v>
      </c>
      <c r="Q193" s="164">
        <v>0.00072</v>
      </c>
      <c r="R193" s="164">
        <f t="shared" si="2"/>
        <v>0.00864</v>
      </c>
      <c r="S193" s="164">
        <v>0</v>
      </c>
      <c r="T193" s="165">
        <f t="shared" si="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6" t="s">
        <v>135</v>
      </c>
      <c r="AT193" s="166" t="s">
        <v>122</v>
      </c>
      <c r="AU193" s="166" t="s">
        <v>131</v>
      </c>
      <c r="AY193" s="16" t="s">
        <v>121</v>
      </c>
      <c r="BE193" s="167">
        <f t="shared" si="4"/>
        <v>0</v>
      </c>
      <c r="BF193" s="167">
        <f t="shared" si="5"/>
        <v>0</v>
      </c>
      <c r="BG193" s="167">
        <f t="shared" si="6"/>
        <v>0</v>
      </c>
      <c r="BH193" s="167">
        <f t="shared" si="7"/>
        <v>0</v>
      </c>
      <c r="BI193" s="167">
        <f t="shared" si="8"/>
        <v>0</v>
      </c>
      <c r="BJ193" s="16" t="s">
        <v>82</v>
      </c>
      <c r="BK193" s="167">
        <f t="shared" si="9"/>
        <v>0</v>
      </c>
      <c r="BL193" s="16" t="s">
        <v>135</v>
      </c>
      <c r="BM193" s="166" t="s">
        <v>385</v>
      </c>
    </row>
    <row r="194" spans="1:65" s="1" customFormat="1" ht="21.75" customHeight="1">
      <c r="A194" s="31"/>
      <c r="B194" s="153"/>
      <c r="C194" s="204" t="s">
        <v>259</v>
      </c>
      <c r="D194" s="204" t="s">
        <v>211</v>
      </c>
      <c r="E194" s="205" t="s">
        <v>386</v>
      </c>
      <c r="F194" s="206" t="s">
        <v>387</v>
      </c>
      <c r="G194" s="207" t="s">
        <v>388</v>
      </c>
      <c r="H194" s="208">
        <v>12</v>
      </c>
      <c r="I194" s="209"/>
      <c r="J194" s="210">
        <f t="shared" si="0"/>
        <v>0</v>
      </c>
      <c r="K194" s="211"/>
      <c r="L194" s="212"/>
      <c r="M194" s="213" t="s">
        <v>1</v>
      </c>
      <c r="N194" s="214" t="s">
        <v>39</v>
      </c>
      <c r="O194" s="57"/>
      <c r="P194" s="164">
        <f t="shared" si="1"/>
        <v>0</v>
      </c>
      <c r="Q194" s="164">
        <v>0.00304</v>
      </c>
      <c r="R194" s="164">
        <f t="shared" si="2"/>
        <v>0.03648</v>
      </c>
      <c r="S194" s="164">
        <v>0</v>
      </c>
      <c r="T194" s="165">
        <f t="shared" si="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6" t="s">
        <v>150</v>
      </c>
      <c r="AT194" s="166" t="s">
        <v>211</v>
      </c>
      <c r="AU194" s="166" t="s">
        <v>131</v>
      </c>
      <c r="AY194" s="16" t="s">
        <v>121</v>
      </c>
      <c r="BE194" s="167">
        <f t="shared" si="4"/>
        <v>0</v>
      </c>
      <c r="BF194" s="167">
        <f t="shared" si="5"/>
        <v>0</v>
      </c>
      <c r="BG194" s="167">
        <f t="shared" si="6"/>
        <v>0</v>
      </c>
      <c r="BH194" s="167">
        <f t="shared" si="7"/>
        <v>0</v>
      </c>
      <c r="BI194" s="167">
        <f t="shared" si="8"/>
        <v>0</v>
      </c>
      <c r="BJ194" s="16" t="s">
        <v>82</v>
      </c>
      <c r="BK194" s="167">
        <f t="shared" si="9"/>
        <v>0</v>
      </c>
      <c r="BL194" s="16" t="s">
        <v>135</v>
      </c>
      <c r="BM194" s="166" t="s">
        <v>389</v>
      </c>
    </row>
    <row r="195" spans="1:65" s="1" customFormat="1" ht="21.75" customHeight="1">
      <c r="A195" s="31"/>
      <c r="B195" s="153"/>
      <c r="C195" s="204" t="s">
        <v>263</v>
      </c>
      <c r="D195" s="204" t="s">
        <v>211</v>
      </c>
      <c r="E195" s="205" t="s">
        <v>390</v>
      </c>
      <c r="F195" s="206" t="s">
        <v>391</v>
      </c>
      <c r="G195" s="207" t="s">
        <v>388</v>
      </c>
      <c r="H195" s="208">
        <v>12</v>
      </c>
      <c r="I195" s="209"/>
      <c r="J195" s="210">
        <f t="shared" si="0"/>
        <v>0</v>
      </c>
      <c r="K195" s="211"/>
      <c r="L195" s="212"/>
      <c r="M195" s="213" t="s">
        <v>1</v>
      </c>
      <c r="N195" s="214" t="s">
        <v>39</v>
      </c>
      <c r="O195" s="57"/>
      <c r="P195" s="164">
        <f t="shared" si="1"/>
        <v>0</v>
      </c>
      <c r="Q195" s="164">
        <v>0</v>
      </c>
      <c r="R195" s="164">
        <f t="shared" si="2"/>
        <v>0</v>
      </c>
      <c r="S195" s="164">
        <v>0</v>
      </c>
      <c r="T195" s="165">
        <f t="shared" si="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6" t="s">
        <v>150</v>
      </c>
      <c r="AT195" s="166" t="s">
        <v>211</v>
      </c>
      <c r="AU195" s="166" t="s">
        <v>131</v>
      </c>
      <c r="AY195" s="16" t="s">
        <v>121</v>
      </c>
      <c r="BE195" s="167">
        <f t="shared" si="4"/>
        <v>0</v>
      </c>
      <c r="BF195" s="167">
        <f t="shared" si="5"/>
        <v>0</v>
      </c>
      <c r="BG195" s="167">
        <f t="shared" si="6"/>
        <v>0</v>
      </c>
      <c r="BH195" s="167">
        <f t="shared" si="7"/>
        <v>0</v>
      </c>
      <c r="BI195" s="167">
        <f t="shared" si="8"/>
        <v>0</v>
      </c>
      <c r="BJ195" s="16" t="s">
        <v>82</v>
      </c>
      <c r="BK195" s="167">
        <f t="shared" si="9"/>
        <v>0</v>
      </c>
      <c r="BL195" s="16" t="s">
        <v>135</v>
      </c>
      <c r="BM195" s="166" t="s">
        <v>392</v>
      </c>
    </row>
    <row r="196" spans="1:65" s="1" customFormat="1" ht="21.75" customHeight="1">
      <c r="A196" s="31"/>
      <c r="B196" s="153"/>
      <c r="C196" s="154" t="s">
        <v>268</v>
      </c>
      <c r="D196" s="154" t="s">
        <v>122</v>
      </c>
      <c r="E196" s="155" t="s">
        <v>393</v>
      </c>
      <c r="F196" s="156" t="s">
        <v>394</v>
      </c>
      <c r="G196" s="157" t="s">
        <v>205</v>
      </c>
      <c r="H196" s="158">
        <v>12</v>
      </c>
      <c r="I196" s="159"/>
      <c r="J196" s="160">
        <f t="shared" si="0"/>
        <v>0</v>
      </c>
      <c r="K196" s="161"/>
      <c r="L196" s="32"/>
      <c r="M196" s="162" t="s">
        <v>1</v>
      </c>
      <c r="N196" s="163" t="s">
        <v>39</v>
      </c>
      <c r="O196" s="57"/>
      <c r="P196" s="164">
        <f t="shared" si="1"/>
        <v>0</v>
      </c>
      <c r="Q196" s="164">
        <v>0</v>
      </c>
      <c r="R196" s="164">
        <f t="shared" si="2"/>
        <v>0</v>
      </c>
      <c r="S196" s="164">
        <v>0</v>
      </c>
      <c r="T196" s="165">
        <f t="shared" si="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6" t="s">
        <v>135</v>
      </c>
      <c r="AT196" s="166" t="s">
        <v>122</v>
      </c>
      <c r="AU196" s="166" t="s">
        <v>131</v>
      </c>
      <c r="AY196" s="16" t="s">
        <v>121</v>
      </c>
      <c r="BE196" s="167">
        <f t="shared" si="4"/>
        <v>0</v>
      </c>
      <c r="BF196" s="167">
        <f t="shared" si="5"/>
        <v>0</v>
      </c>
      <c r="BG196" s="167">
        <f t="shared" si="6"/>
        <v>0</v>
      </c>
      <c r="BH196" s="167">
        <f t="shared" si="7"/>
        <v>0</v>
      </c>
      <c r="BI196" s="167">
        <f t="shared" si="8"/>
        <v>0</v>
      </c>
      <c r="BJ196" s="16" t="s">
        <v>82</v>
      </c>
      <c r="BK196" s="167">
        <f t="shared" si="9"/>
        <v>0</v>
      </c>
      <c r="BL196" s="16" t="s">
        <v>135</v>
      </c>
      <c r="BM196" s="166" t="s">
        <v>395</v>
      </c>
    </row>
    <row r="197" spans="1:65" s="1" customFormat="1" ht="21.75" customHeight="1">
      <c r="A197" s="31"/>
      <c r="B197" s="153"/>
      <c r="C197" s="204" t="s">
        <v>272</v>
      </c>
      <c r="D197" s="204" t="s">
        <v>211</v>
      </c>
      <c r="E197" s="205" t="s">
        <v>396</v>
      </c>
      <c r="F197" s="206" t="s">
        <v>397</v>
      </c>
      <c r="G197" s="207" t="s">
        <v>388</v>
      </c>
      <c r="H197" s="208">
        <v>12</v>
      </c>
      <c r="I197" s="209"/>
      <c r="J197" s="210">
        <f t="shared" si="0"/>
        <v>0</v>
      </c>
      <c r="K197" s="211"/>
      <c r="L197" s="212"/>
      <c r="M197" s="213" t="s">
        <v>1</v>
      </c>
      <c r="N197" s="214" t="s">
        <v>39</v>
      </c>
      <c r="O197" s="57"/>
      <c r="P197" s="164">
        <f t="shared" si="1"/>
        <v>0</v>
      </c>
      <c r="Q197" s="164">
        <v>0.0019</v>
      </c>
      <c r="R197" s="164">
        <f t="shared" si="2"/>
        <v>0.0228</v>
      </c>
      <c r="S197" s="164">
        <v>0</v>
      </c>
      <c r="T197" s="165">
        <f t="shared" si="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6" t="s">
        <v>150</v>
      </c>
      <c r="AT197" s="166" t="s">
        <v>211</v>
      </c>
      <c r="AU197" s="166" t="s">
        <v>131</v>
      </c>
      <c r="AY197" s="16" t="s">
        <v>121</v>
      </c>
      <c r="BE197" s="167">
        <f t="shared" si="4"/>
        <v>0</v>
      </c>
      <c r="BF197" s="167">
        <f t="shared" si="5"/>
        <v>0</v>
      </c>
      <c r="BG197" s="167">
        <f t="shared" si="6"/>
        <v>0</v>
      </c>
      <c r="BH197" s="167">
        <f t="shared" si="7"/>
        <v>0</v>
      </c>
      <c r="BI197" s="167">
        <f t="shared" si="8"/>
        <v>0</v>
      </c>
      <c r="BJ197" s="16" t="s">
        <v>82</v>
      </c>
      <c r="BK197" s="167">
        <f t="shared" si="9"/>
        <v>0</v>
      </c>
      <c r="BL197" s="16" t="s">
        <v>135</v>
      </c>
      <c r="BM197" s="166" t="s">
        <v>398</v>
      </c>
    </row>
    <row r="198" spans="1:65" s="1" customFormat="1" ht="16.5" customHeight="1">
      <c r="A198" s="31"/>
      <c r="B198" s="153"/>
      <c r="C198" s="154" t="s">
        <v>278</v>
      </c>
      <c r="D198" s="154" t="s">
        <v>122</v>
      </c>
      <c r="E198" s="155" t="s">
        <v>399</v>
      </c>
      <c r="F198" s="156" t="s">
        <v>400</v>
      </c>
      <c r="G198" s="157" t="s">
        <v>205</v>
      </c>
      <c r="H198" s="158">
        <v>12</v>
      </c>
      <c r="I198" s="159"/>
      <c r="J198" s="160">
        <f t="shared" si="0"/>
        <v>0</v>
      </c>
      <c r="K198" s="161"/>
      <c r="L198" s="32"/>
      <c r="M198" s="162" t="s">
        <v>1</v>
      </c>
      <c r="N198" s="163" t="s">
        <v>39</v>
      </c>
      <c r="O198" s="57"/>
      <c r="P198" s="164">
        <f t="shared" si="1"/>
        <v>0</v>
      </c>
      <c r="Q198" s="164">
        <v>0.12303</v>
      </c>
      <c r="R198" s="164">
        <f t="shared" si="2"/>
        <v>1.4763600000000001</v>
      </c>
      <c r="S198" s="164">
        <v>0</v>
      </c>
      <c r="T198" s="165">
        <f t="shared" si="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6" t="s">
        <v>135</v>
      </c>
      <c r="AT198" s="166" t="s">
        <v>122</v>
      </c>
      <c r="AU198" s="166" t="s">
        <v>131</v>
      </c>
      <c r="AY198" s="16" t="s">
        <v>121</v>
      </c>
      <c r="BE198" s="167">
        <f t="shared" si="4"/>
        <v>0</v>
      </c>
      <c r="BF198" s="167">
        <f t="shared" si="5"/>
        <v>0</v>
      </c>
      <c r="BG198" s="167">
        <f t="shared" si="6"/>
        <v>0</v>
      </c>
      <c r="BH198" s="167">
        <f t="shared" si="7"/>
        <v>0</v>
      </c>
      <c r="BI198" s="167">
        <f t="shared" si="8"/>
        <v>0</v>
      </c>
      <c r="BJ198" s="16" t="s">
        <v>82</v>
      </c>
      <c r="BK198" s="167">
        <f t="shared" si="9"/>
        <v>0</v>
      </c>
      <c r="BL198" s="16" t="s">
        <v>135</v>
      </c>
      <c r="BM198" s="166" t="s">
        <v>401</v>
      </c>
    </row>
    <row r="199" spans="1:65" s="1" customFormat="1" ht="21.75" customHeight="1">
      <c r="A199" s="31"/>
      <c r="B199" s="153"/>
      <c r="C199" s="204" t="s">
        <v>283</v>
      </c>
      <c r="D199" s="204" t="s">
        <v>211</v>
      </c>
      <c r="E199" s="205" t="s">
        <v>402</v>
      </c>
      <c r="F199" s="206" t="s">
        <v>403</v>
      </c>
      <c r="G199" s="207" t="s">
        <v>388</v>
      </c>
      <c r="H199" s="208">
        <v>12</v>
      </c>
      <c r="I199" s="209"/>
      <c r="J199" s="210">
        <f t="shared" si="0"/>
        <v>0</v>
      </c>
      <c r="K199" s="211"/>
      <c r="L199" s="212"/>
      <c r="M199" s="213" t="s">
        <v>1</v>
      </c>
      <c r="N199" s="214" t="s">
        <v>39</v>
      </c>
      <c r="O199" s="57"/>
      <c r="P199" s="164">
        <f t="shared" si="1"/>
        <v>0</v>
      </c>
      <c r="Q199" s="164">
        <v>0.0093</v>
      </c>
      <c r="R199" s="164">
        <f t="shared" si="2"/>
        <v>0.11159999999999999</v>
      </c>
      <c r="S199" s="164">
        <v>0</v>
      </c>
      <c r="T199" s="165">
        <f t="shared" si="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6" t="s">
        <v>150</v>
      </c>
      <c r="AT199" s="166" t="s">
        <v>211</v>
      </c>
      <c r="AU199" s="166" t="s">
        <v>131</v>
      </c>
      <c r="AY199" s="16" t="s">
        <v>121</v>
      </c>
      <c r="BE199" s="167">
        <f t="shared" si="4"/>
        <v>0</v>
      </c>
      <c r="BF199" s="167">
        <f t="shared" si="5"/>
        <v>0</v>
      </c>
      <c r="BG199" s="167">
        <f t="shared" si="6"/>
        <v>0</v>
      </c>
      <c r="BH199" s="167">
        <f t="shared" si="7"/>
        <v>0</v>
      </c>
      <c r="BI199" s="167">
        <f t="shared" si="8"/>
        <v>0</v>
      </c>
      <c r="BJ199" s="16" t="s">
        <v>82</v>
      </c>
      <c r="BK199" s="167">
        <f t="shared" si="9"/>
        <v>0</v>
      </c>
      <c r="BL199" s="16" t="s">
        <v>135</v>
      </c>
      <c r="BM199" s="166" t="s">
        <v>404</v>
      </c>
    </row>
    <row r="200" spans="1:65" s="1" customFormat="1" ht="16.5" customHeight="1">
      <c r="A200" s="31"/>
      <c r="B200" s="153"/>
      <c r="C200" s="154" t="s">
        <v>284</v>
      </c>
      <c r="D200" s="154" t="s">
        <v>122</v>
      </c>
      <c r="E200" s="155" t="s">
        <v>405</v>
      </c>
      <c r="F200" s="156" t="s">
        <v>406</v>
      </c>
      <c r="G200" s="157" t="s">
        <v>205</v>
      </c>
      <c r="H200" s="158">
        <v>10</v>
      </c>
      <c r="I200" s="159"/>
      <c r="J200" s="160">
        <f t="shared" si="0"/>
        <v>0</v>
      </c>
      <c r="K200" s="161"/>
      <c r="L200" s="32"/>
      <c r="M200" s="162" t="s">
        <v>1</v>
      </c>
      <c r="N200" s="163" t="s">
        <v>39</v>
      </c>
      <c r="O200" s="57"/>
      <c r="P200" s="164">
        <f t="shared" si="1"/>
        <v>0</v>
      </c>
      <c r="Q200" s="164">
        <v>0.00087</v>
      </c>
      <c r="R200" s="164">
        <f t="shared" si="2"/>
        <v>0.0087</v>
      </c>
      <c r="S200" s="164">
        <v>0</v>
      </c>
      <c r="T200" s="165">
        <f t="shared" si="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6" t="s">
        <v>135</v>
      </c>
      <c r="AT200" s="166" t="s">
        <v>122</v>
      </c>
      <c r="AU200" s="166" t="s">
        <v>131</v>
      </c>
      <c r="AY200" s="16" t="s">
        <v>121</v>
      </c>
      <c r="BE200" s="167">
        <f t="shared" si="4"/>
        <v>0</v>
      </c>
      <c r="BF200" s="167">
        <f t="shared" si="5"/>
        <v>0</v>
      </c>
      <c r="BG200" s="167">
        <f t="shared" si="6"/>
        <v>0</v>
      </c>
      <c r="BH200" s="167">
        <f t="shared" si="7"/>
        <v>0</v>
      </c>
      <c r="BI200" s="167">
        <f t="shared" si="8"/>
        <v>0</v>
      </c>
      <c r="BJ200" s="16" t="s">
        <v>82</v>
      </c>
      <c r="BK200" s="167">
        <f t="shared" si="9"/>
        <v>0</v>
      </c>
      <c r="BL200" s="16" t="s">
        <v>135</v>
      </c>
      <c r="BM200" s="166" t="s">
        <v>407</v>
      </c>
    </row>
    <row r="201" spans="1:65" s="1" customFormat="1" ht="16.5" customHeight="1">
      <c r="A201" s="31"/>
      <c r="B201" s="153"/>
      <c r="C201" s="204" t="s">
        <v>285</v>
      </c>
      <c r="D201" s="204" t="s">
        <v>211</v>
      </c>
      <c r="E201" s="205" t="s">
        <v>408</v>
      </c>
      <c r="F201" s="206" t="s">
        <v>409</v>
      </c>
      <c r="G201" s="207" t="s">
        <v>205</v>
      </c>
      <c r="H201" s="208">
        <v>10</v>
      </c>
      <c r="I201" s="209"/>
      <c r="J201" s="210">
        <f t="shared" si="0"/>
        <v>0</v>
      </c>
      <c r="K201" s="211"/>
      <c r="L201" s="212"/>
      <c r="M201" s="213" t="s">
        <v>1</v>
      </c>
      <c r="N201" s="214" t="s">
        <v>39</v>
      </c>
      <c r="O201" s="57"/>
      <c r="P201" s="164">
        <f t="shared" si="1"/>
        <v>0</v>
      </c>
      <c r="Q201" s="164">
        <v>0.002</v>
      </c>
      <c r="R201" s="164">
        <f t="shared" si="2"/>
        <v>0.02</v>
      </c>
      <c r="S201" s="164">
        <v>0</v>
      </c>
      <c r="T201" s="165">
        <f t="shared" si="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6" t="s">
        <v>150</v>
      </c>
      <c r="AT201" s="166" t="s">
        <v>211</v>
      </c>
      <c r="AU201" s="166" t="s">
        <v>131</v>
      </c>
      <c r="AY201" s="16" t="s">
        <v>121</v>
      </c>
      <c r="BE201" s="167">
        <f t="shared" si="4"/>
        <v>0</v>
      </c>
      <c r="BF201" s="167">
        <f t="shared" si="5"/>
        <v>0</v>
      </c>
      <c r="BG201" s="167">
        <f t="shared" si="6"/>
        <v>0</v>
      </c>
      <c r="BH201" s="167">
        <f t="shared" si="7"/>
        <v>0</v>
      </c>
      <c r="BI201" s="167">
        <f t="shared" si="8"/>
        <v>0</v>
      </c>
      <c r="BJ201" s="16" t="s">
        <v>82</v>
      </c>
      <c r="BK201" s="167">
        <f t="shared" si="9"/>
        <v>0</v>
      </c>
      <c r="BL201" s="16" t="s">
        <v>135</v>
      </c>
      <c r="BM201" s="166" t="s">
        <v>410</v>
      </c>
    </row>
    <row r="202" spans="1:65" s="1" customFormat="1" ht="16.5" customHeight="1">
      <c r="A202" s="31"/>
      <c r="B202" s="153"/>
      <c r="C202" s="154" t="s">
        <v>286</v>
      </c>
      <c r="D202" s="154" t="s">
        <v>122</v>
      </c>
      <c r="E202" s="155" t="s">
        <v>411</v>
      </c>
      <c r="F202" s="156" t="s">
        <v>412</v>
      </c>
      <c r="G202" s="157" t="s">
        <v>205</v>
      </c>
      <c r="H202" s="158">
        <v>12</v>
      </c>
      <c r="I202" s="159"/>
      <c r="J202" s="160">
        <f t="shared" si="0"/>
        <v>0</v>
      </c>
      <c r="K202" s="161"/>
      <c r="L202" s="32"/>
      <c r="M202" s="162" t="s">
        <v>1</v>
      </c>
      <c r="N202" s="163" t="s">
        <v>39</v>
      </c>
      <c r="O202" s="57"/>
      <c r="P202" s="164">
        <f t="shared" si="1"/>
        <v>0</v>
      </c>
      <c r="Q202" s="164">
        <v>0.00702</v>
      </c>
      <c r="R202" s="164">
        <f t="shared" si="2"/>
        <v>0.08424000000000001</v>
      </c>
      <c r="S202" s="164">
        <v>0</v>
      </c>
      <c r="T202" s="165">
        <f t="shared" si="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66" t="s">
        <v>135</v>
      </c>
      <c r="AT202" s="166" t="s">
        <v>122</v>
      </c>
      <c r="AU202" s="166" t="s">
        <v>131</v>
      </c>
      <c r="AY202" s="16" t="s">
        <v>121</v>
      </c>
      <c r="BE202" s="167">
        <f t="shared" si="4"/>
        <v>0</v>
      </c>
      <c r="BF202" s="167">
        <f t="shared" si="5"/>
        <v>0</v>
      </c>
      <c r="BG202" s="167">
        <f t="shared" si="6"/>
        <v>0</v>
      </c>
      <c r="BH202" s="167">
        <f t="shared" si="7"/>
        <v>0</v>
      </c>
      <c r="BI202" s="167">
        <f t="shared" si="8"/>
        <v>0</v>
      </c>
      <c r="BJ202" s="16" t="s">
        <v>82</v>
      </c>
      <c r="BK202" s="167">
        <f t="shared" si="9"/>
        <v>0</v>
      </c>
      <c r="BL202" s="16" t="s">
        <v>135</v>
      </c>
      <c r="BM202" s="166" t="s">
        <v>413</v>
      </c>
    </row>
    <row r="203" spans="1:65" s="1" customFormat="1" ht="16.5" customHeight="1">
      <c r="A203" s="31"/>
      <c r="B203" s="153"/>
      <c r="C203" s="204" t="s">
        <v>287</v>
      </c>
      <c r="D203" s="204" t="s">
        <v>211</v>
      </c>
      <c r="E203" s="205" t="s">
        <v>414</v>
      </c>
      <c r="F203" s="206" t="s">
        <v>415</v>
      </c>
      <c r="G203" s="207" t="s">
        <v>205</v>
      </c>
      <c r="H203" s="208">
        <v>12</v>
      </c>
      <c r="I203" s="209"/>
      <c r="J203" s="210">
        <f t="shared" si="0"/>
        <v>0</v>
      </c>
      <c r="K203" s="211"/>
      <c r="L203" s="212"/>
      <c r="M203" s="213" t="s">
        <v>1</v>
      </c>
      <c r="N203" s="214" t="s">
        <v>39</v>
      </c>
      <c r="O203" s="57"/>
      <c r="P203" s="164">
        <f t="shared" si="1"/>
        <v>0</v>
      </c>
      <c r="Q203" s="164">
        <v>0</v>
      </c>
      <c r="R203" s="164">
        <f t="shared" si="2"/>
        <v>0</v>
      </c>
      <c r="S203" s="164">
        <v>0</v>
      </c>
      <c r="T203" s="165">
        <f t="shared" si="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6" t="s">
        <v>150</v>
      </c>
      <c r="AT203" s="166" t="s">
        <v>211</v>
      </c>
      <c r="AU203" s="166" t="s">
        <v>131</v>
      </c>
      <c r="AY203" s="16" t="s">
        <v>121</v>
      </c>
      <c r="BE203" s="167">
        <f t="shared" si="4"/>
        <v>0</v>
      </c>
      <c r="BF203" s="167">
        <f t="shared" si="5"/>
        <v>0</v>
      </c>
      <c r="BG203" s="167">
        <f t="shared" si="6"/>
        <v>0</v>
      </c>
      <c r="BH203" s="167">
        <f t="shared" si="7"/>
        <v>0</v>
      </c>
      <c r="BI203" s="167">
        <f t="shared" si="8"/>
        <v>0</v>
      </c>
      <c r="BJ203" s="16" t="s">
        <v>82</v>
      </c>
      <c r="BK203" s="167">
        <f t="shared" si="9"/>
        <v>0</v>
      </c>
      <c r="BL203" s="16" t="s">
        <v>135</v>
      </c>
      <c r="BM203" s="166" t="s">
        <v>416</v>
      </c>
    </row>
    <row r="204" spans="1:65" s="1" customFormat="1" ht="21.75" customHeight="1">
      <c r="A204" s="31"/>
      <c r="B204" s="153"/>
      <c r="C204" s="154" t="s">
        <v>282</v>
      </c>
      <c r="D204" s="154" t="s">
        <v>122</v>
      </c>
      <c r="E204" s="155" t="s">
        <v>417</v>
      </c>
      <c r="F204" s="156" t="s">
        <v>418</v>
      </c>
      <c r="G204" s="157" t="s">
        <v>205</v>
      </c>
      <c r="H204" s="158">
        <v>10</v>
      </c>
      <c r="I204" s="159"/>
      <c r="J204" s="160">
        <f t="shared" si="0"/>
        <v>0</v>
      </c>
      <c r="K204" s="161"/>
      <c r="L204" s="32"/>
      <c r="M204" s="162" t="s">
        <v>1</v>
      </c>
      <c r="N204" s="163" t="s">
        <v>39</v>
      </c>
      <c r="O204" s="57"/>
      <c r="P204" s="164">
        <f t="shared" si="1"/>
        <v>0</v>
      </c>
      <c r="Q204" s="164">
        <v>2E-05</v>
      </c>
      <c r="R204" s="164">
        <f t="shared" si="2"/>
        <v>0.0002</v>
      </c>
      <c r="S204" s="164">
        <v>0</v>
      </c>
      <c r="T204" s="165">
        <f t="shared" si="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66" t="s">
        <v>135</v>
      </c>
      <c r="AT204" s="166" t="s">
        <v>122</v>
      </c>
      <c r="AU204" s="166" t="s">
        <v>131</v>
      </c>
      <c r="AY204" s="16" t="s">
        <v>121</v>
      </c>
      <c r="BE204" s="167">
        <f t="shared" si="4"/>
        <v>0</v>
      </c>
      <c r="BF204" s="167">
        <f t="shared" si="5"/>
        <v>0</v>
      </c>
      <c r="BG204" s="167">
        <f t="shared" si="6"/>
        <v>0</v>
      </c>
      <c r="BH204" s="167">
        <f t="shared" si="7"/>
        <v>0</v>
      </c>
      <c r="BI204" s="167">
        <f t="shared" si="8"/>
        <v>0</v>
      </c>
      <c r="BJ204" s="16" t="s">
        <v>82</v>
      </c>
      <c r="BK204" s="167">
        <f t="shared" si="9"/>
        <v>0</v>
      </c>
      <c r="BL204" s="16" t="s">
        <v>135</v>
      </c>
      <c r="BM204" s="166" t="s">
        <v>419</v>
      </c>
    </row>
    <row r="205" spans="1:65" s="1" customFormat="1" ht="16.5" customHeight="1">
      <c r="A205" s="31"/>
      <c r="B205" s="153"/>
      <c r="C205" s="204" t="s">
        <v>288</v>
      </c>
      <c r="D205" s="204" t="s">
        <v>211</v>
      </c>
      <c r="E205" s="205" t="s">
        <v>420</v>
      </c>
      <c r="F205" s="206" t="s">
        <v>421</v>
      </c>
      <c r="G205" s="207" t="s">
        <v>205</v>
      </c>
      <c r="H205" s="208">
        <v>10</v>
      </c>
      <c r="I205" s="209"/>
      <c r="J205" s="210">
        <f t="shared" si="0"/>
        <v>0</v>
      </c>
      <c r="K205" s="211"/>
      <c r="L205" s="212"/>
      <c r="M205" s="213" t="s">
        <v>1</v>
      </c>
      <c r="N205" s="214" t="s">
        <v>39</v>
      </c>
      <c r="O205" s="57"/>
      <c r="P205" s="164">
        <f t="shared" si="1"/>
        <v>0</v>
      </c>
      <c r="Q205" s="164">
        <v>0.00021</v>
      </c>
      <c r="R205" s="164">
        <f t="shared" si="2"/>
        <v>0.0021000000000000003</v>
      </c>
      <c r="S205" s="164">
        <v>0</v>
      </c>
      <c r="T205" s="165">
        <f t="shared" si="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66" t="s">
        <v>150</v>
      </c>
      <c r="AT205" s="166" t="s">
        <v>211</v>
      </c>
      <c r="AU205" s="166" t="s">
        <v>131</v>
      </c>
      <c r="AY205" s="16" t="s">
        <v>121</v>
      </c>
      <c r="BE205" s="167">
        <f t="shared" si="4"/>
        <v>0</v>
      </c>
      <c r="BF205" s="167">
        <f t="shared" si="5"/>
        <v>0</v>
      </c>
      <c r="BG205" s="167">
        <f t="shared" si="6"/>
        <v>0</v>
      </c>
      <c r="BH205" s="167">
        <f t="shared" si="7"/>
        <v>0</v>
      </c>
      <c r="BI205" s="167">
        <f t="shared" si="8"/>
        <v>0</v>
      </c>
      <c r="BJ205" s="16" t="s">
        <v>82</v>
      </c>
      <c r="BK205" s="167">
        <f t="shared" si="9"/>
        <v>0</v>
      </c>
      <c r="BL205" s="16" t="s">
        <v>135</v>
      </c>
      <c r="BM205" s="166" t="s">
        <v>422</v>
      </c>
    </row>
    <row r="206" spans="1:65" s="1" customFormat="1" ht="16.5" customHeight="1">
      <c r="A206" s="31"/>
      <c r="B206" s="153"/>
      <c r="C206" s="154" t="s">
        <v>289</v>
      </c>
      <c r="D206" s="154" t="s">
        <v>122</v>
      </c>
      <c r="E206" s="155" t="s">
        <v>352</v>
      </c>
      <c r="F206" s="156" t="s">
        <v>353</v>
      </c>
      <c r="G206" s="157" t="s">
        <v>246</v>
      </c>
      <c r="H206" s="158">
        <v>77</v>
      </c>
      <c r="I206" s="159"/>
      <c r="J206" s="160">
        <f t="shared" si="0"/>
        <v>0</v>
      </c>
      <c r="K206" s="161"/>
      <c r="L206" s="32"/>
      <c r="M206" s="162" t="s">
        <v>1</v>
      </c>
      <c r="N206" s="163" t="s">
        <v>39</v>
      </c>
      <c r="O206" s="57"/>
      <c r="P206" s="164">
        <f t="shared" si="1"/>
        <v>0</v>
      </c>
      <c r="Q206" s="164">
        <v>7E-05</v>
      </c>
      <c r="R206" s="164">
        <f t="shared" si="2"/>
        <v>0.00539</v>
      </c>
      <c r="S206" s="164">
        <v>0</v>
      </c>
      <c r="T206" s="165">
        <f t="shared" si="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66" t="s">
        <v>135</v>
      </c>
      <c r="AT206" s="166" t="s">
        <v>122</v>
      </c>
      <c r="AU206" s="166" t="s">
        <v>131</v>
      </c>
      <c r="AY206" s="16" t="s">
        <v>121</v>
      </c>
      <c r="BE206" s="167">
        <f t="shared" si="4"/>
        <v>0</v>
      </c>
      <c r="BF206" s="167">
        <f t="shared" si="5"/>
        <v>0</v>
      </c>
      <c r="BG206" s="167">
        <f t="shared" si="6"/>
        <v>0</v>
      </c>
      <c r="BH206" s="167">
        <f t="shared" si="7"/>
        <v>0</v>
      </c>
      <c r="BI206" s="167">
        <f t="shared" si="8"/>
        <v>0</v>
      </c>
      <c r="BJ206" s="16" t="s">
        <v>82</v>
      </c>
      <c r="BK206" s="167">
        <f t="shared" si="9"/>
        <v>0</v>
      </c>
      <c r="BL206" s="16" t="s">
        <v>135</v>
      </c>
      <c r="BM206" s="166" t="s">
        <v>423</v>
      </c>
    </row>
    <row r="207" spans="1:65" s="1" customFormat="1" ht="16.5" customHeight="1">
      <c r="A207" s="31"/>
      <c r="B207" s="153"/>
      <c r="C207" s="154" t="s">
        <v>290</v>
      </c>
      <c r="D207" s="154" t="s">
        <v>122</v>
      </c>
      <c r="E207" s="155" t="s">
        <v>424</v>
      </c>
      <c r="F207" s="156" t="s">
        <v>425</v>
      </c>
      <c r="G207" s="157" t="s">
        <v>246</v>
      </c>
      <c r="H207" s="158">
        <v>77</v>
      </c>
      <c r="I207" s="159"/>
      <c r="J207" s="160">
        <f t="shared" si="0"/>
        <v>0</v>
      </c>
      <c r="K207" s="161"/>
      <c r="L207" s="32"/>
      <c r="M207" s="162" t="s">
        <v>1</v>
      </c>
      <c r="N207" s="163" t="s">
        <v>39</v>
      </c>
      <c r="O207" s="57"/>
      <c r="P207" s="164">
        <f t="shared" si="1"/>
        <v>0</v>
      </c>
      <c r="Q207" s="164">
        <v>0</v>
      </c>
      <c r="R207" s="164">
        <f t="shared" si="2"/>
        <v>0</v>
      </c>
      <c r="S207" s="164">
        <v>0</v>
      </c>
      <c r="T207" s="165">
        <f t="shared" si="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66" t="s">
        <v>135</v>
      </c>
      <c r="AT207" s="166" t="s">
        <v>122</v>
      </c>
      <c r="AU207" s="166" t="s">
        <v>131</v>
      </c>
      <c r="AY207" s="16" t="s">
        <v>121</v>
      </c>
      <c r="BE207" s="167">
        <f t="shared" si="4"/>
        <v>0</v>
      </c>
      <c r="BF207" s="167">
        <f t="shared" si="5"/>
        <v>0</v>
      </c>
      <c r="BG207" s="167">
        <f t="shared" si="6"/>
        <v>0</v>
      </c>
      <c r="BH207" s="167">
        <f t="shared" si="7"/>
        <v>0</v>
      </c>
      <c r="BI207" s="167">
        <f t="shared" si="8"/>
        <v>0</v>
      </c>
      <c r="BJ207" s="16" t="s">
        <v>82</v>
      </c>
      <c r="BK207" s="167">
        <f t="shared" si="9"/>
        <v>0</v>
      </c>
      <c r="BL207" s="16" t="s">
        <v>135</v>
      </c>
      <c r="BM207" s="166" t="s">
        <v>426</v>
      </c>
    </row>
    <row r="208" spans="1:65" s="1" customFormat="1" ht="16.5" customHeight="1">
      <c r="A208" s="31"/>
      <c r="B208" s="153"/>
      <c r="C208" s="154" t="s">
        <v>427</v>
      </c>
      <c r="D208" s="154" t="s">
        <v>122</v>
      </c>
      <c r="E208" s="155" t="s">
        <v>355</v>
      </c>
      <c r="F208" s="156" t="s">
        <v>356</v>
      </c>
      <c r="G208" s="157" t="s">
        <v>246</v>
      </c>
      <c r="H208" s="158">
        <v>77</v>
      </c>
      <c r="I208" s="159"/>
      <c r="J208" s="160">
        <f t="shared" si="0"/>
        <v>0</v>
      </c>
      <c r="K208" s="161"/>
      <c r="L208" s="32"/>
      <c r="M208" s="162" t="s">
        <v>1</v>
      </c>
      <c r="N208" s="163" t="s">
        <v>39</v>
      </c>
      <c r="O208" s="57"/>
      <c r="P208" s="164">
        <f t="shared" si="1"/>
        <v>0</v>
      </c>
      <c r="Q208" s="164">
        <v>0</v>
      </c>
      <c r="R208" s="164">
        <f t="shared" si="2"/>
        <v>0</v>
      </c>
      <c r="S208" s="164">
        <v>0</v>
      </c>
      <c r="T208" s="165">
        <f t="shared" si="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66" t="s">
        <v>135</v>
      </c>
      <c r="AT208" s="166" t="s">
        <v>122</v>
      </c>
      <c r="AU208" s="166" t="s">
        <v>131</v>
      </c>
      <c r="AY208" s="16" t="s">
        <v>121</v>
      </c>
      <c r="BE208" s="167">
        <f t="shared" si="4"/>
        <v>0</v>
      </c>
      <c r="BF208" s="167">
        <f t="shared" si="5"/>
        <v>0</v>
      </c>
      <c r="BG208" s="167">
        <f t="shared" si="6"/>
        <v>0</v>
      </c>
      <c r="BH208" s="167">
        <f t="shared" si="7"/>
        <v>0</v>
      </c>
      <c r="BI208" s="167">
        <f t="shared" si="8"/>
        <v>0</v>
      </c>
      <c r="BJ208" s="16" t="s">
        <v>82</v>
      </c>
      <c r="BK208" s="167">
        <f t="shared" si="9"/>
        <v>0</v>
      </c>
      <c r="BL208" s="16" t="s">
        <v>135</v>
      </c>
      <c r="BM208" s="166" t="s">
        <v>428</v>
      </c>
    </row>
    <row r="209" spans="2:63" s="10" customFormat="1" ht="20.25" customHeight="1">
      <c r="B209" s="142"/>
      <c r="D209" s="143" t="s">
        <v>73</v>
      </c>
      <c r="E209" s="178" t="s">
        <v>429</v>
      </c>
      <c r="F209" s="178" t="s">
        <v>430</v>
      </c>
      <c r="I209" s="145"/>
      <c r="J209" s="179">
        <f>BK209</f>
        <v>0</v>
      </c>
      <c r="L209" s="142"/>
      <c r="M209" s="147"/>
      <c r="N209" s="148"/>
      <c r="O209" s="148"/>
      <c r="P209" s="149">
        <f>SUM(P210:P213)</f>
        <v>0</v>
      </c>
      <c r="Q209" s="148"/>
      <c r="R209" s="149">
        <f>SUM(R210:R213)</f>
        <v>0.7978000000000001</v>
      </c>
      <c r="S209" s="148"/>
      <c r="T209" s="150">
        <f>SUM(T210:T213)</f>
        <v>0</v>
      </c>
      <c r="AR209" s="143" t="s">
        <v>82</v>
      </c>
      <c r="AT209" s="151" t="s">
        <v>73</v>
      </c>
      <c r="AU209" s="151" t="s">
        <v>84</v>
      </c>
      <c r="AY209" s="143" t="s">
        <v>121</v>
      </c>
      <c r="BK209" s="152">
        <f>SUM(BK210:BK213)</f>
        <v>0</v>
      </c>
    </row>
    <row r="210" spans="1:65" s="1" customFormat="1" ht="16.5" customHeight="1">
      <c r="A210" s="31"/>
      <c r="B210" s="153"/>
      <c r="C210" s="154" t="s">
        <v>431</v>
      </c>
      <c r="D210" s="154" t="s">
        <v>122</v>
      </c>
      <c r="E210" s="155" t="s">
        <v>432</v>
      </c>
      <c r="F210" s="156" t="s">
        <v>433</v>
      </c>
      <c r="G210" s="157" t="s">
        <v>205</v>
      </c>
      <c r="H210" s="158">
        <v>2</v>
      </c>
      <c r="I210" s="159"/>
      <c r="J210" s="160">
        <f>ROUND(I210*H210,2)</f>
        <v>0</v>
      </c>
      <c r="K210" s="161"/>
      <c r="L210" s="32"/>
      <c r="M210" s="162" t="s">
        <v>1</v>
      </c>
      <c r="N210" s="163" t="s">
        <v>39</v>
      </c>
      <c r="O210" s="57"/>
      <c r="P210" s="164">
        <f>O210*H210</f>
        <v>0</v>
      </c>
      <c r="Q210" s="164">
        <v>0.00034</v>
      </c>
      <c r="R210" s="164">
        <f>Q210*H210</f>
        <v>0.00068</v>
      </c>
      <c r="S210" s="164">
        <v>0</v>
      </c>
      <c r="T210" s="165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66" t="s">
        <v>135</v>
      </c>
      <c r="AT210" s="166" t="s">
        <v>122</v>
      </c>
      <c r="AU210" s="166" t="s">
        <v>131</v>
      </c>
      <c r="AY210" s="16" t="s">
        <v>121</v>
      </c>
      <c r="BE210" s="167">
        <f>IF(N210="základní",J210,0)</f>
        <v>0</v>
      </c>
      <c r="BF210" s="167">
        <f>IF(N210="snížená",J210,0)</f>
        <v>0</v>
      </c>
      <c r="BG210" s="167">
        <f>IF(N210="zákl. přenesená",J210,0)</f>
        <v>0</v>
      </c>
      <c r="BH210" s="167">
        <f>IF(N210="sníž. přenesená",J210,0)</f>
        <v>0</v>
      </c>
      <c r="BI210" s="167">
        <f>IF(N210="nulová",J210,0)</f>
        <v>0</v>
      </c>
      <c r="BJ210" s="16" t="s">
        <v>82</v>
      </c>
      <c r="BK210" s="167">
        <f>ROUND(I210*H210,2)</f>
        <v>0</v>
      </c>
      <c r="BL210" s="16" t="s">
        <v>135</v>
      </c>
      <c r="BM210" s="166" t="s">
        <v>434</v>
      </c>
    </row>
    <row r="211" spans="1:65" s="1" customFormat="1" ht="44.25" customHeight="1">
      <c r="A211" s="31"/>
      <c r="B211" s="153"/>
      <c r="C211" s="204" t="s">
        <v>435</v>
      </c>
      <c r="D211" s="204" t="s">
        <v>211</v>
      </c>
      <c r="E211" s="205" t="s">
        <v>436</v>
      </c>
      <c r="F211" s="206" t="s">
        <v>437</v>
      </c>
      <c r="G211" s="207" t="s">
        <v>205</v>
      </c>
      <c r="H211" s="208">
        <v>2</v>
      </c>
      <c r="I211" s="209"/>
      <c r="J211" s="210">
        <f>ROUND(I211*H211,2)</f>
        <v>0</v>
      </c>
      <c r="K211" s="211"/>
      <c r="L211" s="212"/>
      <c r="M211" s="213" t="s">
        <v>1</v>
      </c>
      <c r="N211" s="214" t="s">
        <v>39</v>
      </c>
      <c r="O211" s="57"/>
      <c r="P211" s="164">
        <f>O211*H211</f>
        <v>0</v>
      </c>
      <c r="Q211" s="164">
        <v>0.04</v>
      </c>
      <c r="R211" s="164">
        <f>Q211*H211</f>
        <v>0.08</v>
      </c>
      <c r="S211" s="164">
        <v>0</v>
      </c>
      <c r="T211" s="16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66" t="s">
        <v>150</v>
      </c>
      <c r="AT211" s="166" t="s">
        <v>211</v>
      </c>
      <c r="AU211" s="166" t="s">
        <v>131</v>
      </c>
      <c r="AY211" s="16" t="s">
        <v>121</v>
      </c>
      <c r="BE211" s="167">
        <f>IF(N211="základní",J211,0)</f>
        <v>0</v>
      </c>
      <c r="BF211" s="167">
        <f>IF(N211="snížená",J211,0)</f>
        <v>0</v>
      </c>
      <c r="BG211" s="167">
        <f>IF(N211="zákl. přenesená",J211,0)</f>
        <v>0</v>
      </c>
      <c r="BH211" s="167">
        <f>IF(N211="sníž. přenesená",J211,0)</f>
        <v>0</v>
      </c>
      <c r="BI211" s="167">
        <f>IF(N211="nulová",J211,0)</f>
        <v>0</v>
      </c>
      <c r="BJ211" s="16" t="s">
        <v>82</v>
      </c>
      <c r="BK211" s="167">
        <f>ROUND(I211*H211,2)</f>
        <v>0</v>
      </c>
      <c r="BL211" s="16" t="s">
        <v>135</v>
      </c>
      <c r="BM211" s="166" t="s">
        <v>438</v>
      </c>
    </row>
    <row r="212" spans="1:65" s="1" customFormat="1" ht="16.5" customHeight="1">
      <c r="A212" s="31"/>
      <c r="B212" s="153"/>
      <c r="C212" s="154" t="s">
        <v>439</v>
      </c>
      <c r="D212" s="154" t="s">
        <v>122</v>
      </c>
      <c r="E212" s="155" t="s">
        <v>440</v>
      </c>
      <c r="F212" s="156" t="s">
        <v>441</v>
      </c>
      <c r="G212" s="157" t="s">
        <v>205</v>
      </c>
      <c r="H212" s="158">
        <v>2</v>
      </c>
      <c r="I212" s="159"/>
      <c r="J212" s="160">
        <f>ROUND(I212*H212,2)</f>
        <v>0</v>
      </c>
      <c r="K212" s="161"/>
      <c r="L212" s="32"/>
      <c r="M212" s="162" t="s">
        <v>1</v>
      </c>
      <c r="N212" s="163" t="s">
        <v>39</v>
      </c>
      <c r="O212" s="57"/>
      <c r="P212" s="164">
        <f>O212*H212</f>
        <v>0</v>
      </c>
      <c r="Q212" s="164">
        <v>0.32906</v>
      </c>
      <c r="R212" s="164">
        <f>Q212*H212</f>
        <v>0.65812</v>
      </c>
      <c r="S212" s="164">
        <v>0</v>
      </c>
      <c r="T212" s="16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66" t="s">
        <v>135</v>
      </c>
      <c r="AT212" s="166" t="s">
        <v>122</v>
      </c>
      <c r="AU212" s="166" t="s">
        <v>131</v>
      </c>
      <c r="AY212" s="16" t="s">
        <v>121</v>
      </c>
      <c r="BE212" s="167">
        <f>IF(N212="základní",J212,0)</f>
        <v>0</v>
      </c>
      <c r="BF212" s="167">
        <f>IF(N212="snížená",J212,0)</f>
        <v>0</v>
      </c>
      <c r="BG212" s="167">
        <f>IF(N212="zákl. přenesená",J212,0)</f>
        <v>0</v>
      </c>
      <c r="BH212" s="167">
        <f>IF(N212="sníž. přenesená",J212,0)</f>
        <v>0</v>
      </c>
      <c r="BI212" s="167">
        <f>IF(N212="nulová",J212,0)</f>
        <v>0</v>
      </c>
      <c r="BJ212" s="16" t="s">
        <v>82</v>
      </c>
      <c r="BK212" s="167">
        <f>ROUND(I212*H212,2)</f>
        <v>0</v>
      </c>
      <c r="BL212" s="16" t="s">
        <v>135</v>
      </c>
      <c r="BM212" s="166" t="s">
        <v>442</v>
      </c>
    </row>
    <row r="213" spans="1:65" s="1" customFormat="1" ht="16.5" customHeight="1">
      <c r="A213" s="31"/>
      <c r="B213" s="153"/>
      <c r="C213" s="204" t="s">
        <v>443</v>
      </c>
      <c r="D213" s="204" t="s">
        <v>211</v>
      </c>
      <c r="E213" s="205" t="s">
        <v>444</v>
      </c>
      <c r="F213" s="206" t="s">
        <v>445</v>
      </c>
      <c r="G213" s="207" t="s">
        <v>205</v>
      </c>
      <c r="H213" s="208">
        <v>2</v>
      </c>
      <c r="I213" s="209"/>
      <c r="J213" s="210">
        <f>ROUND(I213*H213,2)</f>
        <v>0</v>
      </c>
      <c r="K213" s="211"/>
      <c r="L213" s="212"/>
      <c r="M213" s="213" t="s">
        <v>1</v>
      </c>
      <c r="N213" s="214" t="s">
        <v>39</v>
      </c>
      <c r="O213" s="57"/>
      <c r="P213" s="164">
        <f>O213*H213</f>
        <v>0</v>
      </c>
      <c r="Q213" s="164">
        <v>0.0295</v>
      </c>
      <c r="R213" s="164">
        <f>Q213*H213</f>
        <v>0.059</v>
      </c>
      <c r="S213" s="164">
        <v>0</v>
      </c>
      <c r="T213" s="16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6" t="s">
        <v>150</v>
      </c>
      <c r="AT213" s="166" t="s">
        <v>211</v>
      </c>
      <c r="AU213" s="166" t="s">
        <v>131</v>
      </c>
      <c r="AY213" s="16" t="s">
        <v>121</v>
      </c>
      <c r="BE213" s="167">
        <f>IF(N213="základní",J213,0)</f>
        <v>0</v>
      </c>
      <c r="BF213" s="167">
        <f>IF(N213="snížená",J213,0)</f>
        <v>0</v>
      </c>
      <c r="BG213" s="167">
        <f>IF(N213="zákl. přenesená",J213,0)</f>
        <v>0</v>
      </c>
      <c r="BH213" s="167">
        <f>IF(N213="sníž. přenesená",J213,0)</f>
        <v>0</v>
      </c>
      <c r="BI213" s="167">
        <f>IF(N213="nulová",J213,0)</f>
        <v>0</v>
      </c>
      <c r="BJ213" s="16" t="s">
        <v>82</v>
      </c>
      <c r="BK213" s="167">
        <f>ROUND(I213*H213,2)</f>
        <v>0</v>
      </c>
      <c r="BL213" s="16" t="s">
        <v>135</v>
      </c>
      <c r="BM213" s="166" t="s">
        <v>446</v>
      </c>
    </row>
    <row r="214" spans="2:63" s="10" customFormat="1" ht="20.25" customHeight="1">
      <c r="B214" s="142"/>
      <c r="D214" s="143" t="s">
        <v>73</v>
      </c>
      <c r="E214" s="178" t="s">
        <v>447</v>
      </c>
      <c r="F214" s="178" t="s">
        <v>448</v>
      </c>
      <c r="I214" s="145"/>
      <c r="J214" s="179">
        <f>BK214</f>
        <v>0</v>
      </c>
      <c r="L214" s="142"/>
      <c r="M214" s="147"/>
      <c r="N214" s="148"/>
      <c r="O214" s="148"/>
      <c r="P214" s="149">
        <f>SUM(P215:P221)</f>
        <v>0</v>
      </c>
      <c r="Q214" s="148"/>
      <c r="R214" s="149">
        <f>SUM(R215:R221)</f>
        <v>0.42122</v>
      </c>
      <c r="S214" s="148"/>
      <c r="T214" s="150">
        <f>SUM(T215:T221)</f>
        <v>0</v>
      </c>
      <c r="AR214" s="143" t="s">
        <v>82</v>
      </c>
      <c r="AT214" s="151" t="s">
        <v>73</v>
      </c>
      <c r="AU214" s="151" t="s">
        <v>84</v>
      </c>
      <c r="AY214" s="143" t="s">
        <v>121</v>
      </c>
      <c r="BK214" s="152">
        <f>SUM(BK215:BK221)</f>
        <v>0</v>
      </c>
    </row>
    <row r="215" spans="1:65" s="1" customFormat="1" ht="21.75" customHeight="1">
      <c r="A215" s="31"/>
      <c r="B215" s="153"/>
      <c r="C215" s="154" t="s">
        <v>449</v>
      </c>
      <c r="D215" s="154" t="s">
        <v>122</v>
      </c>
      <c r="E215" s="155" t="s">
        <v>450</v>
      </c>
      <c r="F215" s="156" t="s">
        <v>451</v>
      </c>
      <c r="G215" s="157" t="s">
        <v>205</v>
      </c>
      <c r="H215" s="158">
        <v>2</v>
      </c>
      <c r="I215" s="159"/>
      <c r="J215" s="160">
        <f aca="true" t="shared" si="10" ref="J215:J221">ROUND(I215*H215,2)</f>
        <v>0</v>
      </c>
      <c r="K215" s="161"/>
      <c r="L215" s="32"/>
      <c r="M215" s="162" t="s">
        <v>1</v>
      </c>
      <c r="N215" s="163" t="s">
        <v>39</v>
      </c>
      <c r="O215" s="57"/>
      <c r="P215" s="164">
        <f aca="true" t="shared" si="11" ref="P215:P221">O215*H215</f>
        <v>0</v>
      </c>
      <c r="Q215" s="164">
        <v>0.00171</v>
      </c>
      <c r="R215" s="164">
        <f aca="true" t="shared" si="12" ref="R215:R221">Q215*H215</f>
        <v>0.00342</v>
      </c>
      <c r="S215" s="164">
        <v>0</v>
      </c>
      <c r="T215" s="165">
        <f aca="true" t="shared" si="13" ref="T215:T221"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6" t="s">
        <v>135</v>
      </c>
      <c r="AT215" s="166" t="s">
        <v>122</v>
      </c>
      <c r="AU215" s="166" t="s">
        <v>131</v>
      </c>
      <c r="AY215" s="16" t="s">
        <v>121</v>
      </c>
      <c r="BE215" s="167">
        <f aca="true" t="shared" si="14" ref="BE215:BE221">IF(N215="základní",J215,0)</f>
        <v>0</v>
      </c>
      <c r="BF215" s="167">
        <f aca="true" t="shared" si="15" ref="BF215:BF221">IF(N215="snížená",J215,0)</f>
        <v>0</v>
      </c>
      <c r="BG215" s="167">
        <f aca="true" t="shared" si="16" ref="BG215:BG221">IF(N215="zákl. přenesená",J215,0)</f>
        <v>0</v>
      </c>
      <c r="BH215" s="167">
        <f aca="true" t="shared" si="17" ref="BH215:BH221">IF(N215="sníž. přenesená",J215,0)</f>
        <v>0</v>
      </c>
      <c r="BI215" s="167">
        <f aca="true" t="shared" si="18" ref="BI215:BI221">IF(N215="nulová",J215,0)</f>
        <v>0</v>
      </c>
      <c r="BJ215" s="16" t="s">
        <v>82</v>
      </c>
      <c r="BK215" s="167">
        <f aca="true" t="shared" si="19" ref="BK215:BK221">ROUND(I215*H215,2)</f>
        <v>0</v>
      </c>
      <c r="BL215" s="16" t="s">
        <v>135</v>
      </c>
      <c r="BM215" s="166" t="s">
        <v>452</v>
      </c>
    </row>
    <row r="216" spans="1:65" s="1" customFormat="1" ht="16.5" customHeight="1">
      <c r="A216" s="31"/>
      <c r="B216" s="153"/>
      <c r="C216" s="204" t="s">
        <v>453</v>
      </c>
      <c r="D216" s="204" t="s">
        <v>211</v>
      </c>
      <c r="E216" s="205" t="s">
        <v>454</v>
      </c>
      <c r="F216" s="206" t="s">
        <v>455</v>
      </c>
      <c r="G216" s="207" t="s">
        <v>205</v>
      </c>
      <c r="H216" s="208">
        <v>1</v>
      </c>
      <c r="I216" s="209"/>
      <c r="J216" s="210">
        <f t="shared" si="10"/>
        <v>0</v>
      </c>
      <c r="K216" s="211"/>
      <c r="L216" s="212"/>
      <c r="M216" s="213" t="s">
        <v>1</v>
      </c>
      <c r="N216" s="214" t="s">
        <v>39</v>
      </c>
      <c r="O216" s="57"/>
      <c r="P216" s="164">
        <f t="shared" si="11"/>
        <v>0</v>
      </c>
      <c r="Q216" s="164">
        <v>0.0134</v>
      </c>
      <c r="R216" s="164">
        <f t="shared" si="12"/>
        <v>0.0134</v>
      </c>
      <c r="S216" s="164">
        <v>0</v>
      </c>
      <c r="T216" s="165">
        <f t="shared" si="1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66" t="s">
        <v>150</v>
      </c>
      <c r="AT216" s="166" t="s">
        <v>211</v>
      </c>
      <c r="AU216" s="166" t="s">
        <v>131</v>
      </c>
      <c r="AY216" s="16" t="s">
        <v>121</v>
      </c>
      <c r="BE216" s="167">
        <f t="shared" si="14"/>
        <v>0</v>
      </c>
      <c r="BF216" s="167">
        <f t="shared" si="15"/>
        <v>0</v>
      </c>
      <c r="BG216" s="167">
        <f t="shared" si="16"/>
        <v>0</v>
      </c>
      <c r="BH216" s="167">
        <f t="shared" si="17"/>
        <v>0</v>
      </c>
      <c r="BI216" s="167">
        <f t="shared" si="18"/>
        <v>0</v>
      </c>
      <c r="BJ216" s="16" t="s">
        <v>82</v>
      </c>
      <c r="BK216" s="167">
        <f t="shared" si="19"/>
        <v>0</v>
      </c>
      <c r="BL216" s="16" t="s">
        <v>135</v>
      </c>
      <c r="BM216" s="166" t="s">
        <v>456</v>
      </c>
    </row>
    <row r="217" spans="1:65" s="1" customFormat="1" ht="21.75" customHeight="1">
      <c r="A217" s="31"/>
      <c r="B217" s="153"/>
      <c r="C217" s="204" t="s">
        <v>457</v>
      </c>
      <c r="D217" s="204" t="s">
        <v>211</v>
      </c>
      <c r="E217" s="205" t="s">
        <v>458</v>
      </c>
      <c r="F217" s="206" t="s">
        <v>459</v>
      </c>
      <c r="G217" s="207" t="s">
        <v>205</v>
      </c>
      <c r="H217" s="208">
        <v>1</v>
      </c>
      <c r="I217" s="209"/>
      <c r="J217" s="210">
        <f t="shared" si="10"/>
        <v>0</v>
      </c>
      <c r="K217" s="211"/>
      <c r="L217" s="212"/>
      <c r="M217" s="213" t="s">
        <v>1</v>
      </c>
      <c r="N217" s="214" t="s">
        <v>39</v>
      </c>
      <c r="O217" s="57"/>
      <c r="P217" s="164">
        <f t="shared" si="11"/>
        <v>0</v>
      </c>
      <c r="Q217" s="164">
        <v>0.0025</v>
      </c>
      <c r="R217" s="164">
        <f t="shared" si="12"/>
        <v>0.0025</v>
      </c>
      <c r="S217" s="164">
        <v>0</v>
      </c>
      <c r="T217" s="165">
        <f t="shared" si="1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6" t="s">
        <v>150</v>
      </c>
      <c r="AT217" s="166" t="s">
        <v>211</v>
      </c>
      <c r="AU217" s="166" t="s">
        <v>131</v>
      </c>
      <c r="AY217" s="16" t="s">
        <v>121</v>
      </c>
      <c r="BE217" s="167">
        <f t="shared" si="14"/>
        <v>0</v>
      </c>
      <c r="BF217" s="167">
        <f t="shared" si="15"/>
        <v>0</v>
      </c>
      <c r="BG217" s="167">
        <f t="shared" si="16"/>
        <v>0</v>
      </c>
      <c r="BH217" s="167">
        <f t="shared" si="17"/>
        <v>0</v>
      </c>
      <c r="BI217" s="167">
        <f t="shared" si="18"/>
        <v>0</v>
      </c>
      <c r="BJ217" s="16" t="s">
        <v>82</v>
      </c>
      <c r="BK217" s="167">
        <f t="shared" si="19"/>
        <v>0</v>
      </c>
      <c r="BL217" s="16" t="s">
        <v>135</v>
      </c>
      <c r="BM217" s="166" t="s">
        <v>460</v>
      </c>
    </row>
    <row r="218" spans="1:65" s="1" customFormat="1" ht="16.5" customHeight="1">
      <c r="A218" s="31"/>
      <c r="B218" s="153"/>
      <c r="C218" s="154" t="s">
        <v>461</v>
      </c>
      <c r="D218" s="154" t="s">
        <v>122</v>
      </c>
      <c r="E218" s="155" t="s">
        <v>462</v>
      </c>
      <c r="F218" s="156" t="s">
        <v>463</v>
      </c>
      <c r="G218" s="157" t="s">
        <v>205</v>
      </c>
      <c r="H218" s="158">
        <v>1</v>
      </c>
      <c r="I218" s="159"/>
      <c r="J218" s="160">
        <f t="shared" si="10"/>
        <v>0</v>
      </c>
      <c r="K218" s="161"/>
      <c r="L218" s="32"/>
      <c r="M218" s="162" t="s">
        <v>1</v>
      </c>
      <c r="N218" s="163" t="s">
        <v>39</v>
      </c>
      <c r="O218" s="57"/>
      <c r="P218" s="164">
        <f t="shared" si="11"/>
        <v>0</v>
      </c>
      <c r="Q218" s="164">
        <v>0.00034</v>
      </c>
      <c r="R218" s="164">
        <f t="shared" si="12"/>
        <v>0.00034</v>
      </c>
      <c r="S218" s="164">
        <v>0</v>
      </c>
      <c r="T218" s="165">
        <f t="shared" si="1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66" t="s">
        <v>135</v>
      </c>
      <c r="AT218" s="166" t="s">
        <v>122</v>
      </c>
      <c r="AU218" s="166" t="s">
        <v>131</v>
      </c>
      <c r="AY218" s="16" t="s">
        <v>121</v>
      </c>
      <c r="BE218" s="167">
        <f t="shared" si="14"/>
        <v>0</v>
      </c>
      <c r="BF218" s="167">
        <f t="shared" si="15"/>
        <v>0</v>
      </c>
      <c r="BG218" s="167">
        <f t="shared" si="16"/>
        <v>0</v>
      </c>
      <c r="BH218" s="167">
        <f t="shared" si="17"/>
        <v>0</v>
      </c>
      <c r="BI218" s="167">
        <f t="shared" si="18"/>
        <v>0</v>
      </c>
      <c r="BJ218" s="16" t="s">
        <v>82</v>
      </c>
      <c r="BK218" s="167">
        <f t="shared" si="19"/>
        <v>0</v>
      </c>
      <c r="BL218" s="16" t="s">
        <v>135</v>
      </c>
      <c r="BM218" s="166" t="s">
        <v>464</v>
      </c>
    </row>
    <row r="219" spans="1:65" s="1" customFormat="1" ht="16.5" customHeight="1">
      <c r="A219" s="31"/>
      <c r="B219" s="153"/>
      <c r="C219" s="204" t="s">
        <v>465</v>
      </c>
      <c r="D219" s="204" t="s">
        <v>211</v>
      </c>
      <c r="E219" s="205" t="s">
        <v>466</v>
      </c>
      <c r="F219" s="206" t="s">
        <v>467</v>
      </c>
      <c r="G219" s="207" t="s">
        <v>205</v>
      </c>
      <c r="H219" s="208">
        <v>1</v>
      </c>
      <c r="I219" s="209"/>
      <c r="J219" s="210">
        <f t="shared" si="10"/>
        <v>0</v>
      </c>
      <c r="K219" s="211"/>
      <c r="L219" s="212"/>
      <c r="M219" s="213" t="s">
        <v>1</v>
      </c>
      <c r="N219" s="214" t="s">
        <v>39</v>
      </c>
      <c r="O219" s="57"/>
      <c r="P219" s="164">
        <f t="shared" si="11"/>
        <v>0</v>
      </c>
      <c r="Q219" s="164">
        <v>0.031</v>
      </c>
      <c r="R219" s="164">
        <f t="shared" si="12"/>
        <v>0.031</v>
      </c>
      <c r="S219" s="164">
        <v>0</v>
      </c>
      <c r="T219" s="165">
        <f t="shared" si="1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6" t="s">
        <v>150</v>
      </c>
      <c r="AT219" s="166" t="s">
        <v>211</v>
      </c>
      <c r="AU219" s="166" t="s">
        <v>131</v>
      </c>
      <c r="AY219" s="16" t="s">
        <v>121</v>
      </c>
      <c r="BE219" s="167">
        <f t="shared" si="14"/>
        <v>0</v>
      </c>
      <c r="BF219" s="167">
        <f t="shared" si="15"/>
        <v>0</v>
      </c>
      <c r="BG219" s="167">
        <f t="shared" si="16"/>
        <v>0</v>
      </c>
      <c r="BH219" s="167">
        <f t="shared" si="17"/>
        <v>0</v>
      </c>
      <c r="BI219" s="167">
        <f t="shared" si="18"/>
        <v>0</v>
      </c>
      <c r="BJ219" s="16" t="s">
        <v>82</v>
      </c>
      <c r="BK219" s="167">
        <f t="shared" si="19"/>
        <v>0</v>
      </c>
      <c r="BL219" s="16" t="s">
        <v>135</v>
      </c>
      <c r="BM219" s="166" t="s">
        <v>468</v>
      </c>
    </row>
    <row r="220" spans="1:65" s="1" customFormat="1" ht="16.5" customHeight="1">
      <c r="A220" s="31"/>
      <c r="B220" s="153"/>
      <c r="C220" s="154" t="s">
        <v>469</v>
      </c>
      <c r="D220" s="154" t="s">
        <v>122</v>
      </c>
      <c r="E220" s="155" t="s">
        <v>440</v>
      </c>
      <c r="F220" s="156" t="s">
        <v>441</v>
      </c>
      <c r="G220" s="157" t="s">
        <v>205</v>
      </c>
      <c r="H220" s="158">
        <v>1</v>
      </c>
      <c r="I220" s="159"/>
      <c r="J220" s="160">
        <f t="shared" si="10"/>
        <v>0</v>
      </c>
      <c r="K220" s="161"/>
      <c r="L220" s="32"/>
      <c r="M220" s="162" t="s">
        <v>1</v>
      </c>
      <c r="N220" s="163" t="s">
        <v>39</v>
      </c>
      <c r="O220" s="57"/>
      <c r="P220" s="164">
        <f t="shared" si="11"/>
        <v>0</v>
      </c>
      <c r="Q220" s="164">
        <v>0.32906</v>
      </c>
      <c r="R220" s="164">
        <f t="shared" si="12"/>
        <v>0.32906</v>
      </c>
      <c r="S220" s="164">
        <v>0</v>
      </c>
      <c r="T220" s="165">
        <f t="shared" si="1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66" t="s">
        <v>135</v>
      </c>
      <c r="AT220" s="166" t="s">
        <v>122</v>
      </c>
      <c r="AU220" s="166" t="s">
        <v>131</v>
      </c>
      <c r="AY220" s="16" t="s">
        <v>121</v>
      </c>
      <c r="BE220" s="167">
        <f t="shared" si="14"/>
        <v>0</v>
      </c>
      <c r="BF220" s="167">
        <f t="shared" si="15"/>
        <v>0</v>
      </c>
      <c r="BG220" s="167">
        <f t="shared" si="16"/>
        <v>0</v>
      </c>
      <c r="BH220" s="167">
        <f t="shared" si="17"/>
        <v>0</v>
      </c>
      <c r="BI220" s="167">
        <f t="shared" si="18"/>
        <v>0</v>
      </c>
      <c r="BJ220" s="16" t="s">
        <v>82</v>
      </c>
      <c r="BK220" s="167">
        <f t="shared" si="19"/>
        <v>0</v>
      </c>
      <c r="BL220" s="16" t="s">
        <v>135</v>
      </c>
      <c r="BM220" s="166" t="s">
        <v>470</v>
      </c>
    </row>
    <row r="221" spans="1:65" s="1" customFormat="1" ht="16.5" customHeight="1">
      <c r="A221" s="31"/>
      <c r="B221" s="153"/>
      <c r="C221" s="204" t="s">
        <v>471</v>
      </c>
      <c r="D221" s="204" t="s">
        <v>211</v>
      </c>
      <c r="E221" s="205" t="s">
        <v>472</v>
      </c>
      <c r="F221" s="206" t="s">
        <v>473</v>
      </c>
      <c r="G221" s="207" t="s">
        <v>205</v>
      </c>
      <c r="H221" s="208">
        <v>1</v>
      </c>
      <c r="I221" s="209"/>
      <c r="J221" s="210">
        <f t="shared" si="10"/>
        <v>0</v>
      </c>
      <c r="K221" s="211"/>
      <c r="L221" s="212"/>
      <c r="M221" s="213" t="s">
        <v>1</v>
      </c>
      <c r="N221" s="214" t="s">
        <v>39</v>
      </c>
      <c r="O221" s="57"/>
      <c r="P221" s="164">
        <f t="shared" si="11"/>
        <v>0</v>
      </c>
      <c r="Q221" s="164">
        <v>0.0415</v>
      </c>
      <c r="R221" s="164">
        <f t="shared" si="12"/>
        <v>0.0415</v>
      </c>
      <c r="S221" s="164">
        <v>0</v>
      </c>
      <c r="T221" s="165">
        <f t="shared" si="1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66" t="s">
        <v>150</v>
      </c>
      <c r="AT221" s="166" t="s">
        <v>211</v>
      </c>
      <c r="AU221" s="166" t="s">
        <v>131</v>
      </c>
      <c r="AY221" s="16" t="s">
        <v>121</v>
      </c>
      <c r="BE221" s="167">
        <f t="shared" si="14"/>
        <v>0</v>
      </c>
      <c r="BF221" s="167">
        <f t="shared" si="15"/>
        <v>0</v>
      </c>
      <c r="BG221" s="167">
        <f t="shared" si="16"/>
        <v>0</v>
      </c>
      <c r="BH221" s="167">
        <f t="shared" si="17"/>
        <v>0</v>
      </c>
      <c r="BI221" s="167">
        <f t="shared" si="18"/>
        <v>0</v>
      </c>
      <c r="BJ221" s="16" t="s">
        <v>82</v>
      </c>
      <c r="BK221" s="167">
        <f t="shared" si="19"/>
        <v>0</v>
      </c>
      <c r="BL221" s="16" t="s">
        <v>135</v>
      </c>
      <c r="BM221" s="166" t="s">
        <v>474</v>
      </c>
    </row>
    <row r="222" spans="2:63" s="10" customFormat="1" ht="22.5" customHeight="1">
      <c r="B222" s="142"/>
      <c r="D222" s="143" t="s">
        <v>73</v>
      </c>
      <c r="E222" s="178" t="s">
        <v>276</v>
      </c>
      <c r="F222" s="178" t="s">
        <v>277</v>
      </c>
      <c r="I222" s="145"/>
      <c r="J222" s="179">
        <f>BK222</f>
        <v>0</v>
      </c>
      <c r="L222" s="142"/>
      <c r="M222" s="147"/>
      <c r="N222" s="148"/>
      <c r="O222" s="148"/>
      <c r="P222" s="149">
        <f>P223</f>
        <v>0</v>
      </c>
      <c r="Q222" s="148"/>
      <c r="R222" s="149">
        <f>R223</f>
        <v>0</v>
      </c>
      <c r="S222" s="148"/>
      <c r="T222" s="150">
        <f>T223</f>
        <v>0</v>
      </c>
      <c r="AR222" s="143" t="s">
        <v>82</v>
      </c>
      <c r="AT222" s="151" t="s">
        <v>73</v>
      </c>
      <c r="AU222" s="151" t="s">
        <v>82</v>
      </c>
      <c r="AY222" s="143" t="s">
        <v>121</v>
      </c>
      <c r="BK222" s="152">
        <f>BK223</f>
        <v>0</v>
      </c>
    </row>
    <row r="223" spans="1:65" s="1" customFormat="1" ht="21.75" customHeight="1">
      <c r="A223" s="31"/>
      <c r="B223" s="153"/>
      <c r="C223" s="154" t="s">
        <v>475</v>
      </c>
      <c r="D223" s="154" t="s">
        <v>122</v>
      </c>
      <c r="E223" s="155" t="s">
        <v>476</v>
      </c>
      <c r="F223" s="156" t="s">
        <v>477</v>
      </c>
      <c r="G223" s="157" t="s">
        <v>214</v>
      </c>
      <c r="H223" s="158">
        <v>124.581</v>
      </c>
      <c r="I223" s="159"/>
      <c r="J223" s="160">
        <f>ROUND(I223*H223,2)</f>
        <v>0</v>
      </c>
      <c r="K223" s="161"/>
      <c r="L223" s="32"/>
      <c r="M223" s="168" t="s">
        <v>1</v>
      </c>
      <c r="N223" s="169" t="s">
        <v>39</v>
      </c>
      <c r="O223" s="170"/>
      <c r="P223" s="171">
        <f>O223*H223</f>
        <v>0</v>
      </c>
      <c r="Q223" s="171">
        <v>0</v>
      </c>
      <c r="R223" s="171">
        <f>Q223*H223</f>
        <v>0</v>
      </c>
      <c r="S223" s="171">
        <v>0</v>
      </c>
      <c r="T223" s="172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6" t="s">
        <v>135</v>
      </c>
      <c r="AT223" s="166" t="s">
        <v>122</v>
      </c>
      <c r="AU223" s="166" t="s">
        <v>84</v>
      </c>
      <c r="AY223" s="16" t="s">
        <v>121</v>
      </c>
      <c r="BE223" s="167">
        <f>IF(N223="základní",J223,0)</f>
        <v>0</v>
      </c>
      <c r="BF223" s="167">
        <f>IF(N223="snížená",J223,0)</f>
        <v>0</v>
      </c>
      <c r="BG223" s="167">
        <f>IF(N223="zákl. přenesená",J223,0)</f>
        <v>0</v>
      </c>
      <c r="BH223" s="167">
        <f>IF(N223="sníž. přenesená",J223,0)</f>
        <v>0</v>
      </c>
      <c r="BI223" s="167">
        <f>IF(N223="nulová",J223,0)</f>
        <v>0</v>
      </c>
      <c r="BJ223" s="16" t="s">
        <v>82</v>
      </c>
      <c r="BK223" s="167">
        <f>ROUND(I223*H223,2)</f>
        <v>0</v>
      </c>
      <c r="BL223" s="16" t="s">
        <v>135</v>
      </c>
      <c r="BM223" s="166" t="s">
        <v>478</v>
      </c>
    </row>
    <row r="224" spans="1:31" s="1" customFormat="1" ht="6.75" customHeight="1">
      <c r="A224" s="31"/>
      <c r="B224" s="46"/>
      <c r="C224" s="47"/>
      <c r="D224" s="47"/>
      <c r="E224" s="47"/>
      <c r="F224" s="47"/>
      <c r="G224" s="47"/>
      <c r="H224" s="47"/>
      <c r="I224" s="119"/>
      <c r="J224" s="47"/>
      <c r="K224" s="47"/>
      <c r="L224" s="32"/>
      <c r="M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</row>
  </sheetData>
  <sheetProtection/>
  <autoFilter ref="C125:K22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zoomScalePageLayoutView="0" workbookViewId="0" topLeftCell="A19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94</v>
      </c>
    </row>
    <row r="3" spans="2:46" ht="6.7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84</v>
      </c>
    </row>
    <row r="4" spans="2:46" ht="24.75" customHeight="1">
      <c r="B4" s="19"/>
      <c r="D4" s="20" t="s">
        <v>97</v>
      </c>
      <c r="L4" s="19"/>
      <c r="M4" s="94" t="s">
        <v>10</v>
      </c>
      <c r="AT4" s="16" t="s">
        <v>3</v>
      </c>
    </row>
    <row r="5" spans="2:12" ht="6.75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56" t="str">
        <f>'Rekapitulace stavby'!K6</f>
        <v>Základní technická vybavenost pro část obce Košetice</v>
      </c>
      <c r="F7" s="257"/>
      <c r="G7" s="257"/>
      <c r="H7" s="257"/>
      <c r="L7" s="19"/>
    </row>
    <row r="8" spans="1:31" s="1" customFormat="1" ht="12" customHeight="1">
      <c r="A8" s="31"/>
      <c r="B8" s="32"/>
      <c r="C8" s="31"/>
      <c r="D8" s="26" t="s">
        <v>98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2"/>
      <c r="C9" s="31"/>
      <c r="D9" s="31"/>
      <c r="E9" s="246" t="s">
        <v>479</v>
      </c>
      <c r="F9" s="255"/>
      <c r="G9" s="255"/>
      <c r="H9" s="255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96" t="s">
        <v>18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96" t="s">
        <v>21</v>
      </c>
      <c r="J12" s="54" t="str">
        <f>'Rekapitulace stavby'!AN8</f>
        <v>Vyplň údaj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96" t="s">
        <v>23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2"/>
      <c r="C15" s="31"/>
      <c r="D15" s="31"/>
      <c r="E15" s="24" t="s">
        <v>24</v>
      </c>
      <c r="F15" s="31"/>
      <c r="G15" s="31"/>
      <c r="H15" s="31"/>
      <c r="I15" s="96" t="s">
        <v>25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96" t="s">
        <v>23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2"/>
      <c r="C18" s="31"/>
      <c r="D18" s="31"/>
      <c r="E18" s="258" t="str">
        <f>'Rekapitulace stavby'!E14</f>
        <v>Vyplň údaj</v>
      </c>
      <c r="F18" s="228"/>
      <c r="G18" s="228"/>
      <c r="H18" s="228"/>
      <c r="I18" s="96" t="s">
        <v>25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2"/>
      <c r="C20" s="31"/>
      <c r="D20" s="26" t="s">
        <v>28</v>
      </c>
      <c r="E20" s="31"/>
      <c r="F20" s="31"/>
      <c r="G20" s="31"/>
      <c r="H20" s="31"/>
      <c r="I20" s="96" t="s">
        <v>23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2"/>
      <c r="C21" s="31"/>
      <c r="D21" s="31"/>
      <c r="E21" s="24" t="s">
        <v>29</v>
      </c>
      <c r="F21" s="31"/>
      <c r="G21" s="31"/>
      <c r="H21" s="31"/>
      <c r="I21" s="96" t="s">
        <v>25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23</v>
      </c>
      <c r="J23" s="24">
        <f>IF('Rekapitulace stavby'!AN19="","",'Rekapitulace stavby'!AN19)</f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2"/>
      <c r="C24" s="31"/>
      <c r="D24" s="31"/>
      <c r="E24" s="24" t="str">
        <f>IF('Rekapitulace stavby'!E20="","",'Rekapitulace stavby'!E20)</f>
        <v> </v>
      </c>
      <c r="F24" s="31"/>
      <c r="G24" s="31"/>
      <c r="H24" s="31"/>
      <c r="I24" s="96" t="s">
        <v>25</v>
      </c>
      <c r="J24" s="24">
        <f>IF('Rekapitulace stavby'!AN20="","",'Rekapitulace stavby'!AN20)</f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2"/>
      <c r="C26" s="31"/>
      <c r="D26" s="26" t="s">
        <v>33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97"/>
      <c r="B27" s="98"/>
      <c r="C27" s="97"/>
      <c r="D27" s="97"/>
      <c r="E27" s="232" t="s">
        <v>1</v>
      </c>
      <c r="F27" s="232"/>
      <c r="G27" s="232"/>
      <c r="H27" s="232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1" customFormat="1" ht="6.7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2"/>
      <c r="C30" s="31"/>
      <c r="D30" s="102" t="s">
        <v>34</v>
      </c>
      <c r="E30" s="31"/>
      <c r="F30" s="31"/>
      <c r="G30" s="31"/>
      <c r="H30" s="31"/>
      <c r="I30" s="95"/>
      <c r="J30" s="70">
        <f>ROUND(J122,2)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2"/>
      <c r="C32" s="31"/>
      <c r="D32" s="31"/>
      <c r="E32" s="31"/>
      <c r="F32" s="35" t="s">
        <v>36</v>
      </c>
      <c r="G32" s="31"/>
      <c r="H32" s="31"/>
      <c r="I32" s="103" t="s">
        <v>35</v>
      </c>
      <c r="J32" s="35" t="s">
        <v>37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2"/>
      <c r="C33" s="31"/>
      <c r="D33" s="104" t="s">
        <v>38</v>
      </c>
      <c r="E33" s="26" t="s">
        <v>39</v>
      </c>
      <c r="F33" s="105">
        <f>ROUND((SUM(BE122:BE213)),2)</f>
        <v>0</v>
      </c>
      <c r="G33" s="31"/>
      <c r="H33" s="31"/>
      <c r="I33" s="106">
        <v>0.21</v>
      </c>
      <c r="J33" s="105">
        <f>ROUND(((SUM(BE122:BE213))*I33),2)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2"/>
      <c r="C34" s="31"/>
      <c r="D34" s="31"/>
      <c r="E34" s="26" t="s">
        <v>40</v>
      </c>
      <c r="F34" s="105">
        <f>ROUND((SUM(BF122:BF213)),2)</f>
        <v>0</v>
      </c>
      <c r="G34" s="31"/>
      <c r="H34" s="31"/>
      <c r="I34" s="106">
        <v>0.15</v>
      </c>
      <c r="J34" s="105">
        <f>ROUND(((SUM(BF122:BF213))*I34),2)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2"/>
      <c r="C35" s="31"/>
      <c r="D35" s="31"/>
      <c r="E35" s="26" t="s">
        <v>41</v>
      </c>
      <c r="F35" s="105">
        <f>ROUND((SUM(BG122:BG213)),2)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2"/>
      <c r="C36" s="31"/>
      <c r="D36" s="31"/>
      <c r="E36" s="26" t="s">
        <v>42</v>
      </c>
      <c r="F36" s="105">
        <f>ROUND((SUM(BH122:BH213)),2)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2"/>
      <c r="C37" s="31"/>
      <c r="D37" s="31"/>
      <c r="E37" s="26" t="s">
        <v>43</v>
      </c>
      <c r="F37" s="105">
        <f>ROUND((SUM(BI122:BI213)),2)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2"/>
      <c r="C39" s="107"/>
      <c r="D39" s="108" t="s">
        <v>44</v>
      </c>
      <c r="E39" s="59"/>
      <c r="F39" s="59"/>
      <c r="G39" s="109" t="s">
        <v>45</v>
      </c>
      <c r="H39" s="110" t="s">
        <v>46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9"/>
      <c r="L41" s="19"/>
    </row>
    <row r="42" spans="2:12" ht="14.25" customHeight="1">
      <c r="B42" s="19"/>
      <c r="L42" s="19"/>
    </row>
    <row r="43" spans="2:12" ht="14.25" customHeight="1">
      <c r="B43" s="19"/>
      <c r="L43" s="19"/>
    </row>
    <row r="44" spans="2:12" ht="14.25" customHeight="1">
      <c r="B44" s="19"/>
      <c r="L44" s="19"/>
    </row>
    <row r="45" spans="2:12" ht="14.25" customHeight="1">
      <c r="B45" s="19"/>
      <c r="L45" s="19"/>
    </row>
    <row r="46" spans="2:12" ht="14.25" customHeight="1">
      <c r="B46" s="19"/>
      <c r="L46" s="19"/>
    </row>
    <row r="47" spans="2:12" ht="14.25" customHeight="1">
      <c r="B47" s="19"/>
      <c r="L47" s="19"/>
    </row>
    <row r="48" spans="2:12" ht="14.25" customHeight="1">
      <c r="B48" s="19"/>
      <c r="L48" s="19"/>
    </row>
    <row r="49" spans="2:12" ht="14.25" customHeight="1">
      <c r="B49" s="19"/>
      <c r="L49" s="19"/>
    </row>
    <row r="50" spans="2:12" s="1" customFormat="1" ht="14.25" customHeight="1">
      <c r="B50" s="41"/>
      <c r="D50" s="42" t="s">
        <v>47</v>
      </c>
      <c r="E50" s="43"/>
      <c r="F50" s="43"/>
      <c r="G50" s="42" t="s">
        <v>48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1" customFormat="1" ht="12.75">
      <c r="A61" s="31"/>
      <c r="B61" s="32"/>
      <c r="C61" s="31"/>
      <c r="D61" s="44" t="s">
        <v>49</v>
      </c>
      <c r="E61" s="34"/>
      <c r="F61" s="115" t="s">
        <v>50</v>
      </c>
      <c r="G61" s="44" t="s">
        <v>49</v>
      </c>
      <c r="H61" s="34"/>
      <c r="I61" s="116"/>
      <c r="J61" s="117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1" customFormat="1" ht="12.75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1" customFormat="1" ht="12.75">
      <c r="A76" s="31"/>
      <c r="B76" s="32"/>
      <c r="C76" s="31"/>
      <c r="D76" s="44" t="s">
        <v>49</v>
      </c>
      <c r="E76" s="34"/>
      <c r="F76" s="115" t="s">
        <v>50</v>
      </c>
      <c r="G76" s="44" t="s">
        <v>49</v>
      </c>
      <c r="H76" s="34"/>
      <c r="I76" s="116"/>
      <c r="J76" s="117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1"/>
      <c r="D85" s="31"/>
      <c r="E85" s="256" t="str">
        <f>E7</f>
        <v>Základní technická vybavenost pro část obce Košetice</v>
      </c>
      <c r="F85" s="257"/>
      <c r="G85" s="257"/>
      <c r="H85" s="257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98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1"/>
      <c r="D87" s="31"/>
      <c r="E87" s="246" t="str">
        <f>E9</f>
        <v>14 - Kanalizace splašková</v>
      </c>
      <c r="F87" s="255"/>
      <c r="G87" s="255"/>
      <c r="H87" s="255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19</v>
      </c>
      <c r="D89" s="31"/>
      <c r="E89" s="31"/>
      <c r="F89" s="24" t="str">
        <f>F12</f>
        <v>Košetice</v>
      </c>
      <c r="G89" s="31"/>
      <c r="H89" s="31"/>
      <c r="I89" s="96" t="s">
        <v>21</v>
      </c>
      <c r="J89" s="54" t="str">
        <f>IF(J12="","",J12)</f>
        <v>Vyplň údaj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25.5" customHeight="1">
      <c r="A91" s="31"/>
      <c r="B91" s="32"/>
      <c r="C91" s="26" t="s">
        <v>22</v>
      </c>
      <c r="D91" s="31"/>
      <c r="E91" s="31"/>
      <c r="F91" s="24" t="str">
        <f>E15</f>
        <v>Obec Košetice</v>
      </c>
      <c r="G91" s="31"/>
      <c r="H91" s="31"/>
      <c r="I91" s="96" t="s">
        <v>28</v>
      </c>
      <c r="J91" s="29" t="str">
        <f>E21</f>
        <v>INTEGRA Pelhřimov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26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21" t="s">
        <v>101</v>
      </c>
      <c r="D94" s="107"/>
      <c r="E94" s="107"/>
      <c r="F94" s="107"/>
      <c r="G94" s="107"/>
      <c r="H94" s="107"/>
      <c r="I94" s="122"/>
      <c r="J94" s="123" t="s">
        <v>102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24" t="s">
        <v>103</v>
      </c>
      <c r="D96" s="31"/>
      <c r="E96" s="31"/>
      <c r="F96" s="31"/>
      <c r="G96" s="31"/>
      <c r="H96" s="31"/>
      <c r="I96" s="95"/>
      <c r="J96" s="70">
        <f>J122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2:12" s="8" customFormat="1" ht="24.75" customHeight="1">
      <c r="B97" s="125"/>
      <c r="D97" s="126" t="s">
        <v>159</v>
      </c>
      <c r="E97" s="127"/>
      <c r="F97" s="127"/>
      <c r="G97" s="127"/>
      <c r="H97" s="127"/>
      <c r="I97" s="128"/>
      <c r="J97" s="129">
        <f>J123</f>
        <v>0</v>
      </c>
      <c r="L97" s="125"/>
    </row>
    <row r="98" spans="2:12" s="11" customFormat="1" ht="19.5" customHeight="1">
      <c r="B98" s="173"/>
      <c r="D98" s="174" t="s">
        <v>160</v>
      </c>
      <c r="E98" s="175"/>
      <c r="F98" s="175"/>
      <c r="G98" s="175"/>
      <c r="H98" s="175"/>
      <c r="I98" s="176"/>
      <c r="J98" s="177">
        <f>J124</f>
        <v>0</v>
      </c>
      <c r="L98" s="173"/>
    </row>
    <row r="99" spans="2:12" s="11" customFormat="1" ht="19.5" customHeight="1">
      <c r="B99" s="173"/>
      <c r="D99" s="174" t="s">
        <v>292</v>
      </c>
      <c r="E99" s="175"/>
      <c r="F99" s="175"/>
      <c r="G99" s="175"/>
      <c r="H99" s="175"/>
      <c r="I99" s="176"/>
      <c r="J99" s="177">
        <f>J150</f>
        <v>0</v>
      </c>
      <c r="L99" s="173"/>
    </row>
    <row r="100" spans="2:12" s="11" customFormat="1" ht="19.5" customHeight="1">
      <c r="B100" s="173"/>
      <c r="D100" s="174" t="s">
        <v>161</v>
      </c>
      <c r="E100" s="175"/>
      <c r="F100" s="175"/>
      <c r="G100" s="175"/>
      <c r="H100" s="175"/>
      <c r="I100" s="176"/>
      <c r="J100" s="177">
        <f>J160</f>
        <v>0</v>
      </c>
      <c r="L100" s="173"/>
    </row>
    <row r="101" spans="2:12" s="11" customFormat="1" ht="19.5" customHeight="1">
      <c r="B101" s="173"/>
      <c r="D101" s="174" t="s">
        <v>293</v>
      </c>
      <c r="E101" s="175"/>
      <c r="F101" s="175"/>
      <c r="G101" s="175"/>
      <c r="H101" s="175"/>
      <c r="I101" s="176"/>
      <c r="J101" s="177">
        <f>J162</f>
        <v>0</v>
      </c>
      <c r="L101" s="173"/>
    </row>
    <row r="102" spans="2:12" s="11" customFormat="1" ht="19.5" customHeight="1">
      <c r="B102" s="173"/>
      <c r="D102" s="174" t="s">
        <v>164</v>
      </c>
      <c r="E102" s="175"/>
      <c r="F102" s="175"/>
      <c r="G102" s="175"/>
      <c r="H102" s="175"/>
      <c r="I102" s="176"/>
      <c r="J102" s="177">
        <f>J212</f>
        <v>0</v>
      </c>
      <c r="L102" s="173"/>
    </row>
    <row r="103" spans="1:31" s="1" customFormat="1" ht="21.75" customHeight="1">
      <c r="A103" s="31"/>
      <c r="B103" s="32"/>
      <c r="C103" s="31"/>
      <c r="D103" s="31"/>
      <c r="E103" s="31"/>
      <c r="F103" s="31"/>
      <c r="G103" s="31"/>
      <c r="H103" s="31"/>
      <c r="I103" s="95"/>
      <c r="J103" s="31"/>
      <c r="K103" s="31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1" customFormat="1" ht="6.75" customHeight="1">
      <c r="A104" s="31"/>
      <c r="B104" s="46"/>
      <c r="C104" s="47"/>
      <c r="D104" s="47"/>
      <c r="E104" s="47"/>
      <c r="F104" s="47"/>
      <c r="G104" s="47"/>
      <c r="H104" s="47"/>
      <c r="I104" s="119"/>
      <c r="J104" s="47"/>
      <c r="K104" s="47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1" customFormat="1" ht="6.75" customHeight="1">
      <c r="A108" s="31"/>
      <c r="B108" s="48"/>
      <c r="C108" s="49"/>
      <c r="D108" s="49"/>
      <c r="E108" s="49"/>
      <c r="F108" s="49"/>
      <c r="G108" s="49"/>
      <c r="H108" s="49"/>
      <c r="I108" s="120"/>
      <c r="J108" s="49"/>
      <c r="K108" s="49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1" customFormat="1" ht="24.75" customHeight="1">
      <c r="A109" s="31"/>
      <c r="B109" s="32"/>
      <c r="C109" s="20" t="s">
        <v>106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6.75" customHeight="1">
      <c r="A110" s="31"/>
      <c r="B110" s="32"/>
      <c r="C110" s="31"/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12" customHeight="1">
      <c r="A111" s="31"/>
      <c r="B111" s="32"/>
      <c r="C111" s="26" t="s">
        <v>15</v>
      </c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16.5" customHeight="1">
      <c r="A112" s="31"/>
      <c r="B112" s="32"/>
      <c r="C112" s="31"/>
      <c r="D112" s="31"/>
      <c r="E112" s="256" t="str">
        <f>E7</f>
        <v>Základní technická vybavenost pro část obce Košetice</v>
      </c>
      <c r="F112" s="257"/>
      <c r="G112" s="257"/>
      <c r="H112" s="257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12" customHeight="1">
      <c r="A113" s="31"/>
      <c r="B113" s="32"/>
      <c r="C113" s="26" t="s">
        <v>98</v>
      </c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6.5" customHeight="1">
      <c r="A114" s="31"/>
      <c r="B114" s="32"/>
      <c r="C114" s="31"/>
      <c r="D114" s="31"/>
      <c r="E114" s="246" t="str">
        <f>E9</f>
        <v>14 - Kanalizace splašková</v>
      </c>
      <c r="F114" s="255"/>
      <c r="G114" s="255"/>
      <c r="H114" s="255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6.7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12" customHeight="1">
      <c r="A116" s="31"/>
      <c r="B116" s="32"/>
      <c r="C116" s="26" t="s">
        <v>19</v>
      </c>
      <c r="D116" s="31"/>
      <c r="E116" s="31"/>
      <c r="F116" s="24" t="str">
        <f>F12</f>
        <v>Košetice</v>
      </c>
      <c r="G116" s="31"/>
      <c r="H116" s="31"/>
      <c r="I116" s="96" t="s">
        <v>21</v>
      </c>
      <c r="J116" s="54" t="str">
        <f>IF(J12="","",J12)</f>
        <v>Vyplň údaj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6.75" customHeight="1">
      <c r="A117" s="31"/>
      <c r="B117" s="32"/>
      <c r="C117" s="31"/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25.5" customHeight="1">
      <c r="A118" s="31"/>
      <c r="B118" s="32"/>
      <c r="C118" s="26" t="s">
        <v>22</v>
      </c>
      <c r="D118" s="31"/>
      <c r="E118" s="31"/>
      <c r="F118" s="24" t="str">
        <f>E15</f>
        <v>Obec Košetice</v>
      </c>
      <c r="G118" s="31"/>
      <c r="H118" s="31"/>
      <c r="I118" s="96" t="s">
        <v>28</v>
      </c>
      <c r="J118" s="29" t="str">
        <f>E21</f>
        <v>INTEGRA Pelhřimov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15" customHeight="1">
      <c r="A119" s="31"/>
      <c r="B119" s="32"/>
      <c r="C119" s="26" t="s">
        <v>26</v>
      </c>
      <c r="D119" s="31"/>
      <c r="E119" s="31"/>
      <c r="F119" s="24" t="str">
        <f>IF(E18="","",E18)</f>
        <v>Vyplň údaj</v>
      </c>
      <c r="G119" s="31"/>
      <c r="H119" s="31"/>
      <c r="I119" s="96" t="s">
        <v>31</v>
      </c>
      <c r="J119" s="29" t="str">
        <f>E24</f>
        <v> 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9.75" customHeight="1">
      <c r="A120" s="31"/>
      <c r="B120" s="32"/>
      <c r="C120" s="31"/>
      <c r="D120" s="31"/>
      <c r="E120" s="31"/>
      <c r="F120" s="31"/>
      <c r="G120" s="31"/>
      <c r="H120" s="31"/>
      <c r="I120" s="95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9" customFormat="1" ht="29.25" customHeight="1">
      <c r="A121" s="130"/>
      <c r="B121" s="131"/>
      <c r="C121" s="132" t="s">
        <v>107</v>
      </c>
      <c r="D121" s="133" t="s">
        <v>59</v>
      </c>
      <c r="E121" s="133" t="s">
        <v>55</v>
      </c>
      <c r="F121" s="133" t="s">
        <v>56</v>
      </c>
      <c r="G121" s="133" t="s">
        <v>108</v>
      </c>
      <c r="H121" s="133" t="s">
        <v>109</v>
      </c>
      <c r="I121" s="134" t="s">
        <v>110</v>
      </c>
      <c r="J121" s="135" t="s">
        <v>102</v>
      </c>
      <c r="K121" s="136" t="s">
        <v>111</v>
      </c>
      <c r="L121" s="137"/>
      <c r="M121" s="61" t="s">
        <v>1</v>
      </c>
      <c r="N121" s="62" t="s">
        <v>38</v>
      </c>
      <c r="O121" s="62" t="s">
        <v>112</v>
      </c>
      <c r="P121" s="62" t="s">
        <v>113</v>
      </c>
      <c r="Q121" s="62" t="s">
        <v>114</v>
      </c>
      <c r="R121" s="62" t="s">
        <v>115</v>
      </c>
      <c r="S121" s="62" t="s">
        <v>116</v>
      </c>
      <c r="T121" s="63" t="s">
        <v>117</v>
      </c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63" s="1" customFormat="1" ht="22.5" customHeight="1">
      <c r="A122" s="31"/>
      <c r="B122" s="32"/>
      <c r="C122" s="68" t="s">
        <v>118</v>
      </c>
      <c r="D122" s="31"/>
      <c r="E122" s="31"/>
      <c r="F122" s="31"/>
      <c r="G122" s="31"/>
      <c r="H122" s="31"/>
      <c r="I122" s="95"/>
      <c r="J122" s="138">
        <f>BK122</f>
        <v>0</v>
      </c>
      <c r="K122" s="31"/>
      <c r="L122" s="32"/>
      <c r="M122" s="64"/>
      <c r="N122" s="55"/>
      <c r="O122" s="65"/>
      <c r="P122" s="139">
        <f>P123</f>
        <v>0</v>
      </c>
      <c r="Q122" s="65"/>
      <c r="R122" s="139">
        <f>R123</f>
        <v>205.6450312</v>
      </c>
      <c r="S122" s="65"/>
      <c r="T122" s="140">
        <f>T123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73</v>
      </c>
      <c r="AU122" s="16" t="s">
        <v>104</v>
      </c>
      <c r="BK122" s="141">
        <f>BK123</f>
        <v>0</v>
      </c>
    </row>
    <row r="123" spans="2:63" s="10" customFormat="1" ht="25.5" customHeight="1">
      <c r="B123" s="142"/>
      <c r="D123" s="143" t="s">
        <v>73</v>
      </c>
      <c r="E123" s="144" t="s">
        <v>165</v>
      </c>
      <c r="F123" s="144" t="s">
        <v>166</v>
      </c>
      <c r="I123" s="145"/>
      <c r="J123" s="146">
        <f>BK123</f>
        <v>0</v>
      </c>
      <c r="L123" s="142"/>
      <c r="M123" s="147"/>
      <c r="N123" s="148"/>
      <c r="O123" s="148"/>
      <c r="P123" s="149">
        <f>P124+P150+P160+P162+P212</f>
        <v>0</v>
      </c>
      <c r="Q123" s="148"/>
      <c r="R123" s="149">
        <f>R124+R150+R160+R162+R212</f>
        <v>205.6450312</v>
      </c>
      <c r="S123" s="148"/>
      <c r="T123" s="150">
        <f>T124+T150+T160+T162+T212</f>
        <v>0</v>
      </c>
      <c r="AR123" s="143" t="s">
        <v>82</v>
      </c>
      <c r="AT123" s="151" t="s">
        <v>73</v>
      </c>
      <c r="AU123" s="151" t="s">
        <v>74</v>
      </c>
      <c r="AY123" s="143" t="s">
        <v>121</v>
      </c>
      <c r="BK123" s="152">
        <f>BK124+BK150+BK160+BK162+BK212</f>
        <v>0</v>
      </c>
    </row>
    <row r="124" spans="2:63" s="10" customFormat="1" ht="22.5" customHeight="1">
      <c r="B124" s="142"/>
      <c r="D124" s="143" t="s">
        <v>73</v>
      </c>
      <c r="E124" s="178" t="s">
        <v>82</v>
      </c>
      <c r="F124" s="178" t="s">
        <v>167</v>
      </c>
      <c r="I124" s="145"/>
      <c r="J124" s="179">
        <f>BK124</f>
        <v>0</v>
      </c>
      <c r="L124" s="142"/>
      <c r="M124" s="147"/>
      <c r="N124" s="148"/>
      <c r="O124" s="148"/>
      <c r="P124" s="149">
        <f>SUM(P125:P149)</f>
        <v>0</v>
      </c>
      <c r="Q124" s="148"/>
      <c r="R124" s="149">
        <f>SUM(R125:R149)</f>
        <v>0</v>
      </c>
      <c r="S124" s="148"/>
      <c r="T124" s="150">
        <f>SUM(T125:T149)</f>
        <v>0</v>
      </c>
      <c r="AR124" s="143" t="s">
        <v>82</v>
      </c>
      <c r="AT124" s="151" t="s">
        <v>73</v>
      </c>
      <c r="AU124" s="151" t="s">
        <v>82</v>
      </c>
      <c r="AY124" s="143" t="s">
        <v>121</v>
      </c>
      <c r="BK124" s="152">
        <f>SUM(BK125:BK149)</f>
        <v>0</v>
      </c>
    </row>
    <row r="125" spans="1:65" s="1" customFormat="1" ht="21.75" customHeight="1">
      <c r="A125" s="31"/>
      <c r="B125" s="153"/>
      <c r="C125" s="154" t="s">
        <v>82</v>
      </c>
      <c r="D125" s="154" t="s">
        <v>122</v>
      </c>
      <c r="E125" s="155" t="s">
        <v>298</v>
      </c>
      <c r="F125" s="156" t="s">
        <v>299</v>
      </c>
      <c r="G125" s="157" t="s">
        <v>170</v>
      </c>
      <c r="H125" s="158">
        <v>234.24</v>
      </c>
      <c r="I125" s="159"/>
      <c r="J125" s="160">
        <f>ROUND(I125*H125,2)</f>
        <v>0</v>
      </c>
      <c r="K125" s="161"/>
      <c r="L125" s="32"/>
      <c r="M125" s="162" t="s">
        <v>1</v>
      </c>
      <c r="N125" s="163" t="s">
        <v>39</v>
      </c>
      <c r="O125" s="57"/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6" t="s">
        <v>135</v>
      </c>
      <c r="AT125" s="166" t="s">
        <v>122</v>
      </c>
      <c r="AU125" s="166" t="s">
        <v>84</v>
      </c>
      <c r="AY125" s="16" t="s">
        <v>121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16" t="s">
        <v>82</v>
      </c>
      <c r="BK125" s="167">
        <f>ROUND(I125*H125,2)</f>
        <v>0</v>
      </c>
      <c r="BL125" s="16" t="s">
        <v>135</v>
      </c>
      <c r="BM125" s="166" t="s">
        <v>480</v>
      </c>
    </row>
    <row r="126" spans="2:51" s="14" customFormat="1" ht="11.25">
      <c r="B126" s="197"/>
      <c r="D126" s="181" t="s">
        <v>172</v>
      </c>
      <c r="E126" s="198" t="s">
        <v>1</v>
      </c>
      <c r="F126" s="199" t="s">
        <v>481</v>
      </c>
      <c r="H126" s="198" t="s">
        <v>1</v>
      </c>
      <c r="I126" s="200"/>
      <c r="L126" s="197"/>
      <c r="M126" s="201"/>
      <c r="N126" s="202"/>
      <c r="O126" s="202"/>
      <c r="P126" s="202"/>
      <c r="Q126" s="202"/>
      <c r="R126" s="202"/>
      <c r="S126" s="202"/>
      <c r="T126" s="203"/>
      <c r="AT126" s="198" t="s">
        <v>172</v>
      </c>
      <c r="AU126" s="198" t="s">
        <v>84</v>
      </c>
      <c r="AV126" s="14" t="s">
        <v>82</v>
      </c>
      <c r="AW126" s="14" t="s">
        <v>30</v>
      </c>
      <c r="AX126" s="14" t="s">
        <v>74</v>
      </c>
      <c r="AY126" s="198" t="s">
        <v>121</v>
      </c>
    </row>
    <row r="127" spans="2:51" s="12" customFormat="1" ht="11.25">
      <c r="B127" s="180"/>
      <c r="D127" s="181" t="s">
        <v>172</v>
      </c>
      <c r="E127" s="182" t="s">
        <v>1</v>
      </c>
      <c r="F127" s="183" t="s">
        <v>482</v>
      </c>
      <c r="H127" s="184">
        <v>178.56</v>
      </c>
      <c r="I127" s="185"/>
      <c r="L127" s="180"/>
      <c r="M127" s="186"/>
      <c r="N127" s="187"/>
      <c r="O127" s="187"/>
      <c r="P127" s="187"/>
      <c r="Q127" s="187"/>
      <c r="R127" s="187"/>
      <c r="S127" s="187"/>
      <c r="T127" s="188"/>
      <c r="AT127" s="182" t="s">
        <v>172</v>
      </c>
      <c r="AU127" s="182" t="s">
        <v>84</v>
      </c>
      <c r="AV127" s="12" t="s">
        <v>84</v>
      </c>
      <c r="AW127" s="12" t="s">
        <v>30</v>
      </c>
      <c r="AX127" s="12" t="s">
        <v>74</v>
      </c>
      <c r="AY127" s="182" t="s">
        <v>121</v>
      </c>
    </row>
    <row r="128" spans="2:51" s="14" customFormat="1" ht="11.25">
      <c r="B128" s="197"/>
      <c r="D128" s="181" t="s">
        <v>172</v>
      </c>
      <c r="E128" s="198" t="s">
        <v>1</v>
      </c>
      <c r="F128" s="199" t="s">
        <v>483</v>
      </c>
      <c r="H128" s="198" t="s">
        <v>1</v>
      </c>
      <c r="I128" s="200"/>
      <c r="L128" s="197"/>
      <c r="M128" s="201"/>
      <c r="N128" s="202"/>
      <c r="O128" s="202"/>
      <c r="P128" s="202"/>
      <c r="Q128" s="202"/>
      <c r="R128" s="202"/>
      <c r="S128" s="202"/>
      <c r="T128" s="203"/>
      <c r="AT128" s="198" t="s">
        <v>172</v>
      </c>
      <c r="AU128" s="198" t="s">
        <v>84</v>
      </c>
      <c r="AV128" s="14" t="s">
        <v>82</v>
      </c>
      <c r="AW128" s="14" t="s">
        <v>30</v>
      </c>
      <c r="AX128" s="14" t="s">
        <v>74</v>
      </c>
      <c r="AY128" s="198" t="s">
        <v>121</v>
      </c>
    </row>
    <row r="129" spans="2:51" s="12" customFormat="1" ht="11.25">
      <c r="B129" s="180"/>
      <c r="D129" s="181" t="s">
        <v>172</v>
      </c>
      <c r="E129" s="182" t="s">
        <v>1</v>
      </c>
      <c r="F129" s="183" t="s">
        <v>484</v>
      </c>
      <c r="H129" s="184">
        <v>49.92</v>
      </c>
      <c r="I129" s="185"/>
      <c r="L129" s="180"/>
      <c r="M129" s="186"/>
      <c r="N129" s="187"/>
      <c r="O129" s="187"/>
      <c r="P129" s="187"/>
      <c r="Q129" s="187"/>
      <c r="R129" s="187"/>
      <c r="S129" s="187"/>
      <c r="T129" s="188"/>
      <c r="AT129" s="182" t="s">
        <v>172</v>
      </c>
      <c r="AU129" s="182" t="s">
        <v>84</v>
      </c>
      <c r="AV129" s="12" t="s">
        <v>84</v>
      </c>
      <c r="AW129" s="12" t="s">
        <v>30</v>
      </c>
      <c r="AX129" s="12" t="s">
        <v>74</v>
      </c>
      <c r="AY129" s="182" t="s">
        <v>121</v>
      </c>
    </row>
    <row r="130" spans="2:51" s="12" customFormat="1" ht="11.25">
      <c r="B130" s="180"/>
      <c r="D130" s="181" t="s">
        <v>172</v>
      </c>
      <c r="E130" s="182" t="s">
        <v>1</v>
      </c>
      <c r="F130" s="183" t="s">
        <v>485</v>
      </c>
      <c r="H130" s="184">
        <v>5.76</v>
      </c>
      <c r="I130" s="185"/>
      <c r="L130" s="180"/>
      <c r="M130" s="186"/>
      <c r="N130" s="187"/>
      <c r="O130" s="187"/>
      <c r="P130" s="187"/>
      <c r="Q130" s="187"/>
      <c r="R130" s="187"/>
      <c r="S130" s="187"/>
      <c r="T130" s="188"/>
      <c r="AT130" s="182" t="s">
        <v>172</v>
      </c>
      <c r="AU130" s="182" t="s">
        <v>84</v>
      </c>
      <c r="AV130" s="12" t="s">
        <v>84</v>
      </c>
      <c r="AW130" s="12" t="s">
        <v>30</v>
      </c>
      <c r="AX130" s="12" t="s">
        <v>74</v>
      </c>
      <c r="AY130" s="182" t="s">
        <v>121</v>
      </c>
    </row>
    <row r="131" spans="2:51" s="13" customFormat="1" ht="11.25">
      <c r="B131" s="189"/>
      <c r="D131" s="181" t="s">
        <v>172</v>
      </c>
      <c r="E131" s="190" t="s">
        <v>1</v>
      </c>
      <c r="F131" s="191" t="s">
        <v>174</v>
      </c>
      <c r="H131" s="192">
        <v>234.24</v>
      </c>
      <c r="I131" s="193"/>
      <c r="L131" s="189"/>
      <c r="M131" s="194"/>
      <c r="N131" s="195"/>
      <c r="O131" s="195"/>
      <c r="P131" s="195"/>
      <c r="Q131" s="195"/>
      <c r="R131" s="195"/>
      <c r="S131" s="195"/>
      <c r="T131" s="196"/>
      <c r="AT131" s="190" t="s">
        <v>172</v>
      </c>
      <c r="AU131" s="190" t="s">
        <v>84</v>
      </c>
      <c r="AV131" s="13" t="s">
        <v>135</v>
      </c>
      <c r="AW131" s="13" t="s">
        <v>30</v>
      </c>
      <c r="AX131" s="13" t="s">
        <v>82</v>
      </c>
      <c r="AY131" s="190" t="s">
        <v>121</v>
      </c>
    </row>
    <row r="132" spans="1:65" s="1" customFormat="1" ht="21.75" customHeight="1">
      <c r="A132" s="31"/>
      <c r="B132" s="153"/>
      <c r="C132" s="154" t="s">
        <v>84</v>
      </c>
      <c r="D132" s="154" t="s">
        <v>122</v>
      </c>
      <c r="E132" s="155" t="s">
        <v>306</v>
      </c>
      <c r="F132" s="156" t="s">
        <v>307</v>
      </c>
      <c r="G132" s="157" t="s">
        <v>170</v>
      </c>
      <c r="H132" s="158">
        <v>117.12</v>
      </c>
      <c r="I132" s="159"/>
      <c r="J132" s="160">
        <f>ROUND(I132*H132,2)</f>
        <v>0</v>
      </c>
      <c r="K132" s="161"/>
      <c r="L132" s="32"/>
      <c r="M132" s="162" t="s">
        <v>1</v>
      </c>
      <c r="N132" s="163" t="s">
        <v>39</v>
      </c>
      <c r="O132" s="57"/>
      <c r="P132" s="164">
        <f>O132*H132</f>
        <v>0</v>
      </c>
      <c r="Q132" s="164">
        <v>0</v>
      </c>
      <c r="R132" s="164">
        <f>Q132*H132</f>
        <v>0</v>
      </c>
      <c r="S132" s="164">
        <v>0</v>
      </c>
      <c r="T132" s="16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6" t="s">
        <v>135</v>
      </c>
      <c r="AT132" s="166" t="s">
        <v>122</v>
      </c>
      <c r="AU132" s="166" t="s">
        <v>84</v>
      </c>
      <c r="AY132" s="16" t="s">
        <v>121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6" t="s">
        <v>82</v>
      </c>
      <c r="BK132" s="167">
        <f>ROUND(I132*H132,2)</f>
        <v>0</v>
      </c>
      <c r="BL132" s="16" t="s">
        <v>135</v>
      </c>
      <c r="BM132" s="166" t="s">
        <v>486</v>
      </c>
    </row>
    <row r="133" spans="2:51" s="12" customFormat="1" ht="11.25">
      <c r="B133" s="180"/>
      <c r="D133" s="181" t="s">
        <v>172</v>
      </c>
      <c r="E133" s="182" t="s">
        <v>1</v>
      </c>
      <c r="F133" s="183" t="s">
        <v>487</v>
      </c>
      <c r="H133" s="184">
        <v>117.12</v>
      </c>
      <c r="I133" s="185"/>
      <c r="L133" s="180"/>
      <c r="M133" s="186"/>
      <c r="N133" s="187"/>
      <c r="O133" s="187"/>
      <c r="P133" s="187"/>
      <c r="Q133" s="187"/>
      <c r="R133" s="187"/>
      <c r="S133" s="187"/>
      <c r="T133" s="188"/>
      <c r="AT133" s="182" t="s">
        <v>172</v>
      </c>
      <c r="AU133" s="182" t="s">
        <v>84</v>
      </c>
      <c r="AV133" s="12" t="s">
        <v>84</v>
      </c>
      <c r="AW133" s="12" t="s">
        <v>30</v>
      </c>
      <c r="AX133" s="12" t="s">
        <v>74</v>
      </c>
      <c r="AY133" s="182" t="s">
        <v>121</v>
      </c>
    </row>
    <row r="134" spans="2:51" s="13" customFormat="1" ht="11.25">
      <c r="B134" s="189"/>
      <c r="D134" s="181" t="s">
        <v>172</v>
      </c>
      <c r="E134" s="190" t="s">
        <v>1</v>
      </c>
      <c r="F134" s="191" t="s">
        <v>174</v>
      </c>
      <c r="H134" s="192">
        <v>117.12</v>
      </c>
      <c r="I134" s="193"/>
      <c r="L134" s="189"/>
      <c r="M134" s="194"/>
      <c r="N134" s="195"/>
      <c r="O134" s="195"/>
      <c r="P134" s="195"/>
      <c r="Q134" s="195"/>
      <c r="R134" s="195"/>
      <c r="S134" s="195"/>
      <c r="T134" s="196"/>
      <c r="AT134" s="190" t="s">
        <v>172</v>
      </c>
      <c r="AU134" s="190" t="s">
        <v>84</v>
      </c>
      <c r="AV134" s="13" t="s">
        <v>135</v>
      </c>
      <c r="AW134" s="13" t="s">
        <v>30</v>
      </c>
      <c r="AX134" s="13" t="s">
        <v>82</v>
      </c>
      <c r="AY134" s="190" t="s">
        <v>121</v>
      </c>
    </row>
    <row r="135" spans="1:65" s="1" customFormat="1" ht="21.75" customHeight="1">
      <c r="A135" s="31"/>
      <c r="B135" s="153"/>
      <c r="C135" s="154" t="s">
        <v>131</v>
      </c>
      <c r="D135" s="154" t="s">
        <v>122</v>
      </c>
      <c r="E135" s="155" t="s">
        <v>311</v>
      </c>
      <c r="F135" s="156" t="s">
        <v>312</v>
      </c>
      <c r="G135" s="157" t="s">
        <v>170</v>
      </c>
      <c r="H135" s="158">
        <v>117.12</v>
      </c>
      <c r="I135" s="159"/>
      <c r="J135" s="160">
        <f>ROUND(I135*H135,2)</f>
        <v>0</v>
      </c>
      <c r="K135" s="161"/>
      <c r="L135" s="32"/>
      <c r="M135" s="162" t="s">
        <v>1</v>
      </c>
      <c r="N135" s="163" t="s">
        <v>39</v>
      </c>
      <c r="O135" s="57"/>
      <c r="P135" s="164">
        <f>O135*H135</f>
        <v>0</v>
      </c>
      <c r="Q135" s="164">
        <v>0</v>
      </c>
      <c r="R135" s="164">
        <f>Q135*H135</f>
        <v>0</v>
      </c>
      <c r="S135" s="164">
        <v>0</v>
      </c>
      <c r="T135" s="16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6" t="s">
        <v>135</v>
      </c>
      <c r="AT135" s="166" t="s">
        <v>122</v>
      </c>
      <c r="AU135" s="166" t="s">
        <v>84</v>
      </c>
      <c r="AY135" s="16" t="s">
        <v>121</v>
      </c>
      <c r="BE135" s="167">
        <f>IF(N135="základní",J135,0)</f>
        <v>0</v>
      </c>
      <c r="BF135" s="167">
        <f>IF(N135="snížená",J135,0)</f>
        <v>0</v>
      </c>
      <c r="BG135" s="167">
        <f>IF(N135="zákl. přenesená",J135,0)</f>
        <v>0</v>
      </c>
      <c r="BH135" s="167">
        <f>IF(N135="sníž. přenesená",J135,0)</f>
        <v>0</v>
      </c>
      <c r="BI135" s="167">
        <f>IF(N135="nulová",J135,0)</f>
        <v>0</v>
      </c>
      <c r="BJ135" s="16" t="s">
        <v>82</v>
      </c>
      <c r="BK135" s="167">
        <f>ROUND(I135*H135,2)</f>
        <v>0</v>
      </c>
      <c r="BL135" s="16" t="s">
        <v>135</v>
      </c>
      <c r="BM135" s="166" t="s">
        <v>488</v>
      </c>
    </row>
    <row r="136" spans="2:51" s="14" customFormat="1" ht="11.25">
      <c r="B136" s="197"/>
      <c r="D136" s="181" t="s">
        <v>172</v>
      </c>
      <c r="E136" s="198" t="s">
        <v>1</v>
      </c>
      <c r="F136" s="199" t="s">
        <v>309</v>
      </c>
      <c r="H136" s="198" t="s">
        <v>1</v>
      </c>
      <c r="I136" s="200"/>
      <c r="L136" s="197"/>
      <c r="M136" s="201"/>
      <c r="N136" s="202"/>
      <c r="O136" s="202"/>
      <c r="P136" s="202"/>
      <c r="Q136" s="202"/>
      <c r="R136" s="202"/>
      <c r="S136" s="202"/>
      <c r="T136" s="203"/>
      <c r="AT136" s="198" t="s">
        <v>172</v>
      </c>
      <c r="AU136" s="198" t="s">
        <v>84</v>
      </c>
      <c r="AV136" s="14" t="s">
        <v>82</v>
      </c>
      <c r="AW136" s="14" t="s">
        <v>30</v>
      </c>
      <c r="AX136" s="14" t="s">
        <v>74</v>
      </c>
      <c r="AY136" s="198" t="s">
        <v>121</v>
      </c>
    </row>
    <row r="137" spans="2:51" s="12" customFormat="1" ht="11.25">
      <c r="B137" s="180"/>
      <c r="D137" s="181" t="s">
        <v>172</v>
      </c>
      <c r="E137" s="182" t="s">
        <v>1</v>
      </c>
      <c r="F137" s="183" t="s">
        <v>487</v>
      </c>
      <c r="H137" s="184">
        <v>117.12</v>
      </c>
      <c r="I137" s="185"/>
      <c r="L137" s="180"/>
      <c r="M137" s="186"/>
      <c r="N137" s="187"/>
      <c r="O137" s="187"/>
      <c r="P137" s="187"/>
      <c r="Q137" s="187"/>
      <c r="R137" s="187"/>
      <c r="S137" s="187"/>
      <c r="T137" s="188"/>
      <c r="AT137" s="182" t="s">
        <v>172</v>
      </c>
      <c r="AU137" s="182" t="s">
        <v>84</v>
      </c>
      <c r="AV137" s="12" t="s">
        <v>84</v>
      </c>
      <c r="AW137" s="12" t="s">
        <v>30</v>
      </c>
      <c r="AX137" s="12" t="s">
        <v>74</v>
      </c>
      <c r="AY137" s="182" t="s">
        <v>121</v>
      </c>
    </row>
    <row r="138" spans="2:51" s="13" customFormat="1" ht="11.25">
      <c r="B138" s="189"/>
      <c r="D138" s="181" t="s">
        <v>172</v>
      </c>
      <c r="E138" s="190" t="s">
        <v>1</v>
      </c>
      <c r="F138" s="191" t="s">
        <v>174</v>
      </c>
      <c r="H138" s="192">
        <v>117.12</v>
      </c>
      <c r="I138" s="193"/>
      <c r="L138" s="189"/>
      <c r="M138" s="194"/>
      <c r="N138" s="195"/>
      <c r="O138" s="195"/>
      <c r="P138" s="195"/>
      <c r="Q138" s="195"/>
      <c r="R138" s="195"/>
      <c r="S138" s="195"/>
      <c r="T138" s="196"/>
      <c r="AT138" s="190" t="s">
        <v>172</v>
      </c>
      <c r="AU138" s="190" t="s">
        <v>84</v>
      </c>
      <c r="AV138" s="13" t="s">
        <v>135</v>
      </c>
      <c r="AW138" s="13" t="s">
        <v>30</v>
      </c>
      <c r="AX138" s="13" t="s">
        <v>82</v>
      </c>
      <c r="AY138" s="190" t="s">
        <v>121</v>
      </c>
    </row>
    <row r="139" spans="1:65" s="1" customFormat="1" ht="21.75" customHeight="1">
      <c r="A139" s="31"/>
      <c r="B139" s="153"/>
      <c r="C139" s="154" t="s">
        <v>135</v>
      </c>
      <c r="D139" s="154" t="s">
        <v>122</v>
      </c>
      <c r="E139" s="155" t="s">
        <v>195</v>
      </c>
      <c r="F139" s="156" t="s">
        <v>196</v>
      </c>
      <c r="G139" s="157" t="s">
        <v>170</v>
      </c>
      <c r="H139" s="158">
        <v>98.473</v>
      </c>
      <c r="I139" s="159"/>
      <c r="J139" s="160">
        <f>ROUND(I139*H139,2)</f>
        <v>0</v>
      </c>
      <c r="K139" s="161"/>
      <c r="L139" s="32"/>
      <c r="M139" s="162" t="s">
        <v>1</v>
      </c>
      <c r="N139" s="163" t="s">
        <v>39</v>
      </c>
      <c r="O139" s="57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6" t="s">
        <v>135</v>
      </c>
      <c r="AT139" s="166" t="s">
        <v>122</v>
      </c>
      <c r="AU139" s="166" t="s">
        <v>84</v>
      </c>
      <c r="AY139" s="16" t="s">
        <v>121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6" t="s">
        <v>82</v>
      </c>
      <c r="BK139" s="167">
        <f>ROUND(I139*H139,2)</f>
        <v>0</v>
      </c>
      <c r="BL139" s="16" t="s">
        <v>135</v>
      </c>
      <c r="BM139" s="166" t="s">
        <v>489</v>
      </c>
    </row>
    <row r="140" spans="2:51" s="12" customFormat="1" ht="11.25">
      <c r="B140" s="180"/>
      <c r="D140" s="181" t="s">
        <v>172</v>
      </c>
      <c r="E140" s="182" t="s">
        <v>1</v>
      </c>
      <c r="F140" s="183" t="s">
        <v>490</v>
      </c>
      <c r="H140" s="184">
        <v>234.24</v>
      </c>
      <c r="I140" s="185"/>
      <c r="L140" s="180"/>
      <c r="M140" s="186"/>
      <c r="N140" s="187"/>
      <c r="O140" s="187"/>
      <c r="P140" s="187"/>
      <c r="Q140" s="187"/>
      <c r="R140" s="187"/>
      <c r="S140" s="187"/>
      <c r="T140" s="188"/>
      <c r="AT140" s="182" t="s">
        <v>172</v>
      </c>
      <c r="AU140" s="182" t="s">
        <v>84</v>
      </c>
      <c r="AV140" s="12" t="s">
        <v>84</v>
      </c>
      <c r="AW140" s="12" t="s">
        <v>30</v>
      </c>
      <c r="AX140" s="12" t="s">
        <v>74</v>
      </c>
      <c r="AY140" s="182" t="s">
        <v>121</v>
      </c>
    </row>
    <row r="141" spans="2:51" s="12" customFormat="1" ht="11.25">
      <c r="B141" s="180"/>
      <c r="D141" s="181" t="s">
        <v>172</v>
      </c>
      <c r="E141" s="182" t="s">
        <v>1</v>
      </c>
      <c r="F141" s="183" t="s">
        <v>491</v>
      </c>
      <c r="H141" s="184">
        <v>-135.767</v>
      </c>
      <c r="I141" s="185"/>
      <c r="L141" s="180"/>
      <c r="M141" s="186"/>
      <c r="N141" s="187"/>
      <c r="O141" s="187"/>
      <c r="P141" s="187"/>
      <c r="Q141" s="187"/>
      <c r="R141" s="187"/>
      <c r="S141" s="187"/>
      <c r="T141" s="188"/>
      <c r="AT141" s="182" t="s">
        <v>172</v>
      </c>
      <c r="AU141" s="182" t="s">
        <v>84</v>
      </c>
      <c r="AV141" s="12" t="s">
        <v>84</v>
      </c>
      <c r="AW141" s="12" t="s">
        <v>30</v>
      </c>
      <c r="AX141" s="12" t="s">
        <v>74</v>
      </c>
      <c r="AY141" s="182" t="s">
        <v>121</v>
      </c>
    </row>
    <row r="142" spans="2:51" s="13" customFormat="1" ht="11.25">
      <c r="B142" s="189"/>
      <c r="D142" s="181" t="s">
        <v>172</v>
      </c>
      <c r="E142" s="190" t="s">
        <v>1</v>
      </c>
      <c r="F142" s="191" t="s">
        <v>174</v>
      </c>
      <c r="H142" s="192">
        <v>98.47300000000001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172</v>
      </c>
      <c r="AU142" s="190" t="s">
        <v>84</v>
      </c>
      <c r="AV142" s="13" t="s">
        <v>135</v>
      </c>
      <c r="AW142" s="13" t="s">
        <v>30</v>
      </c>
      <c r="AX142" s="13" t="s">
        <v>82</v>
      </c>
      <c r="AY142" s="190" t="s">
        <v>121</v>
      </c>
    </row>
    <row r="143" spans="1:65" s="1" customFormat="1" ht="16.5" customHeight="1">
      <c r="A143" s="31"/>
      <c r="B143" s="153"/>
      <c r="C143" s="154" t="s">
        <v>120</v>
      </c>
      <c r="D143" s="154" t="s">
        <v>122</v>
      </c>
      <c r="E143" s="155" t="s">
        <v>181</v>
      </c>
      <c r="F143" s="156" t="s">
        <v>182</v>
      </c>
      <c r="G143" s="157" t="s">
        <v>170</v>
      </c>
      <c r="H143" s="158">
        <v>98.473</v>
      </c>
      <c r="I143" s="159"/>
      <c r="J143" s="160">
        <f>ROUND(I143*H143,2)</f>
        <v>0</v>
      </c>
      <c r="K143" s="161"/>
      <c r="L143" s="32"/>
      <c r="M143" s="162" t="s">
        <v>1</v>
      </c>
      <c r="N143" s="163" t="s">
        <v>39</v>
      </c>
      <c r="O143" s="57"/>
      <c r="P143" s="164">
        <f>O143*H143</f>
        <v>0</v>
      </c>
      <c r="Q143" s="164">
        <v>0</v>
      </c>
      <c r="R143" s="164">
        <f>Q143*H143</f>
        <v>0</v>
      </c>
      <c r="S143" s="164">
        <v>0</v>
      </c>
      <c r="T143" s="16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6" t="s">
        <v>135</v>
      </c>
      <c r="AT143" s="166" t="s">
        <v>122</v>
      </c>
      <c r="AU143" s="166" t="s">
        <v>84</v>
      </c>
      <c r="AY143" s="16" t="s">
        <v>121</v>
      </c>
      <c r="BE143" s="167">
        <f>IF(N143="základní",J143,0)</f>
        <v>0</v>
      </c>
      <c r="BF143" s="167">
        <f>IF(N143="snížená",J143,0)</f>
        <v>0</v>
      </c>
      <c r="BG143" s="167">
        <f>IF(N143="zákl. přenesená",J143,0)</f>
        <v>0</v>
      </c>
      <c r="BH143" s="167">
        <f>IF(N143="sníž. přenesená",J143,0)</f>
        <v>0</v>
      </c>
      <c r="BI143" s="167">
        <f>IF(N143="nulová",J143,0)</f>
        <v>0</v>
      </c>
      <c r="BJ143" s="16" t="s">
        <v>82</v>
      </c>
      <c r="BK143" s="167">
        <f>ROUND(I143*H143,2)</f>
        <v>0</v>
      </c>
      <c r="BL143" s="16" t="s">
        <v>135</v>
      </c>
      <c r="BM143" s="166" t="s">
        <v>492</v>
      </c>
    </row>
    <row r="144" spans="1:65" s="1" customFormat="1" ht="16.5" customHeight="1">
      <c r="A144" s="31"/>
      <c r="B144" s="153"/>
      <c r="C144" s="154" t="s">
        <v>142</v>
      </c>
      <c r="D144" s="154" t="s">
        <v>122</v>
      </c>
      <c r="E144" s="155" t="s">
        <v>318</v>
      </c>
      <c r="F144" s="156" t="s">
        <v>319</v>
      </c>
      <c r="G144" s="157" t="s">
        <v>170</v>
      </c>
      <c r="H144" s="158">
        <v>135.767</v>
      </c>
      <c r="I144" s="159"/>
      <c r="J144" s="160">
        <f>ROUND(I144*H144,2)</f>
        <v>0</v>
      </c>
      <c r="K144" s="161"/>
      <c r="L144" s="32"/>
      <c r="M144" s="162" t="s">
        <v>1</v>
      </c>
      <c r="N144" s="163" t="s">
        <v>39</v>
      </c>
      <c r="O144" s="57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6" t="s">
        <v>135</v>
      </c>
      <c r="AT144" s="166" t="s">
        <v>122</v>
      </c>
      <c r="AU144" s="166" t="s">
        <v>84</v>
      </c>
      <c r="AY144" s="16" t="s">
        <v>121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6" t="s">
        <v>82</v>
      </c>
      <c r="BK144" s="167">
        <f>ROUND(I144*H144,2)</f>
        <v>0</v>
      </c>
      <c r="BL144" s="16" t="s">
        <v>135</v>
      </c>
      <c r="BM144" s="166" t="s">
        <v>493</v>
      </c>
    </row>
    <row r="145" spans="2:51" s="12" customFormat="1" ht="11.25">
      <c r="B145" s="180"/>
      <c r="D145" s="181" t="s">
        <v>172</v>
      </c>
      <c r="E145" s="182" t="s">
        <v>1</v>
      </c>
      <c r="F145" s="183" t="s">
        <v>490</v>
      </c>
      <c r="H145" s="184">
        <v>234.24</v>
      </c>
      <c r="I145" s="185"/>
      <c r="L145" s="180"/>
      <c r="M145" s="186"/>
      <c r="N145" s="187"/>
      <c r="O145" s="187"/>
      <c r="P145" s="187"/>
      <c r="Q145" s="187"/>
      <c r="R145" s="187"/>
      <c r="S145" s="187"/>
      <c r="T145" s="188"/>
      <c r="AT145" s="182" t="s">
        <v>172</v>
      </c>
      <c r="AU145" s="182" t="s">
        <v>84</v>
      </c>
      <c r="AV145" s="12" t="s">
        <v>84</v>
      </c>
      <c r="AW145" s="12" t="s">
        <v>30</v>
      </c>
      <c r="AX145" s="12" t="s">
        <v>74</v>
      </c>
      <c r="AY145" s="182" t="s">
        <v>121</v>
      </c>
    </row>
    <row r="146" spans="2:51" s="12" customFormat="1" ht="11.25">
      <c r="B146" s="180"/>
      <c r="D146" s="181" t="s">
        <v>172</v>
      </c>
      <c r="E146" s="182" t="s">
        <v>1</v>
      </c>
      <c r="F146" s="183" t="s">
        <v>494</v>
      </c>
      <c r="H146" s="184">
        <v>-84.36</v>
      </c>
      <c r="I146" s="185"/>
      <c r="L146" s="180"/>
      <c r="M146" s="186"/>
      <c r="N146" s="187"/>
      <c r="O146" s="187"/>
      <c r="P146" s="187"/>
      <c r="Q146" s="187"/>
      <c r="R146" s="187"/>
      <c r="S146" s="187"/>
      <c r="T146" s="188"/>
      <c r="AT146" s="182" t="s">
        <v>172</v>
      </c>
      <c r="AU146" s="182" t="s">
        <v>84</v>
      </c>
      <c r="AV146" s="12" t="s">
        <v>84</v>
      </c>
      <c r="AW146" s="12" t="s">
        <v>30</v>
      </c>
      <c r="AX146" s="12" t="s">
        <v>74</v>
      </c>
      <c r="AY146" s="182" t="s">
        <v>121</v>
      </c>
    </row>
    <row r="147" spans="2:51" s="12" customFormat="1" ht="11.25">
      <c r="B147" s="180"/>
      <c r="D147" s="181" t="s">
        <v>172</v>
      </c>
      <c r="E147" s="182" t="s">
        <v>1</v>
      </c>
      <c r="F147" s="183" t="s">
        <v>495</v>
      </c>
      <c r="H147" s="184">
        <v>-1.453</v>
      </c>
      <c r="I147" s="185"/>
      <c r="L147" s="180"/>
      <c r="M147" s="186"/>
      <c r="N147" s="187"/>
      <c r="O147" s="187"/>
      <c r="P147" s="187"/>
      <c r="Q147" s="187"/>
      <c r="R147" s="187"/>
      <c r="S147" s="187"/>
      <c r="T147" s="188"/>
      <c r="AT147" s="182" t="s">
        <v>172</v>
      </c>
      <c r="AU147" s="182" t="s">
        <v>84</v>
      </c>
      <c r="AV147" s="12" t="s">
        <v>84</v>
      </c>
      <c r="AW147" s="12" t="s">
        <v>30</v>
      </c>
      <c r="AX147" s="12" t="s">
        <v>74</v>
      </c>
      <c r="AY147" s="182" t="s">
        <v>121</v>
      </c>
    </row>
    <row r="148" spans="2:51" s="12" customFormat="1" ht="11.25">
      <c r="B148" s="180"/>
      <c r="D148" s="181" t="s">
        <v>172</v>
      </c>
      <c r="E148" s="182" t="s">
        <v>1</v>
      </c>
      <c r="F148" s="183" t="s">
        <v>496</v>
      </c>
      <c r="H148" s="184">
        <v>-12.66</v>
      </c>
      <c r="I148" s="185"/>
      <c r="L148" s="180"/>
      <c r="M148" s="186"/>
      <c r="N148" s="187"/>
      <c r="O148" s="187"/>
      <c r="P148" s="187"/>
      <c r="Q148" s="187"/>
      <c r="R148" s="187"/>
      <c r="S148" s="187"/>
      <c r="T148" s="188"/>
      <c r="AT148" s="182" t="s">
        <v>172</v>
      </c>
      <c r="AU148" s="182" t="s">
        <v>84</v>
      </c>
      <c r="AV148" s="12" t="s">
        <v>84</v>
      </c>
      <c r="AW148" s="12" t="s">
        <v>30</v>
      </c>
      <c r="AX148" s="12" t="s">
        <v>74</v>
      </c>
      <c r="AY148" s="182" t="s">
        <v>121</v>
      </c>
    </row>
    <row r="149" spans="2:51" s="13" customFormat="1" ht="11.25">
      <c r="B149" s="189"/>
      <c r="D149" s="181" t="s">
        <v>172</v>
      </c>
      <c r="E149" s="190" t="s">
        <v>1</v>
      </c>
      <c r="F149" s="191" t="s">
        <v>174</v>
      </c>
      <c r="H149" s="192">
        <v>135.767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172</v>
      </c>
      <c r="AU149" s="190" t="s">
        <v>84</v>
      </c>
      <c r="AV149" s="13" t="s">
        <v>135</v>
      </c>
      <c r="AW149" s="13" t="s">
        <v>30</v>
      </c>
      <c r="AX149" s="13" t="s">
        <v>82</v>
      </c>
      <c r="AY149" s="190" t="s">
        <v>121</v>
      </c>
    </row>
    <row r="150" spans="2:63" s="10" customFormat="1" ht="22.5" customHeight="1">
      <c r="B150" s="142"/>
      <c r="D150" s="143" t="s">
        <v>73</v>
      </c>
      <c r="E150" s="178" t="s">
        <v>135</v>
      </c>
      <c r="F150" s="178" t="s">
        <v>324</v>
      </c>
      <c r="I150" s="145"/>
      <c r="J150" s="179">
        <f>BK150</f>
        <v>0</v>
      </c>
      <c r="L150" s="142"/>
      <c r="M150" s="147"/>
      <c r="N150" s="148"/>
      <c r="O150" s="148"/>
      <c r="P150" s="149">
        <f>SUM(P151:P159)</f>
        <v>0</v>
      </c>
      <c r="Q150" s="148"/>
      <c r="R150" s="149">
        <f>SUM(R151:R159)</f>
        <v>162.3447712</v>
      </c>
      <c r="S150" s="148"/>
      <c r="T150" s="150">
        <f>SUM(T151:T159)</f>
        <v>0</v>
      </c>
      <c r="AR150" s="143" t="s">
        <v>82</v>
      </c>
      <c r="AT150" s="151" t="s">
        <v>73</v>
      </c>
      <c r="AU150" s="151" t="s">
        <v>82</v>
      </c>
      <c r="AY150" s="143" t="s">
        <v>121</v>
      </c>
      <c r="BK150" s="152">
        <f>SUM(BK151:BK159)</f>
        <v>0</v>
      </c>
    </row>
    <row r="151" spans="1:65" s="1" customFormat="1" ht="21.75" customHeight="1">
      <c r="A151" s="31"/>
      <c r="B151" s="153"/>
      <c r="C151" s="154" t="s">
        <v>146</v>
      </c>
      <c r="D151" s="154" t="s">
        <v>122</v>
      </c>
      <c r="E151" s="155" t="s">
        <v>325</v>
      </c>
      <c r="F151" s="156" t="s">
        <v>326</v>
      </c>
      <c r="G151" s="157" t="s">
        <v>170</v>
      </c>
      <c r="H151" s="158">
        <v>84.36</v>
      </c>
      <c r="I151" s="159"/>
      <c r="J151" s="160">
        <f>ROUND(I151*H151,2)</f>
        <v>0</v>
      </c>
      <c r="K151" s="161"/>
      <c r="L151" s="32"/>
      <c r="M151" s="162" t="s">
        <v>1</v>
      </c>
      <c r="N151" s="163" t="s">
        <v>39</v>
      </c>
      <c r="O151" s="57"/>
      <c r="P151" s="164">
        <f>O151*H151</f>
        <v>0</v>
      </c>
      <c r="Q151" s="164">
        <v>1.89077</v>
      </c>
      <c r="R151" s="164">
        <f>Q151*H151</f>
        <v>159.5053572</v>
      </c>
      <c r="S151" s="164">
        <v>0</v>
      </c>
      <c r="T151" s="16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6" t="s">
        <v>135</v>
      </c>
      <c r="AT151" s="166" t="s">
        <v>122</v>
      </c>
      <c r="AU151" s="166" t="s">
        <v>84</v>
      </c>
      <c r="AY151" s="16" t="s">
        <v>121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16" t="s">
        <v>82</v>
      </c>
      <c r="BK151" s="167">
        <f>ROUND(I151*H151,2)</f>
        <v>0</v>
      </c>
      <c r="BL151" s="16" t="s">
        <v>135</v>
      </c>
      <c r="BM151" s="166" t="s">
        <v>497</v>
      </c>
    </row>
    <row r="152" spans="2:51" s="12" customFormat="1" ht="11.25">
      <c r="B152" s="180"/>
      <c r="D152" s="181" t="s">
        <v>172</v>
      </c>
      <c r="E152" s="182" t="s">
        <v>1</v>
      </c>
      <c r="F152" s="183" t="s">
        <v>498</v>
      </c>
      <c r="H152" s="184">
        <v>66.96</v>
      </c>
      <c r="I152" s="185"/>
      <c r="L152" s="180"/>
      <c r="M152" s="186"/>
      <c r="N152" s="187"/>
      <c r="O152" s="187"/>
      <c r="P152" s="187"/>
      <c r="Q152" s="187"/>
      <c r="R152" s="187"/>
      <c r="S152" s="187"/>
      <c r="T152" s="188"/>
      <c r="AT152" s="182" t="s">
        <v>172</v>
      </c>
      <c r="AU152" s="182" t="s">
        <v>84</v>
      </c>
      <c r="AV152" s="12" t="s">
        <v>84</v>
      </c>
      <c r="AW152" s="12" t="s">
        <v>30</v>
      </c>
      <c r="AX152" s="12" t="s">
        <v>74</v>
      </c>
      <c r="AY152" s="182" t="s">
        <v>121</v>
      </c>
    </row>
    <row r="153" spans="2:51" s="12" customFormat="1" ht="11.25">
      <c r="B153" s="180"/>
      <c r="D153" s="181" t="s">
        <v>172</v>
      </c>
      <c r="E153" s="182" t="s">
        <v>1</v>
      </c>
      <c r="F153" s="183" t="s">
        <v>499</v>
      </c>
      <c r="H153" s="184">
        <v>15.6</v>
      </c>
      <c r="I153" s="185"/>
      <c r="L153" s="180"/>
      <c r="M153" s="186"/>
      <c r="N153" s="187"/>
      <c r="O153" s="187"/>
      <c r="P153" s="187"/>
      <c r="Q153" s="187"/>
      <c r="R153" s="187"/>
      <c r="S153" s="187"/>
      <c r="T153" s="188"/>
      <c r="AT153" s="182" t="s">
        <v>172</v>
      </c>
      <c r="AU153" s="182" t="s">
        <v>84</v>
      </c>
      <c r="AV153" s="12" t="s">
        <v>84</v>
      </c>
      <c r="AW153" s="12" t="s">
        <v>30</v>
      </c>
      <c r="AX153" s="12" t="s">
        <v>74</v>
      </c>
      <c r="AY153" s="182" t="s">
        <v>121</v>
      </c>
    </row>
    <row r="154" spans="2:51" s="12" customFormat="1" ht="11.25">
      <c r="B154" s="180"/>
      <c r="D154" s="181" t="s">
        <v>172</v>
      </c>
      <c r="E154" s="182" t="s">
        <v>1</v>
      </c>
      <c r="F154" s="183" t="s">
        <v>500</v>
      </c>
      <c r="H154" s="184">
        <v>1.8</v>
      </c>
      <c r="I154" s="185"/>
      <c r="L154" s="180"/>
      <c r="M154" s="186"/>
      <c r="N154" s="187"/>
      <c r="O154" s="187"/>
      <c r="P154" s="187"/>
      <c r="Q154" s="187"/>
      <c r="R154" s="187"/>
      <c r="S154" s="187"/>
      <c r="T154" s="188"/>
      <c r="AT154" s="182" t="s">
        <v>172</v>
      </c>
      <c r="AU154" s="182" t="s">
        <v>84</v>
      </c>
      <c r="AV154" s="12" t="s">
        <v>84</v>
      </c>
      <c r="AW154" s="12" t="s">
        <v>30</v>
      </c>
      <c r="AX154" s="12" t="s">
        <v>74</v>
      </c>
      <c r="AY154" s="182" t="s">
        <v>121</v>
      </c>
    </row>
    <row r="155" spans="2:51" s="13" customFormat="1" ht="11.25">
      <c r="B155" s="189"/>
      <c r="D155" s="181" t="s">
        <v>172</v>
      </c>
      <c r="E155" s="190" t="s">
        <v>1</v>
      </c>
      <c r="F155" s="191" t="s">
        <v>174</v>
      </c>
      <c r="H155" s="192">
        <v>84.35999999999999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172</v>
      </c>
      <c r="AU155" s="190" t="s">
        <v>84</v>
      </c>
      <c r="AV155" s="13" t="s">
        <v>135</v>
      </c>
      <c r="AW155" s="13" t="s">
        <v>30</v>
      </c>
      <c r="AX155" s="13" t="s">
        <v>82</v>
      </c>
      <c r="AY155" s="190" t="s">
        <v>121</v>
      </c>
    </row>
    <row r="156" spans="1:65" s="1" customFormat="1" ht="21.75" customHeight="1">
      <c r="A156" s="31"/>
      <c r="B156" s="153"/>
      <c r="C156" s="154" t="s">
        <v>150</v>
      </c>
      <c r="D156" s="154" t="s">
        <v>122</v>
      </c>
      <c r="E156" s="155" t="s">
        <v>331</v>
      </c>
      <c r="F156" s="156" t="s">
        <v>332</v>
      </c>
      <c r="G156" s="157" t="s">
        <v>170</v>
      </c>
      <c r="H156" s="158">
        <v>1.271</v>
      </c>
      <c r="I156" s="159"/>
      <c r="J156" s="160">
        <f>ROUND(I156*H156,2)</f>
        <v>0</v>
      </c>
      <c r="K156" s="161"/>
      <c r="L156" s="32"/>
      <c r="M156" s="162" t="s">
        <v>1</v>
      </c>
      <c r="N156" s="163" t="s">
        <v>39</v>
      </c>
      <c r="O156" s="57"/>
      <c r="P156" s="164">
        <f>O156*H156</f>
        <v>0</v>
      </c>
      <c r="Q156" s="164">
        <v>2.234</v>
      </c>
      <c r="R156" s="164">
        <f>Q156*H156</f>
        <v>2.8394139999999997</v>
      </c>
      <c r="S156" s="164">
        <v>0</v>
      </c>
      <c r="T156" s="16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6" t="s">
        <v>135</v>
      </c>
      <c r="AT156" s="166" t="s">
        <v>122</v>
      </c>
      <c r="AU156" s="166" t="s">
        <v>84</v>
      </c>
      <c r="AY156" s="16" t="s">
        <v>121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6" t="s">
        <v>82</v>
      </c>
      <c r="BK156" s="167">
        <f>ROUND(I156*H156,2)</f>
        <v>0</v>
      </c>
      <c r="BL156" s="16" t="s">
        <v>135</v>
      </c>
      <c r="BM156" s="166" t="s">
        <v>501</v>
      </c>
    </row>
    <row r="157" spans="2:51" s="14" customFormat="1" ht="11.25">
      <c r="B157" s="197"/>
      <c r="D157" s="181" t="s">
        <v>172</v>
      </c>
      <c r="E157" s="198" t="s">
        <v>1</v>
      </c>
      <c r="F157" s="199" t="s">
        <v>371</v>
      </c>
      <c r="H157" s="198" t="s">
        <v>1</v>
      </c>
      <c r="I157" s="200"/>
      <c r="L157" s="197"/>
      <c r="M157" s="201"/>
      <c r="N157" s="202"/>
      <c r="O157" s="202"/>
      <c r="P157" s="202"/>
      <c r="Q157" s="202"/>
      <c r="R157" s="202"/>
      <c r="S157" s="202"/>
      <c r="T157" s="203"/>
      <c r="AT157" s="198" t="s">
        <v>172</v>
      </c>
      <c r="AU157" s="198" t="s">
        <v>84</v>
      </c>
      <c r="AV157" s="14" t="s">
        <v>82</v>
      </c>
      <c r="AW157" s="14" t="s">
        <v>30</v>
      </c>
      <c r="AX157" s="14" t="s">
        <v>74</v>
      </c>
      <c r="AY157" s="198" t="s">
        <v>121</v>
      </c>
    </row>
    <row r="158" spans="2:51" s="12" customFormat="1" ht="11.25">
      <c r="B158" s="180"/>
      <c r="D158" s="181" t="s">
        <v>172</v>
      </c>
      <c r="E158" s="182" t="s">
        <v>1</v>
      </c>
      <c r="F158" s="183" t="s">
        <v>502</v>
      </c>
      <c r="H158" s="184">
        <v>1.271</v>
      </c>
      <c r="I158" s="185"/>
      <c r="L158" s="180"/>
      <c r="M158" s="186"/>
      <c r="N158" s="187"/>
      <c r="O158" s="187"/>
      <c r="P158" s="187"/>
      <c r="Q158" s="187"/>
      <c r="R158" s="187"/>
      <c r="S158" s="187"/>
      <c r="T158" s="188"/>
      <c r="AT158" s="182" t="s">
        <v>172</v>
      </c>
      <c r="AU158" s="182" t="s">
        <v>84</v>
      </c>
      <c r="AV158" s="12" t="s">
        <v>84</v>
      </c>
      <c r="AW158" s="12" t="s">
        <v>30</v>
      </c>
      <c r="AX158" s="12" t="s">
        <v>74</v>
      </c>
      <c r="AY158" s="182" t="s">
        <v>121</v>
      </c>
    </row>
    <row r="159" spans="2:51" s="13" customFormat="1" ht="11.25">
      <c r="B159" s="189"/>
      <c r="D159" s="181" t="s">
        <v>172</v>
      </c>
      <c r="E159" s="190" t="s">
        <v>1</v>
      </c>
      <c r="F159" s="191" t="s">
        <v>174</v>
      </c>
      <c r="H159" s="192">
        <v>1.271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172</v>
      </c>
      <c r="AU159" s="190" t="s">
        <v>84</v>
      </c>
      <c r="AV159" s="13" t="s">
        <v>135</v>
      </c>
      <c r="AW159" s="13" t="s">
        <v>30</v>
      </c>
      <c r="AX159" s="13" t="s">
        <v>82</v>
      </c>
      <c r="AY159" s="190" t="s">
        <v>121</v>
      </c>
    </row>
    <row r="160" spans="2:63" s="10" customFormat="1" ht="22.5" customHeight="1">
      <c r="B160" s="142"/>
      <c r="D160" s="143" t="s">
        <v>73</v>
      </c>
      <c r="E160" s="178" t="s">
        <v>120</v>
      </c>
      <c r="F160" s="178" t="s">
        <v>207</v>
      </c>
      <c r="I160" s="145"/>
      <c r="J160" s="179">
        <f>BK160</f>
        <v>0</v>
      </c>
      <c r="L160" s="142"/>
      <c r="M160" s="147"/>
      <c r="N160" s="148"/>
      <c r="O160" s="148"/>
      <c r="P160" s="149">
        <f>P161</f>
        <v>0</v>
      </c>
      <c r="Q160" s="148"/>
      <c r="R160" s="149">
        <f>R161</f>
        <v>0</v>
      </c>
      <c r="S160" s="148"/>
      <c r="T160" s="150">
        <f>T161</f>
        <v>0</v>
      </c>
      <c r="AR160" s="143" t="s">
        <v>82</v>
      </c>
      <c r="AT160" s="151" t="s">
        <v>73</v>
      </c>
      <c r="AU160" s="151" t="s">
        <v>82</v>
      </c>
      <c r="AY160" s="143" t="s">
        <v>121</v>
      </c>
      <c r="BK160" s="152">
        <f>BK161</f>
        <v>0</v>
      </c>
    </row>
    <row r="161" spans="1:65" s="1" customFormat="1" ht="21.75" customHeight="1">
      <c r="A161" s="31"/>
      <c r="B161" s="153"/>
      <c r="C161" s="154" t="s">
        <v>154</v>
      </c>
      <c r="D161" s="154" t="s">
        <v>122</v>
      </c>
      <c r="E161" s="155" t="s">
        <v>336</v>
      </c>
      <c r="F161" s="156" t="s">
        <v>503</v>
      </c>
      <c r="G161" s="157" t="s">
        <v>186</v>
      </c>
      <c r="H161" s="158">
        <v>30</v>
      </c>
      <c r="I161" s="159"/>
      <c r="J161" s="160">
        <f>ROUND(I161*H161,2)</f>
        <v>0</v>
      </c>
      <c r="K161" s="161"/>
      <c r="L161" s="32"/>
      <c r="M161" s="162" t="s">
        <v>1</v>
      </c>
      <c r="N161" s="163" t="s">
        <v>39</v>
      </c>
      <c r="O161" s="57"/>
      <c r="P161" s="164">
        <f>O161*H161</f>
        <v>0</v>
      </c>
      <c r="Q161" s="164">
        <v>0</v>
      </c>
      <c r="R161" s="164">
        <f>Q161*H161</f>
        <v>0</v>
      </c>
      <c r="S161" s="164">
        <v>0</v>
      </c>
      <c r="T161" s="16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6" t="s">
        <v>135</v>
      </c>
      <c r="AT161" s="166" t="s">
        <v>122</v>
      </c>
      <c r="AU161" s="166" t="s">
        <v>84</v>
      </c>
      <c r="AY161" s="16" t="s">
        <v>121</v>
      </c>
      <c r="BE161" s="167">
        <f>IF(N161="základní",J161,0)</f>
        <v>0</v>
      </c>
      <c r="BF161" s="167">
        <f>IF(N161="snížená",J161,0)</f>
        <v>0</v>
      </c>
      <c r="BG161" s="167">
        <f>IF(N161="zákl. přenesená",J161,0)</f>
        <v>0</v>
      </c>
      <c r="BH161" s="167">
        <f>IF(N161="sníž. přenesená",J161,0)</f>
        <v>0</v>
      </c>
      <c r="BI161" s="167">
        <f>IF(N161="nulová",J161,0)</f>
        <v>0</v>
      </c>
      <c r="BJ161" s="16" t="s">
        <v>82</v>
      </c>
      <c r="BK161" s="167">
        <f>ROUND(I161*H161,2)</f>
        <v>0</v>
      </c>
      <c r="BL161" s="16" t="s">
        <v>135</v>
      </c>
      <c r="BM161" s="166" t="s">
        <v>504</v>
      </c>
    </row>
    <row r="162" spans="2:63" s="10" customFormat="1" ht="22.5" customHeight="1">
      <c r="B162" s="142"/>
      <c r="D162" s="143" t="s">
        <v>73</v>
      </c>
      <c r="E162" s="178" t="s">
        <v>150</v>
      </c>
      <c r="F162" s="178" t="s">
        <v>339</v>
      </c>
      <c r="I162" s="145"/>
      <c r="J162" s="179">
        <f>BK162</f>
        <v>0</v>
      </c>
      <c r="L162" s="142"/>
      <c r="M162" s="147"/>
      <c r="N162" s="148"/>
      <c r="O162" s="148"/>
      <c r="P162" s="149">
        <f>SUM(P163:P211)</f>
        <v>0</v>
      </c>
      <c r="Q162" s="148"/>
      <c r="R162" s="149">
        <f>SUM(R163:R211)</f>
        <v>43.300259999999994</v>
      </c>
      <c r="S162" s="148"/>
      <c r="T162" s="150">
        <f>SUM(T163:T211)</f>
        <v>0</v>
      </c>
      <c r="AR162" s="143" t="s">
        <v>82</v>
      </c>
      <c r="AT162" s="151" t="s">
        <v>73</v>
      </c>
      <c r="AU162" s="151" t="s">
        <v>82</v>
      </c>
      <c r="AY162" s="143" t="s">
        <v>121</v>
      </c>
      <c r="BK162" s="152">
        <f>SUM(BK163:BK211)</f>
        <v>0</v>
      </c>
    </row>
    <row r="163" spans="1:65" s="1" customFormat="1" ht="21.75" customHeight="1">
      <c r="A163" s="31"/>
      <c r="B163" s="153"/>
      <c r="C163" s="154" t="s">
        <v>79</v>
      </c>
      <c r="D163" s="154" t="s">
        <v>122</v>
      </c>
      <c r="E163" s="155" t="s">
        <v>505</v>
      </c>
      <c r="F163" s="156" t="s">
        <v>506</v>
      </c>
      <c r="G163" s="157" t="s">
        <v>246</v>
      </c>
      <c r="H163" s="158">
        <v>58</v>
      </c>
      <c r="I163" s="159"/>
      <c r="J163" s="160">
        <f>ROUND(I163*H163,2)</f>
        <v>0</v>
      </c>
      <c r="K163" s="161"/>
      <c r="L163" s="32"/>
      <c r="M163" s="162" t="s">
        <v>1</v>
      </c>
      <c r="N163" s="163" t="s">
        <v>39</v>
      </c>
      <c r="O163" s="57"/>
      <c r="P163" s="164">
        <f>O163*H163</f>
        <v>0</v>
      </c>
      <c r="Q163" s="164">
        <v>1E-05</v>
      </c>
      <c r="R163" s="164">
        <f>Q163*H163</f>
        <v>0.00058</v>
      </c>
      <c r="S163" s="164">
        <v>0</v>
      </c>
      <c r="T163" s="165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6" t="s">
        <v>135</v>
      </c>
      <c r="AT163" s="166" t="s">
        <v>122</v>
      </c>
      <c r="AU163" s="166" t="s">
        <v>84</v>
      </c>
      <c r="AY163" s="16" t="s">
        <v>121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6" t="s">
        <v>82</v>
      </c>
      <c r="BK163" s="167">
        <f>ROUND(I163*H163,2)</f>
        <v>0</v>
      </c>
      <c r="BL163" s="16" t="s">
        <v>135</v>
      </c>
      <c r="BM163" s="166" t="s">
        <v>507</v>
      </c>
    </row>
    <row r="164" spans="2:51" s="12" customFormat="1" ht="11.25">
      <c r="B164" s="180"/>
      <c r="D164" s="181" t="s">
        <v>172</v>
      </c>
      <c r="E164" s="182" t="s">
        <v>1</v>
      </c>
      <c r="F164" s="183" t="s">
        <v>508</v>
      </c>
      <c r="H164" s="184">
        <v>52</v>
      </c>
      <c r="I164" s="185"/>
      <c r="L164" s="180"/>
      <c r="M164" s="186"/>
      <c r="N164" s="187"/>
      <c r="O164" s="187"/>
      <c r="P164" s="187"/>
      <c r="Q164" s="187"/>
      <c r="R164" s="187"/>
      <c r="S164" s="187"/>
      <c r="T164" s="188"/>
      <c r="AT164" s="182" t="s">
        <v>172</v>
      </c>
      <c r="AU164" s="182" t="s">
        <v>84</v>
      </c>
      <c r="AV164" s="12" t="s">
        <v>84</v>
      </c>
      <c r="AW164" s="12" t="s">
        <v>30</v>
      </c>
      <c r="AX164" s="12" t="s">
        <v>74</v>
      </c>
      <c r="AY164" s="182" t="s">
        <v>121</v>
      </c>
    </row>
    <row r="165" spans="2:51" s="12" customFormat="1" ht="11.25">
      <c r="B165" s="180"/>
      <c r="D165" s="181" t="s">
        <v>172</v>
      </c>
      <c r="E165" s="182" t="s">
        <v>1</v>
      </c>
      <c r="F165" s="183" t="s">
        <v>142</v>
      </c>
      <c r="H165" s="184">
        <v>6</v>
      </c>
      <c r="I165" s="185"/>
      <c r="L165" s="180"/>
      <c r="M165" s="186"/>
      <c r="N165" s="187"/>
      <c r="O165" s="187"/>
      <c r="P165" s="187"/>
      <c r="Q165" s="187"/>
      <c r="R165" s="187"/>
      <c r="S165" s="187"/>
      <c r="T165" s="188"/>
      <c r="AT165" s="182" t="s">
        <v>172</v>
      </c>
      <c r="AU165" s="182" t="s">
        <v>84</v>
      </c>
      <c r="AV165" s="12" t="s">
        <v>84</v>
      </c>
      <c r="AW165" s="12" t="s">
        <v>30</v>
      </c>
      <c r="AX165" s="12" t="s">
        <v>74</v>
      </c>
      <c r="AY165" s="182" t="s">
        <v>121</v>
      </c>
    </row>
    <row r="166" spans="2:51" s="13" customFormat="1" ht="11.25">
      <c r="B166" s="189"/>
      <c r="D166" s="181" t="s">
        <v>172</v>
      </c>
      <c r="E166" s="190" t="s">
        <v>1</v>
      </c>
      <c r="F166" s="191" t="s">
        <v>174</v>
      </c>
      <c r="H166" s="192">
        <v>58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172</v>
      </c>
      <c r="AU166" s="190" t="s">
        <v>84</v>
      </c>
      <c r="AV166" s="13" t="s">
        <v>135</v>
      </c>
      <c r="AW166" s="13" t="s">
        <v>30</v>
      </c>
      <c r="AX166" s="13" t="s">
        <v>82</v>
      </c>
      <c r="AY166" s="190" t="s">
        <v>121</v>
      </c>
    </row>
    <row r="167" spans="1:65" s="1" customFormat="1" ht="21.75" customHeight="1">
      <c r="A167" s="31"/>
      <c r="B167" s="153"/>
      <c r="C167" s="204" t="s">
        <v>85</v>
      </c>
      <c r="D167" s="204" t="s">
        <v>211</v>
      </c>
      <c r="E167" s="205" t="s">
        <v>509</v>
      </c>
      <c r="F167" s="206" t="s">
        <v>510</v>
      </c>
      <c r="G167" s="207" t="s">
        <v>246</v>
      </c>
      <c r="H167" s="208">
        <v>60.9</v>
      </c>
      <c r="I167" s="209"/>
      <c r="J167" s="210">
        <f>ROUND(I167*H167,2)</f>
        <v>0</v>
      </c>
      <c r="K167" s="211"/>
      <c r="L167" s="212"/>
      <c r="M167" s="213" t="s">
        <v>1</v>
      </c>
      <c r="N167" s="214" t="s">
        <v>39</v>
      </c>
      <c r="O167" s="57"/>
      <c r="P167" s="164">
        <f>O167*H167</f>
        <v>0</v>
      </c>
      <c r="Q167" s="164">
        <v>0.01</v>
      </c>
      <c r="R167" s="164">
        <f>Q167*H167</f>
        <v>0.609</v>
      </c>
      <c r="S167" s="164">
        <v>0</v>
      </c>
      <c r="T167" s="16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6" t="s">
        <v>150</v>
      </c>
      <c r="AT167" s="166" t="s">
        <v>211</v>
      </c>
      <c r="AU167" s="166" t="s">
        <v>84</v>
      </c>
      <c r="AY167" s="16" t="s">
        <v>121</v>
      </c>
      <c r="BE167" s="167">
        <f>IF(N167="základní",J167,0)</f>
        <v>0</v>
      </c>
      <c r="BF167" s="167">
        <f>IF(N167="snížená",J167,0)</f>
        <v>0</v>
      </c>
      <c r="BG167" s="167">
        <f>IF(N167="zákl. přenesená",J167,0)</f>
        <v>0</v>
      </c>
      <c r="BH167" s="167">
        <f>IF(N167="sníž. přenesená",J167,0)</f>
        <v>0</v>
      </c>
      <c r="BI167" s="167">
        <f>IF(N167="nulová",J167,0)</f>
        <v>0</v>
      </c>
      <c r="BJ167" s="16" t="s">
        <v>82</v>
      </c>
      <c r="BK167" s="167">
        <f>ROUND(I167*H167,2)</f>
        <v>0</v>
      </c>
      <c r="BL167" s="16" t="s">
        <v>135</v>
      </c>
      <c r="BM167" s="166" t="s">
        <v>511</v>
      </c>
    </row>
    <row r="168" spans="2:51" s="12" customFormat="1" ht="11.25">
      <c r="B168" s="180"/>
      <c r="D168" s="181" t="s">
        <v>172</v>
      </c>
      <c r="E168" s="182" t="s">
        <v>1</v>
      </c>
      <c r="F168" s="183" t="s">
        <v>512</v>
      </c>
      <c r="H168" s="184">
        <v>60.9</v>
      </c>
      <c r="I168" s="185"/>
      <c r="L168" s="180"/>
      <c r="M168" s="186"/>
      <c r="N168" s="187"/>
      <c r="O168" s="187"/>
      <c r="P168" s="187"/>
      <c r="Q168" s="187"/>
      <c r="R168" s="187"/>
      <c r="S168" s="187"/>
      <c r="T168" s="188"/>
      <c r="AT168" s="182" t="s">
        <v>172</v>
      </c>
      <c r="AU168" s="182" t="s">
        <v>84</v>
      </c>
      <c r="AV168" s="12" t="s">
        <v>84</v>
      </c>
      <c r="AW168" s="12" t="s">
        <v>30</v>
      </c>
      <c r="AX168" s="12" t="s">
        <v>74</v>
      </c>
      <c r="AY168" s="182" t="s">
        <v>121</v>
      </c>
    </row>
    <row r="169" spans="2:51" s="13" customFormat="1" ht="11.25">
      <c r="B169" s="189"/>
      <c r="D169" s="181" t="s">
        <v>172</v>
      </c>
      <c r="E169" s="190" t="s">
        <v>1</v>
      </c>
      <c r="F169" s="191" t="s">
        <v>174</v>
      </c>
      <c r="H169" s="192">
        <v>60.9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172</v>
      </c>
      <c r="AU169" s="190" t="s">
        <v>84</v>
      </c>
      <c r="AV169" s="13" t="s">
        <v>135</v>
      </c>
      <c r="AW169" s="13" t="s">
        <v>30</v>
      </c>
      <c r="AX169" s="13" t="s">
        <v>82</v>
      </c>
      <c r="AY169" s="190" t="s">
        <v>121</v>
      </c>
    </row>
    <row r="170" spans="1:65" s="1" customFormat="1" ht="21.75" customHeight="1">
      <c r="A170" s="31"/>
      <c r="B170" s="153"/>
      <c r="C170" s="154" t="s">
        <v>88</v>
      </c>
      <c r="D170" s="154" t="s">
        <v>122</v>
      </c>
      <c r="E170" s="155" t="s">
        <v>513</v>
      </c>
      <c r="F170" s="156" t="s">
        <v>514</v>
      </c>
      <c r="G170" s="157" t="s">
        <v>246</v>
      </c>
      <c r="H170" s="158">
        <v>186</v>
      </c>
      <c r="I170" s="159"/>
      <c r="J170" s="160">
        <f>ROUND(I170*H170,2)</f>
        <v>0</v>
      </c>
      <c r="K170" s="161"/>
      <c r="L170" s="32"/>
      <c r="M170" s="162" t="s">
        <v>1</v>
      </c>
      <c r="N170" s="163" t="s">
        <v>39</v>
      </c>
      <c r="O170" s="57"/>
      <c r="P170" s="164">
        <f>O170*H170</f>
        <v>0</v>
      </c>
      <c r="Q170" s="164">
        <v>2E-05</v>
      </c>
      <c r="R170" s="164">
        <f>Q170*H170</f>
        <v>0.00372</v>
      </c>
      <c r="S170" s="164">
        <v>0</v>
      </c>
      <c r="T170" s="16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6" t="s">
        <v>135</v>
      </c>
      <c r="AT170" s="166" t="s">
        <v>122</v>
      </c>
      <c r="AU170" s="166" t="s">
        <v>84</v>
      </c>
      <c r="AY170" s="16" t="s">
        <v>121</v>
      </c>
      <c r="BE170" s="167">
        <f>IF(N170="základní",J170,0)</f>
        <v>0</v>
      </c>
      <c r="BF170" s="167">
        <f>IF(N170="snížená",J170,0)</f>
        <v>0</v>
      </c>
      <c r="BG170" s="167">
        <f>IF(N170="zákl. přenesená",J170,0)</f>
        <v>0</v>
      </c>
      <c r="BH170" s="167">
        <f>IF(N170="sníž. přenesená",J170,0)</f>
        <v>0</v>
      </c>
      <c r="BI170" s="167">
        <f>IF(N170="nulová",J170,0)</f>
        <v>0</v>
      </c>
      <c r="BJ170" s="16" t="s">
        <v>82</v>
      </c>
      <c r="BK170" s="167">
        <f>ROUND(I170*H170,2)</f>
        <v>0</v>
      </c>
      <c r="BL170" s="16" t="s">
        <v>135</v>
      </c>
      <c r="BM170" s="166" t="s">
        <v>515</v>
      </c>
    </row>
    <row r="171" spans="1:65" s="1" customFormat="1" ht="21.75" customHeight="1">
      <c r="A171" s="31"/>
      <c r="B171" s="153"/>
      <c r="C171" s="204" t="s">
        <v>89</v>
      </c>
      <c r="D171" s="204" t="s">
        <v>211</v>
      </c>
      <c r="E171" s="205" t="s">
        <v>516</v>
      </c>
      <c r="F171" s="206" t="s">
        <v>517</v>
      </c>
      <c r="G171" s="207" t="s">
        <v>246</v>
      </c>
      <c r="H171" s="208">
        <v>195.3</v>
      </c>
      <c r="I171" s="209"/>
      <c r="J171" s="210">
        <f>ROUND(I171*H171,2)</f>
        <v>0</v>
      </c>
      <c r="K171" s="211"/>
      <c r="L171" s="212"/>
      <c r="M171" s="213" t="s">
        <v>1</v>
      </c>
      <c r="N171" s="214" t="s">
        <v>39</v>
      </c>
      <c r="O171" s="57"/>
      <c r="P171" s="164">
        <f>O171*H171</f>
        <v>0</v>
      </c>
      <c r="Q171" s="164">
        <v>0.025</v>
      </c>
      <c r="R171" s="164">
        <f>Q171*H171</f>
        <v>4.8825</v>
      </c>
      <c r="S171" s="164">
        <v>0</v>
      </c>
      <c r="T171" s="16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150</v>
      </c>
      <c r="AT171" s="166" t="s">
        <v>211</v>
      </c>
      <c r="AU171" s="166" t="s">
        <v>84</v>
      </c>
      <c r="AY171" s="16" t="s">
        <v>121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6" t="s">
        <v>82</v>
      </c>
      <c r="BK171" s="167">
        <f>ROUND(I171*H171,2)</f>
        <v>0</v>
      </c>
      <c r="BL171" s="16" t="s">
        <v>135</v>
      </c>
      <c r="BM171" s="166" t="s">
        <v>518</v>
      </c>
    </row>
    <row r="172" spans="2:51" s="12" customFormat="1" ht="11.25">
      <c r="B172" s="180"/>
      <c r="D172" s="181" t="s">
        <v>172</v>
      </c>
      <c r="E172" s="182" t="s">
        <v>1</v>
      </c>
      <c r="F172" s="183" t="s">
        <v>519</v>
      </c>
      <c r="H172" s="184">
        <v>195.3</v>
      </c>
      <c r="I172" s="185"/>
      <c r="L172" s="180"/>
      <c r="M172" s="186"/>
      <c r="N172" s="187"/>
      <c r="O172" s="187"/>
      <c r="P172" s="187"/>
      <c r="Q172" s="187"/>
      <c r="R172" s="187"/>
      <c r="S172" s="187"/>
      <c r="T172" s="188"/>
      <c r="AT172" s="182" t="s">
        <v>172</v>
      </c>
      <c r="AU172" s="182" t="s">
        <v>84</v>
      </c>
      <c r="AV172" s="12" t="s">
        <v>84</v>
      </c>
      <c r="AW172" s="12" t="s">
        <v>30</v>
      </c>
      <c r="AX172" s="12" t="s">
        <v>74</v>
      </c>
      <c r="AY172" s="182" t="s">
        <v>121</v>
      </c>
    </row>
    <row r="173" spans="2:51" s="13" customFormat="1" ht="11.25">
      <c r="B173" s="189"/>
      <c r="D173" s="181" t="s">
        <v>172</v>
      </c>
      <c r="E173" s="190" t="s">
        <v>1</v>
      </c>
      <c r="F173" s="191" t="s">
        <v>174</v>
      </c>
      <c r="H173" s="192">
        <v>195.3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172</v>
      </c>
      <c r="AU173" s="190" t="s">
        <v>84</v>
      </c>
      <c r="AV173" s="13" t="s">
        <v>135</v>
      </c>
      <c r="AW173" s="13" t="s">
        <v>30</v>
      </c>
      <c r="AX173" s="13" t="s">
        <v>82</v>
      </c>
      <c r="AY173" s="190" t="s">
        <v>121</v>
      </c>
    </row>
    <row r="174" spans="1:65" s="1" customFormat="1" ht="21.75" customHeight="1">
      <c r="A174" s="31"/>
      <c r="B174" s="153"/>
      <c r="C174" s="154" t="s">
        <v>92</v>
      </c>
      <c r="D174" s="154" t="s">
        <v>122</v>
      </c>
      <c r="E174" s="155" t="s">
        <v>520</v>
      </c>
      <c r="F174" s="156" t="s">
        <v>521</v>
      </c>
      <c r="G174" s="157" t="s">
        <v>205</v>
      </c>
      <c r="H174" s="158">
        <v>10</v>
      </c>
      <c r="I174" s="159"/>
      <c r="J174" s="160">
        <f aca="true" t="shared" si="0" ref="J174:J182">ROUND(I174*H174,2)</f>
        <v>0</v>
      </c>
      <c r="K174" s="161"/>
      <c r="L174" s="32"/>
      <c r="M174" s="162" t="s">
        <v>1</v>
      </c>
      <c r="N174" s="163" t="s">
        <v>39</v>
      </c>
      <c r="O174" s="57"/>
      <c r="P174" s="164">
        <f aca="true" t="shared" si="1" ref="P174:P182">O174*H174</f>
        <v>0</v>
      </c>
      <c r="Q174" s="164">
        <v>0.0001</v>
      </c>
      <c r="R174" s="164">
        <f aca="true" t="shared" si="2" ref="R174:R182">Q174*H174</f>
        <v>0.001</v>
      </c>
      <c r="S174" s="164">
        <v>0</v>
      </c>
      <c r="T174" s="165">
        <f aca="true" t="shared" si="3" ref="T174:T182"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6" t="s">
        <v>135</v>
      </c>
      <c r="AT174" s="166" t="s">
        <v>122</v>
      </c>
      <c r="AU174" s="166" t="s">
        <v>84</v>
      </c>
      <c r="AY174" s="16" t="s">
        <v>121</v>
      </c>
      <c r="BE174" s="167">
        <f aca="true" t="shared" si="4" ref="BE174:BE182">IF(N174="základní",J174,0)</f>
        <v>0</v>
      </c>
      <c r="BF174" s="167">
        <f aca="true" t="shared" si="5" ref="BF174:BF182">IF(N174="snížená",J174,0)</f>
        <v>0</v>
      </c>
      <c r="BG174" s="167">
        <f aca="true" t="shared" si="6" ref="BG174:BG182">IF(N174="zákl. přenesená",J174,0)</f>
        <v>0</v>
      </c>
      <c r="BH174" s="167">
        <f aca="true" t="shared" si="7" ref="BH174:BH182">IF(N174="sníž. přenesená",J174,0)</f>
        <v>0</v>
      </c>
      <c r="BI174" s="167">
        <f aca="true" t="shared" si="8" ref="BI174:BI182">IF(N174="nulová",J174,0)</f>
        <v>0</v>
      </c>
      <c r="BJ174" s="16" t="s">
        <v>82</v>
      </c>
      <c r="BK174" s="167">
        <f aca="true" t="shared" si="9" ref="BK174:BK182">ROUND(I174*H174,2)</f>
        <v>0</v>
      </c>
      <c r="BL174" s="16" t="s">
        <v>135</v>
      </c>
      <c r="BM174" s="166" t="s">
        <v>522</v>
      </c>
    </row>
    <row r="175" spans="1:65" s="1" customFormat="1" ht="16.5" customHeight="1">
      <c r="A175" s="31"/>
      <c r="B175" s="153"/>
      <c r="C175" s="204" t="s">
        <v>8</v>
      </c>
      <c r="D175" s="204" t="s">
        <v>211</v>
      </c>
      <c r="E175" s="205" t="s">
        <v>523</v>
      </c>
      <c r="F175" s="206" t="s">
        <v>524</v>
      </c>
      <c r="G175" s="207" t="s">
        <v>205</v>
      </c>
      <c r="H175" s="208">
        <v>10</v>
      </c>
      <c r="I175" s="209"/>
      <c r="J175" s="210">
        <f t="shared" si="0"/>
        <v>0</v>
      </c>
      <c r="K175" s="211"/>
      <c r="L175" s="212"/>
      <c r="M175" s="213" t="s">
        <v>1</v>
      </c>
      <c r="N175" s="214" t="s">
        <v>39</v>
      </c>
      <c r="O175" s="57"/>
      <c r="P175" s="164">
        <f t="shared" si="1"/>
        <v>0</v>
      </c>
      <c r="Q175" s="164">
        <v>0</v>
      </c>
      <c r="R175" s="164">
        <f t="shared" si="2"/>
        <v>0</v>
      </c>
      <c r="S175" s="164">
        <v>0</v>
      </c>
      <c r="T175" s="165">
        <f t="shared" si="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6" t="s">
        <v>150</v>
      </c>
      <c r="AT175" s="166" t="s">
        <v>211</v>
      </c>
      <c r="AU175" s="166" t="s">
        <v>84</v>
      </c>
      <c r="AY175" s="16" t="s">
        <v>121</v>
      </c>
      <c r="BE175" s="167">
        <f t="shared" si="4"/>
        <v>0</v>
      </c>
      <c r="BF175" s="167">
        <f t="shared" si="5"/>
        <v>0</v>
      </c>
      <c r="BG175" s="167">
        <f t="shared" si="6"/>
        <v>0</v>
      </c>
      <c r="BH175" s="167">
        <f t="shared" si="7"/>
        <v>0</v>
      </c>
      <c r="BI175" s="167">
        <f t="shared" si="8"/>
        <v>0</v>
      </c>
      <c r="BJ175" s="16" t="s">
        <v>82</v>
      </c>
      <c r="BK175" s="167">
        <f t="shared" si="9"/>
        <v>0</v>
      </c>
      <c r="BL175" s="16" t="s">
        <v>135</v>
      </c>
      <c r="BM175" s="166" t="s">
        <v>525</v>
      </c>
    </row>
    <row r="176" spans="1:65" s="1" customFormat="1" ht="21.75" customHeight="1">
      <c r="A176" s="31"/>
      <c r="B176" s="153"/>
      <c r="C176" s="154" t="s">
        <v>230</v>
      </c>
      <c r="D176" s="154" t="s">
        <v>122</v>
      </c>
      <c r="E176" s="155" t="s">
        <v>526</v>
      </c>
      <c r="F176" s="156" t="s">
        <v>527</v>
      </c>
      <c r="G176" s="157" t="s">
        <v>205</v>
      </c>
      <c r="H176" s="158">
        <v>10</v>
      </c>
      <c r="I176" s="159"/>
      <c r="J176" s="160">
        <f t="shared" si="0"/>
        <v>0</v>
      </c>
      <c r="K176" s="161"/>
      <c r="L176" s="32"/>
      <c r="M176" s="162" t="s">
        <v>1</v>
      </c>
      <c r="N176" s="163" t="s">
        <v>39</v>
      </c>
      <c r="O176" s="57"/>
      <c r="P176" s="164">
        <f t="shared" si="1"/>
        <v>0</v>
      </c>
      <c r="Q176" s="164">
        <v>0.0001</v>
      </c>
      <c r="R176" s="164">
        <f t="shared" si="2"/>
        <v>0.001</v>
      </c>
      <c r="S176" s="164">
        <v>0</v>
      </c>
      <c r="T176" s="165">
        <f t="shared" si="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6" t="s">
        <v>135</v>
      </c>
      <c r="AT176" s="166" t="s">
        <v>122</v>
      </c>
      <c r="AU176" s="166" t="s">
        <v>84</v>
      </c>
      <c r="AY176" s="16" t="s">
        <v>121</v>
      </c>
      <c r="BE176" s="167">
        <f t="shared" si="4"/>
        <v>0</v>
      </c>
      <c r="BF176" s="167">
        <f t="shared" si="5"/>
        <v>0</v>
      </c>
      <c r="BG176" s="167">
        <f t="shared" si="6"/>
        <v>0</v>
      </c>
      <c r="BH176" s="167">
        <f t="shared" si="7"/>
        <v>0</v>
      </c>
      <c r="BI176" s="167">
        <f t="shared" si="8"/>
        <v>0</v>
      </c>
      <c r="BJ176" s="16" t="s">
        <v>82</v>
      </c>
      <c r="BK176" s="167">
        <f t="shared" si="9"/>
        <v>0</v>
      </c>
      <c r="BL176" s="16" t="s">
        <v>135</v>
      </c>
      <c r="BM176" s="166" t="s">
        <v>528</v>
      </c>
    </row>
    <row r="177" spans="1:65" s="1" customFormat="1" ht="16.5" customHeight="1">
      <c r="A177" s="31"/>
      <c r="B177" s="153"/>
      <c r="C177" s="204" t="s">
        <v>234</v>
      </c>
      <c r="D177" s="204" t="s">
        <v>211</v>
      </c>
      <c r="E177" s="205" t="s">
        <v>529</v>
      </c>
      <c r="F177" s="206" t="s">
        <v>530</v>
      </c>
      <c r="G177" s="207" t="s">
        <v>205</v>
      </c>
      <c r="H177" s="208">
        <v>10</v>
      </c>
      <c r="I177" s="209"/>
      <c r="J177" s="210">
        <f t="shared" si="0"/>
        <v>0</v>
      </c>
      <c r="K177" s="211"/>
      <c r="L177" s="212"/>
      <c r="M177" s="213" t="s">
        <v>1</v>
      </c>
      <c r="N177" s="214" t="s">
        <v>39</v>
      </c>
      <c r="O177" s="57"/>
      <c r="P177" s="164">
        <f t="shared" si="1"/>
        <v>0</v>
      </c>
      <c r="Q177" s="164">
        <v>0.003</v>
      </c>
      <c r="R177" s="164">
        <f t="shared" si="2"/>
        <v>0.03</v>
      </c>
      <c r="S177" s="164">
        <v>0</v>
      </c>
      <c r="T177" s="165">
        <f t="shared" si="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6" t="s">
        <v>150</v>
      </c>
      <c r="AT177" s="166" t="s">
        <v>211</v>
      </c>
      <c r="AU177" s="166" t="s">
        <v>84</v>
      </c>
      <c r="AY177" s="16" t="s">
        <v>121</v>
      </c>
      <c r="BE177" s="167">
        <f t="shared" si="4"/>
        <v>0</v>
      </c>
      <c r="BF177" s="167">
        <f t="shared" si="5"/>
        <v>0</v>
      </c>
      <c r="BG177" s="167">
        <f t="shared" si="6"/>
        <v>0</v>
      </c>
      <c r="BH177" s="167">
        <f t="shared" si="7"/>
        <v>0</v>
      </c>
      <c r="BI177" s="167">
        <f t="shared" si="8"/>
        <v>0</v>
      </c>
      <c r="BJ177" s="16" t="s">
        <v>82</v>
      </c>
      <c r="BK177" s="167">
        <f t="shared" si="9"/>
        <v>0</v>
      </c>
      <c r="BL177" s="16" t="s">
        <v>135</v>
      </c>
      <c r="BM177" s="166" t="s">
        <v>531</v>
      </c>
    </row>
    <row r="178" spans="1:65" s="1" customFormat="1" ht="21.75" customHeight="1">
      <c r="A178" s="31"/>
      <c r="B178" s="153"/>
      <c r="C178" s="154" t="s">
        <v>238</v>
      </c>
      <c r="D178" s="154" t="s">
        <v>122</v>
      </c>
      <c r="E178" s="155" t="s">
        <v>532</v>
      </c>
      <c r="F178" s="156" t="s">
        <v>533</v>
      </c>
      <c r="G178" s="157" t="s">
        <v>205</v>
      </c>
      <c r="H178" s="158">
        <v>10</v>
      </c>
      <c r="I178" s="159"/>
      <c r="J178" s="160">
        <f t="shared" si="0"/>
        <v>0</v>
      </c>
      <c r="K178" s="161"/>
      <c r="L178" s="32"/>
      <c r="M178" s="162" t="s">
        <v>1</v>
      </c>
      <c r="N178" s="163" t="s">
        <v>39</v>
      </c>
      <c r="O178" s="57"/>
      <c r="P178" s="164">
        <f t="shared" si="1"/>
        <v>0</v>
      </c>
      <c r="Q178" s="164">
        <v>0.0001</v>
      </c>
      <c r="R178" s="164">
        <f t="shared" si="2"/>
        <v>0.001</v>
      </c>
      <c r="S178" s="164">
        <v>0</v>
      </c>
      <c r="T178" s="165">
        <f t="shared" si="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6" t="s">
        <v>135</v>
      </c>
      <c r="AT178" s="166" t="s">
        <v>122</v>
      </c>
      <c r="AU178" s="166" t="s">
        <v>84</v>
      </c>
      <c r="AY178" s="16" t="s">
        <v>121</v>
      </c>
      <c r="BE178" s="167">
        <f t="shared" si="4"/>
        <v>0</v>
      </c>
      <c r="BF178" s="167">
        <f t="shared" si="5"/>
        <v>0</v>
      </c>
      <c r="BG178" s="167">
        <f t="shared" si="6"/>
        <v>0</v>
      </c>
      <c r="BH178" s="167">
        <f t="shared" si="7"/>
        <v>0</v>
      </c>
      <c r="BI178" s="167">
        <f t="shared" si="8"/>
        <v>0</v>
      </c>
      <c r="BJ178" s="16" t="s">
        <v>82</v>
      </c>
      <c r="BK178" s="167">
        <f t="shared" si="9"/>
        <v>0</v>
      </c>
      <c r="BL178" s="16" t="s">
        <v>135</v>
      </c>
      <c r="BM178" s="166" t="s">
        <v>534</v>
      </c>
    </row>
    <row r="179" spans="1:65" s="1" customFormat="1" ht="16.5" customHeight="1">
      <c r="A179" s="31"/>
      <c r="B179" s="153"/>
      <c r="C179" s="204" t="s">
        <v>243</v>
      </c>
      <c r="D179" s="204" t="s">
        <v>211</v>
      </c>
      <c r="E179" s="205" t="s">
        <v>535</v>
      </c>
      <c r="F179" s="206" t="s">
        <v>536</v>
      </c>
      <c r="G179" s="207" t="s">
        <v>205</v>
      </c>
      <c r="H179" s="208">
        <v>10</v>
      </c>
      <c r="I179" s="209"/>
      <c r="J179" s="210">
        <f t="shared" si="0"/>
        <v>0</v>
      </c>
      <c r="K179" s="211"/>
      <c r="L179" s="212"/>
      <c r="M179" s="213" t="s">
        <v>1</v>
      </c>
      <c r="N179" s="214" t="s">
        <v>39</v>
      </c>
      <c r="O179" s="57"/>
      <c r="P179" s="164">
        <f t="shared" si="1"/>
        <v>0</v>
      </c>
      <c r="Q179" s="164">
        <v>0.0087</v>
      </c>
      <c r="R179" s="164">
        <f t="shared" si="2"/>
        <v>0.087</v>
      </c>
      <c r="S179" s="164">
        <v>0</v>
      </c>
      <c r="T179" s="165">
        <f t="shared" si="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6" t="s">
        <v>150</v>
      </c>
      <c r="AT179" s="166" t="s">
        <v>211</v>
      </c>
      <c r="AU179" s="166" t="s">
        <v>84</v>
      </c>
      <c r="AY179" s="16" t="s">
        <v>121</v>
      </c>
      <c r="BE179" s="167">
        <f t="shared" si="4"/>
        <v>0</v>
      </c>
      <c r="BF179" s="167">
        <f t="shared" si="5"/>
        <v>0</v>
      </c>
      <c r="BG179" s="167">
        <f t="shared" si="6"/>
        <v>0</v>
      </c>
      <c r="BH179" s="167">
        <f t="shared" si="7"/>
        <v>0</v>
      </c>
      <c r="BI179" s="167">
        <f t="shared" si="8"/>
        <v>0</v>
      </c>
      <c r="BJ179" s="16" t="s">
        <v>82</v>
      </c>
      <c r="BK179" s="167">
        <f t="shared" si="9"/>
        <v>0</v>
      </c>
      <c r="BL179" s="16" t="s">
        <v>135</v>
      </c>
      <c r="BM179" s="166" t="s">
        <v>537</v>
      </c>
    </row>
    <row r="180" spans="1:65" s="1" customFormat="1" ht="21.75" customHeight="1">
      <c r="A180" s="31"/>
      <c r="B180" s="153"/>
      <c r="C180" s="154" t="s">
        <v>248</v>
      </c>
      <c r="D180" s="154" t="s">
        <v>122</v>
      </c>
      <c r="E180" s="155" t="s">
        <v>538</v>
      </c>
      <c r="F180" s="156" t="s">
        <v>539</v>
      </c>
      <c r="G180" s="157" t="s">
        <v>205</v>
      </c>
      <c r="H180" s="158">
        <v>8</v>
      </c>
      <c r="I180" s="159"/>
      <c r="J180" s="160">
        <f t="shared" si="0"/>
        <v>0</v>
      </c>
      <c r="K180" s="161"/>
      <c r="L180" s="32"/>
      <c r="M180" s="162" t="s">
        <v>1</v>
      </c>
      <c r="N180" s="163" t="s">
        <v>39</v>
      </c>
      <c r="O180" s="57"/>
      <c r="P180" s="164">
        <f t="shared" si="1"/>
        <v>0</v>
      </c>
      <c r="Q180" s="164">
        <v>0.0001</v>
      </c>
      <c r="R180" s="164">
        <f t="shared" si="2"/>
        <v>0.0008</v>
      </c>
      <c r="S180" s="164">
        <v>0</v>
      </c>
      <c r="T180" s="165">
        <f t="shared" si="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6" t="s">
        <v>135</v>
      </c>
      <c r="AT180" s="166" t="s">
        <v>122</v>
      </c>
      <c r="AU180" s="166" t="s">
        <v>84</v>
      </c>
      <c r="AY180" s="16" t="s">
        <v>121</v>
      </c>
      <c r="BE180" s="167">
        <f t="shared" si="4"/>
        <v>0</v>
      </c>
      <c r="BF180" s="167">
        <f t="shared" si="5"/>
        <v>0</v>
      </c>
      <c r="BG180" s="167">
        <f t="shared" si="6"/>
        <v>0</v>
      </c>
      <c r="BH180" s="167">
        <f t="shared" si="7"/>
        <v>0</v>
      </c>
      <c r="BI180" s="167">
        <f t="shared" si="8"/>
        <v>0</v>
      </c>
      <c r="BJ180" s="16" t="s">
        <v>82</v>
      </c>
      <c r="BK180" s="167">
        <f t="shared" si="9"/>
        <v>0</v>
      </c>
      <c r="BL180" s="16" t="s">
        <v>135</v>
      </c>
      <c r="BM180" s="166" t="s">
        <v>540</v>
      </c>
    </row>
    <row r="181" spans="1:65" s="1" customFormat="1" ht="16.5" customHeight="1">
      <c r="A181" s="31"/>
      <c r="B181" s="153"/>
      <c r="C181" s="204" t="s">
        <v>7</v>
      </c>
      <c r="D181" s="204" t="s">
        <v>211</v>
      </c>
      <c r="E181" s="205" t="s">
        <v>541</v>
      </c>
      <c r="F181" s="206" t="s">
        <v>542</v>
      </c>
      <c r="G181" s="207" t="s">
        <v>205</v>
      </c>
      <c r="H181" s="208">
        <v>8</v>
      </c>
      <c r="I181" s="209"/>
      <c r="J181" s="210">
        <f t="shared" si="0"/>
        <v>0</v>
      </c>
      <c r="K181" s="211"/>
      <c r="L181" s="212"/>
      <c r="M181" s="213" t="s">
        <v>1</v>
      </c>
      <c r="N181" s="214" t="s">
        <v>39</v>
      </c>
      <c r="O181" s="57"/>
      <c r="P181" s="164">
        <f t="shared" si="1"/>
        <v>0</v>
      </c>
      <c r="Q181" s="164">
        <v>0.005</v>
      </c>
      <c r="R181" s="164">
        <f t="shared" si="2"/>
        <v>0.04</v>
      </c>
      <c r="S181" s="164">
        <v>0</v>
      </c>
      <c r="T181" s="165">
        <f t="shared" si="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6" t="s">
        <v>150</v>
      </c>
      <c r="AT181" s="166" t="s">
        <v>211</v>
      </c>
      <c r="AU181" s="166" t="s">
        <v>84</v>
      </c>
      <c r="AY181" s="16" t="s">
        <v>121</v>
      </c>
      <c r="BE181" s="167">
        <f t="shared" si="4"/>
        <v>0</v>
      </c>
      <c r="BF181" s="167">
        <f t="shared" si="5"/>
        <v>0</v>
      </c>
      <c r="BG181" s="167">
        <f t="shared" si="6"/>
        <v>0</v>
      </c>
      <c r="BH181" s="167">
        <f t="shared" si="7"/>
        <v>0</v>
      </c>
      <c r="BI181" s="167">
        <f t="shared" si="8"/>
        <v>0</v>
      </c>
      <c r="BJ181" s="16" t="s">
        <v>82</v>
      </c>
      <c r="BK181" s="167">
        <f t="shared" si="9"/>
        <v>0</v>
      </c>
      <c r="BL181" s="16" t="s">
        <v>135</v>
      </c>
      <c r="BM181" s="166" t="s">
        <v>543</v>
      </c>
    </row>
    <row r="182" spans="1:65" s="1" customFormat="1" ht="21.75" customHeight="1">
      <c r="A182" s="31"/>
      <c r="B182" s="153"/>
      <c r="C182" s="154" t="s">
        <v>259</v>
      </c>
      <c r="D182" s="154" t="s">
        <v>122</v>
      </c>
      <c r="E182" s="155" t="s">
        <v>544</v>
      </c>
      <c r="F182" s="156" t="s">
        <v>545</v>
      </c>
      <c r="G182" s="157" t="s">
        <v>246</v>
      </c>
      <c r="H182" s="158">
        <v>244</v>
      </c>
      <c r="I182" s="159"/>
      <c r="J182" s="160">
        <f t="shared" si="0"/>
        <v>0</v>
      </c>
      <c r="K182" s="161"/>
      <c r="L182" s="32"/>
      <c r="M182" s="162" t="s">
        <v>1</v>
      </c>
      <c r="N182" s="163" t="s">
        <v>39</v>
      </c>
      <c r="O182" s="57"/>
      <c r="P182" s="164">
        <f t="shared" si="1"/>
        <v>0</v>
      </c>
      <c r="Q182" s="164">
        <v>0</v>
      </c>
      <c r="R182" s="164">
        <f t="shared" si="2"/>
        <v>0</v>
      </c>
      <c r="S182" s="164">
        <v>0</v>
      </c>
      <c r="T182" s="165">
        <f t="shared" si="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6" t="s">
        <v>135</v>
      </c>
      <c r="AT182" s="166" t="s">
        <v>122</v>
      </c>
      <c r="AU182" s="166" t="s">
        <v>84</v>
      </c>
      <c r="AY182" s="16" t="s">
        <v>121</v>
      </c>
      <c r="BE182" s="167">
        <f t="shared" si="4"/>
        <v>0</v>
      </c>
      <c r="BF182" s="167">
        <f t="shared" si="5"/>
        <v>0</v>
      </c>
      <c r="BG182" s="167">
        <f t="shared" si="6"/>
        <v>0</v>
      </c>
      <c r="BH182" s="167">
        <f t="shared" si="7"/>
        <v>0</v>
      </c>
      <c r="BI182" s="167">
        <f t="shared" si="8"/>
        <v>0</v>
      </c>
      <c r="BJ182" s="16" t="s">
        <v>82</v>
      </c>
      <c r="BK182" s="167">
        <f t="shared" si="9"/>
        <v>0</v>
      </c>
      <c r="BL182" s="16" t="s">
        <v>135</v>
      </c>
      <c r="BM182" s="166" t="s">
        <v>546</v>
      </c>
    </row>
    <row r="183" spans="2:51" s="12" customFormat="1" ht="11.25">
      <c r="B183" s="180"/>
      <c r="D183" s="181" t="s">
        <v>172</v>
      </c>
      <c r="E183" s="182" t="s">
        <v>1</v>
      </c>
      <c r="F183" s="183" t="s">
        <v>547</v>
      </c>
      <c r="H183" s="184">
        <v>186</v>
      </c>
      <c r="I183" s="185"/>
      <c r="L183" s="180"/>
      <c r="M183" s="186"/>
      <c r="N183" s="187"/>
      <c r="O183" s="187"/>
      <c r="P183" s="187"/>
      <c r="Q183" s="187"/>
      <c r="R183" s="187"/>
      <c r="S183" s="187"/>
      <c r="T183" s="188"/>
      <c r="AT183" s="182" t="s">
        <v>172</v>
      </c>
      <c r="AU183" s="182" t="s">
        <v>84</v>
      </c>
      <c r="AV183" s="12" t="s">
        <v>84</v>
      </c>
      <c r="AW183" s="12" t="s">
        <v>30</v>
      </c>
      <c r="AX183" s="12" t="s">
        <v>74</v>
      </c>
      <c r="AY183" s="182" t="s">
        <v>121</v>
      </c>
    </row>
    <row r="184" spans="2:51" s="12" customFormat="1" ht="11.25">
      <c r="B184" s="180"/>
      <c r="D184" s="181" t="s">
        <v>172</v>
      </c>
      <c r="E184" s="182" t="s">
        <v>1</v>
      </c>
      <c r="F184" s="183" t="s">
        <v>548</v>
      </c>
      <c r="H184" s="184">
        <v>58</v>
      </c>
      <c r="I184" s="185"/>
      <c r="L184" s="180"/>
      <c r="M184" s="186"/>
      <c r="N184" s="187"/>
      <c r="O184" s="187"/>
      <c r="P184" s="187"/>
      <c r="Q184" s="187"/>
      <c r="R184" s="187"/>
      <c r="S184" s="187"/>
      <c r="T184" s="188"/>
      <c r="AT184" s="182" t="s">
        <v>172</v>
      </c>
      <c r="AU184" s="182" t="s">
        <v>84</v>
      </c>
      <c r="AV184" s="12" t="s">
        <v>84</v>
      </c>
      <c r="AW184" s="12" t="s">
        <v>30</v>
      </c>
      <c r="AX184" s="12" t="s">
        <v>74</v>
      </c>
      <c r="AY184" s="182" t="s">
        <v>121</v>
      </c>
    </row>
    <row r="185" spans="2:51" s="13" customFormat="1" ht="11.25">
      <c r="B185" s="189"/>
      <c r="D185" s="181" t="s">
        <v>172</v>
      </c>
      <c r="E185" s="190" t="s">
        <v>1</v>
      </c>
      <c r="F185" s="191" t="s">
        <v>174</v>
      </c>
      <c r="H185" s="192">
        <v>244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172</v>
      </c>
      <c r="AU185" s="190" t="s">
        <v>84</v>
      </c>
      <c r="AV185" s="13" t="s">
        <v>135</v>
      </c>
      <c r="AW185" s="13" t="s">
        <v>30</v>
      </c>
      <c r="AX185" s="13" t="s">
        <v>82</v>
      </c>
      <c r="AY185" s="190" t="s">
        <v>121</v>
      </c>
    </row>
    <row r="186" spans="1:65" s="1" customFormat="1" ht="16.5" customHeight="1">
      <c r="A186" s="31"/>
      <c r="B186" s="153"/>
      <c r="C186" s="154" t="s">
        <v>263</v>
      </c>
      <c r="D186" s="154" t="s">
        <v>122</v>
      </c>
      <c r="E186" s="155" t="s">
        <v>549</v>
      </c>
      <c r="F186" s="156" t="s">
        <v>550</v>
      </c>
      <c r="G186" s="157" t="s">
        <v>205</v>
      </c>
      <c r="H186" s="158">
        <v>4</v>
      </c>
      <c r="I186" s="159"/>
      <c r="J186" s="160">
        <f>ROUND(I186*H186,2)</f>
        <v>0</v>
      </c>
      <c r="K186" s="161"/>
      <c r="L186" s="32"/>
      <c r="M186" s="162" t="s">
        <v>1</v>
      </c>
      <c r="N186" s="163" t="s">
        <v>39</v>
      </c>
      <c r="O186" s="57"/>
      <c r="P186" s="164">
        <f>O186*H186</f>
        <v>0</v>
      </c>
      <c r="Q186" s="164">
        <v>0.03573</v>
      </c>
      <c r="R186" s="164">
        <f>Q186*H186</f>
        <v>0.14292</v>
      </c>
      <c r="S186" s="164">
        <v>0</v>
      </c>
      <c r="T186" s="16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6" t="s">
        <v>135</v>
      </c>
      <c r="AT186" s="166" t="s">
        <v>122</v>
      </c>
      <c r="AU186" s="166" t="s">
        <v>84</v>
      </c>
      <c r="AY186" s="16" t="s">
        <v>121</v>
      </c>
      <c r="BE186" s="167">
        <f>IF(N186="základní",J186,0)</f>
        <v>0</v>
      </c>
      <c r="BF186" s="167">
        <f>IF(N186="snížená",J186,0)</f>
        <v>0</v>
      </c>
      <c r="BG186" s="167">
        <f>IF(N186="zákl. přenesená",J186,0)</f>
        <v>0</v>
      </c>
      <c r="BH186" s="167">
        <f>IF(N186="sníž. přenesená",J186,0)</f>
        <v>0</v>
      </c>
      <c r="BI186" s="167">
        <f>IF(N186="nulová",J186,0)</f>
        <v>0</v>
      </c>
      <c r="BJ186" s="16" t="s">
        <v>82</v>
      </c>
      <c r="BK186" s="167">
        <f>ROUND(I186*H186,2)</f>
        <v>0</v>
      </c>
      <c r="BL186" s="16" t="s">
        <v>135</v>
      </c>
      <c r="BM186" s="166" t="s">
        <v>551</v>
      </c>
    </row>
    <row r="187" spans="2:51" s="12" customFormat="1" ht="11.25">
      <c r="B187" s="180"/>
      <c r="D187" s="181" t="s">
        <v>172</v>
      </c>
      <c r="E187" s="182" t="s">
        <v>1</v>
      </c>
      <c r="F187" s="183" t="s">
        <v>74</v>
      </c>
      <c r="H187" s="184">
        <v>0</v>
      </c>
      <c r="I187" s="185"/>
      <c r="L187" s="180"/>
      <c r="M187" s="186"/>
      <c r="N187" s="187"/>
      <c r="O187" s="187"/>
      <c r="P187" s="187"/>
      <c r="Q187" s="187"/>
      <c r="R187" s="187"/>
      <c r="S187" s="187"/>
      <c r="T187" s="188"/>
      <c r="AT187" s="182" t="s">
        <v>172</v>
      </c>
      <c r="AU187" s="182" t="s">
        <v>84</v>
      </c>
      <c r="AV187" s="12" t="s">
        <v>84</v>
      </c>
      <c r="AW187" s="12" t="s">
        <v>30</v>
      </c>
      <c r="AX187" s="12" t="s">
        <v>74</v>
      </c>
      <c r="AY187" s="182" t="s">
        <v>121</v>
      </c>
    </row>
    <row r="188" spans="2:51" s="12" customFormat="1" ht="11.25">
      <c r="B188" s="180"/>
      <c r="D188" s="181" t="s">
        <v>172</v>
      </c>
      <c r="E188" s="182" t="s">
        <v>1</v>
      </c>
      <c r="F188" s="183" t="s">
        <v>84</v>
      </c>
      <c r="H188" s="184">
        <v>2</v>
      </c>
      <c r="I188" s="185"/>
      <c r="L188" s="180"/>
      <c r="M188" s="186"/>
      <c r="N188" s="187"/>
      <c r="O188" s="187"/>
      <c r="P188" s="187"/>
      <c r="Q188" s="187"/>
      <c r="R188" s="187"/>
      <c r="S188" s="187"/>
      <c r="T188" s="188"/>
      <c r="AT188" s="182" t="s">
        <v>172</v>
      </c>
      <c r="AU188" s="182" t="s">
        <v>84</v>
      </c>
      <c r="AV188" s="12" t="s">
        <v>84</v>
      </c>
      <c r="AW188" s="12" t="s">
        <v>30</v>
      </c>
      <c r="AX188" s="12" t="s">
        <v>74</v>
      </c>
      <c r="AY188" s="182" t="s">
        <v>121</v>
      </c>
    </row>
    <row r="189" spans="2:51" s="12" customFormat="1" ht="11.25">
      <c r="B189" s="180"/>
      <c r="D189" s="181" t="s">
        <v>172</v>
      </c>
      <c r="E189" s="182" t="s">
        <v>1</v>
      </c>
      <c r="F189" s="183" t="s">
        <v>74</v>
      </c>
      <c r="H189" s="184">
        <v>0</v>
      </c>
      <c r="I189" s="185"/>
      <c r="L189" s="180"/>
      <c r="M189" s="186"/>
      <c r="N189" s="187"/>
      <c r="O189" s="187"/>
      <c r="P189" s="187"/>
      <c r="Q189" s="187"/>
      <c r="R189" s="187"/>
      <c r="S189" s="187"/>
      <c r="T189" s="188"/>
      <c r="AT189" s="182" t="s">
        <v>172</v>
      </c>
      <c r="AU189" s="182" t="s">
        <v>84</v>
      </c>
      <c r="AV189" s="12" t="s">
        <v>84</v>
      </c>
      <c r="AW189" s="12" t="s">
        <v>30</v>
      </c>
      <c r="AX189" s="12" t="s">
        <v>74</v>
      </c>
      <c r="AY189" s="182" t="s">
        <v>121</v>
      </c>
    </row>
    <row r="190" spans="2:51" s="12" customFormat="1" ht="11.25">
      <c r="B190" s="180"/>
      <c r="D190" s="181" t="s">
        <v>172</v>
      </c>
      <c r="E190" s="182" t="s">
        <v>1</v>
      </c>
      <c r="F190" s="183" t="s">
        <v>82</v>
      </c>
      <c r="H190" s="184">
        <v>1</v>
      </c>
      <c r="I190" s="185"/>
      <c r="L190" s="180"/>
      <c r="M190" s="186"/>
      <c r="N190" s="187"/>
      <c r="O190" s="187"/>
      <c r="P190" s="187"/>
      <c r="Q190" s="187"/>
      <c r="R190" s="187"/>
      <c r="S190" s="187"/>
      <c r="T190" s="188"/>
      <c r="AT190" s="182" t="s">
        <v>172</v>
      </c>
      <c r="AU190" s="182" t="s">
        <v>84</v>
      </c>
      <c r="AV190" s="12" t="s">
        <v>84</v>
      </c>
      <c r="AW190" s="12" t="s">
        <v>30</v>
      </c>
      <c r="AX190" s="12" t="s">
        <v>74</v>
      </c>
      <c r="AY190" s="182" t="s">
        <v>121</v>
      </c>
    </row>
    <row r="191" spans="2:51" s="12" customFormat="1" ht="11.25">
      <c r="B191" s="180"/>
      <c r="D191" s="181" t="s">
        <v>172</v>
      </c>
      <c r="E191" s="182" t="s">
        <v>1</v>
      </c>
      <c r="F191" s="183" t="s">
        <v>82</v>
      </c>
      <c r="H191" s="184">
        <v>1</v>
      </c>
      <c r="I191" s="185"/>
      <c r="L191" s="180"/>
      <c r="M191" s="186"/>
      <c r="N191" s="187"/>
      <c r="O191" s="187"/>
      <c r="P191" s="187"/>
      <c r="Q191" s="187"/>
      <c r="R191" s="187"/>
      <c r="S191" s="187"/>
      <c r="T191" s="188"/>
      <c r="AT191" s="182" t="s">
        <v>172</v>
      </c>
      <c r="AU191" s="182" t="s">
        <v>84</v>
      </c>
      <c r="AV191" s="12" t="s">
        <v>84</v>
      </c>
      <c r="AW191" s="12" t="s">
        <v>30</v>
      </c>
      <c r="AX191" s="12" t="s">
        <v>74</v>
      </c>
      <c r="AY191" s="182" t="s">
        <v>121</v>
      </c>
    </row>
    <row r="192" spans="2:51" s="12" customFormat="1" ht="11.25">
      <c r="B192" s="180"/>
      <c r="D192" s="181" t="s">
        <v>172</v>
      </c>
      <c r="E192" s="182" t="s">
        <v>1</v>
      </c>
      <c r="F192" s="183" t="s">
        <v>74</v>
      </c>
      <c r="H192" s="184">
        <v>0</v>
      </c>
      <c r="I192" s="185"/>
      <c r="L192" s="180"/>
      <c r="M192" s="186"/>
      <c r="N192" s="187"/>
      <c r="O192" s="187"/>
      <c r="P192" s="187"/>
      <c r="Q192" s="187"/>
      <c r="R192" s="187"/>
      <c r="S192" s="187"/>
      <c r="T192" s="188"/>
      <c r="AT192" s="182" t="s">
        <v>172</v>
      </c>
      <c r="AU192" s="182" t="s">
        <v>84</v>
      </c>
      <c r="AV192" s="12" t="s">
        <v>84</v>
      </c>
      <c r="AW192" s="12" t="s">
        <v>30</v>
      </c>
      <c r="AX192" s="12" t="s">
        <v>74</v>
      </c>
      <c r="AY192" s="182" t="s">
        <v>121</v>
      </c>
    </row>
    <row r="193" spans="2:51" s="12" customFormat="1" ht="11.25">
      <c r="B193" s="180"/>
      <c r="D193" s="181" t="s">
        <v>172</v>
      </c>
      <c r="E193" s="182" t="s">
        <v>1</v>
      </c>
      <c r="F193" s="183" t="s">
        <v>74</v>
      </c>
      <c r="H193" s="184">
        <v>0</v>
      </c>
      <c r="I193" s="185"/>
      <c r="L193" s="180"/>
      <c r="M193" s="186"/>
      <c r="N193" s="187"/>
      <c r="O193" s="187"/>
      <c r="P193" s="187"/>
      <c r="Q193" s="187"/>
      <c r="R193" s="187"/>
      <c r="S193" s="187"/>
      <c r="T193" s="188"/>
      <c r="AT193" s="182" t="s">
        <v>172</v>
      </c>
      <c r="AU193" s="182" t="s">
        <v>84</v>
      </c>
      <c r="AV193" s="12" t="s">
        <v>84</v>
      </c>
      <c r="AW193" s="12" t="s">
        <v>30</v>
      </c>
      <c r="AX193" s="12" t="s">
        <v>74</v>
      </c>
      <c r="AY193" s="182" t="s">
        <v>121</v>
      </c>
    </row>
    <row r="194" spans="2:51" s="13" customFormat="1" ht="11.25">
      <c r="B194" s="189"/>
      <c r="D194" s="181" t="s">
        <v>172</v>
      </c>
      <c r="E194" s="190" t="s">
        <v>1</v>
      </c>
      <c r="F194" s="191" t="s">
        <v>174</v>
      </c>
      <c r="H194" s="192">
        <v>4</v>
      </c>
      <c r="I194" s="193"/>
      <c r="L194" s="189"/>
      <c r="M194" s="194"/>
      <c r="N194" s="195"/>
      <c r="O194" s="195"/>
      <c r="P194" s="195"/>
      <c r="Q194" s="195"/>
      <c r="R194" s="195"/>
      <c r="S194" s="195"/>
      <c r="T194" s="196"/>
      <c r="AT194" s="190" t="s">
        <v>172</v>
      </c>
      <c r="AU194" s="190" t="s">
        <v>84</v>
      </c>
      <c r="AV194" s="13" t="s">
        <v>135</v>
      </c>
      <c r="AW194" s="13" t="s">
        <v>30</v>
      </c>
      <c r="AX194" s="13" t="s">
        <v>82</v>
      </c>
      <c r="AY194" s="190" t="s">
        <v>121</v>
      </c>
    </row>
    <row r="195" spans="1:65" s="1" customFormat="1" ht="21.75" customHeight="1">
      <c r="A195" s="31"/>
      <c r="B195" s="153"/>
      <c r="C195" s="154" t="s">
        <v>268</v>
      </c>
      <c r="D195" s="154" t="s">
        <v>122</v>
      </c>
      <c r="E195" s="155" t="s">
        <v>552</v>
      </c>
      <c r="F195" s="156" t="s">
        <v>553</v>
      </c>
      <c r="G195" s="157" t="s">
        <v>205</v>
      </c>
      <c r="H195" s="158">
        <v>7</v>
      </c>
      <c r="I195" s="159"/>
      <c r="J195" s="160">
        <f aca="true" t="shared" si="10" ref="J195:J200">ROUND(I195*H195,2)</f>
        <v>0</v>
      </c>
      <c r="K195" s="161"/>
      <c r="L195" s="32"/>
      <c r="M195" s="162" t="s">
        <v>1</v>
      </c>
      <c r="N195" s="163" t="s">
        <v>39</v>
      </c>
      <c r="O195" s="57"/>
      <c r="P195" s="164">
        <f aca="true" t="shared" si="11" ref="P195:P200">O195*H195</f>
        <v>0</v>
      </c>
      <c r="Q195" s="164">
        <v>2.11676</v>
      </c>
      <c r="R195" s="164">
        <f aca="true" t="shared" si="12" ref="R195:R200">Q195*H195</f>
        <v>14.817320000000002</v>
      </c>
      <c r="S195" s="164">
        <v>0</v>
      </c>
      <c r="T195" s="165">
        <f aca="true" t="shared" si="13" ref="T195:T200"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6" t="s">
        <v>135</v>
      </c>
      <c r="AT195" s="166" t="s">
        <v>122</v>
      </c>
      <c r="AU195" s="166" t="s">
        <v>84</v>
      </c>
      <c r="AY195" s="16" t="s">
        <v>121</v>
      </c>
      <c r="BE195" s="167">
        <f aca="true" t="shared" si="14" ref="BE195:BE200">IF(N195="základní",J195,0)</f>
        <v>0</v>
      </c>
      <c r="BF195" s="167">
        <f aca="true" t="shared" si="15" ref="BF195:BF200">IF(N195="snížená",J195,0)</f>
        <v>0</v>
      </c>
      <c r="BG195" s="167">
        <f aca="true" t="shared" si="16" ref="BG195:BG200">IF(N195="zákl. přenesená",J195,0)</f>
        <v>0</v>
      </c>
      <c r="BH195" s="167">
        <f aca="true" t="shared" si="17" ref="BH195:BH200">IF(N195="sníž. přenesená",J195,0)</f>
        <v>0</v>
      </c>
      <c r="BI195" s="167">
        <f aca="true" t="shared" si="18" ref="BI195:BI200">IF(N195="nulová",J195,0)</f>
        <v>0</v>
      </c>
      <c r="BJ195" s="16" t="s">
        <v>82</v>
      </c>
      <c r="BK195" s="167">
        <f aca="true" t="shared" si="19" ref="BK195:BK200">ROUND(I195*H195,2)</f>
        <v>0</v>
      </c>
      <c r="BL195" s="16" t="s">
        <v>135</v>
      </c>
      <c r="BM195" s="166" t="s">
        <v>554</v>
      </c>
    </row>
    <row r="196" spans="1:65" s="1" customFormat="1" ht="21.75" customHeight="1">
      <c r="A196" s="31"/>
      <c r="B196" s="153"/>
      <c r="C196" s="204" t="s">
        <v>272</v>
      </c>
      <c r="D196" s="204" t="s">
        <v>211</v>
      </c>
      <c r="E196" s="205" t="s">
        <v>555</v>
      </c>
      <c r="F196" s="206" t="s">
        <v>556</v>
      </c>
      <c r="G196" s="207" t="s">
        <v>205</v>
      </c>
      <c r="H196" s="208">
        <v>7</v>
      </c>
      <c r="I196" s="209"/>
      <c r="J196" s="210">
        <f t="shared" si="10"/>
        <v>0</v>
      </c>
      <c r="K196" s="211"/>
      <c r="L196" s="212"/>
      <c r="M196" s="213" t="s">
        <v>1</v>
      </c>
      <c r="N196" s="214" t="s">
        <v>39</v>
      </c>
      <c r="O196" s="57"/>
      <c r="P196" s="164">
        <f t="shared" si="11"/>
        <v>0</v>
      </c>
      <c r="Q196" s="164">
        <v>1.032</v>
      </c>
      <c r="R196" s="164">
        <f t="shared" si="12"/>
        <v>7.224</v>
      </c>
      <c r="S196" s="164">
        <v>0</v>
      </c>
      <c r="T196" s="165">
        <f t="shared" si="1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6" t="s">
        <v>150</v>
      </c>
      <c r="AT196" s="166" t="s">
        <v>211</v>
      </c>
      <c r="AU196" s="166" t="s">
        <v>84</v>
      </c>
      <c r="AY196" s="16" t="s">
        <v>121</v>
      </c>
      <c r="BE196" s="167">
        <f t="shared" si="14"/>
        <v>0</v>
      </c>
      <c r="BF196" s="167">
        <f t="shared" si="15"/>
        <v>0</v>
      </c>
      <c r="BG196" s="167">
        <f t="shared" si="16"/>
        <v>0</v>
      </c>
      <c r="BH196" s="167">
        <f t="shared" si="17"/>
        <v>0</v>
      </c>
      <c r="BI196" s="167">
        <f t="shared" si="18"/>
        <v>0</v>
      </c>
      <c r="BJ196" s="16" t="s">
        <v>82</v>
      </c>
      <c r="BK196" s="167">
        <f t="shared" si="19"/>
        <v>0</v>
      </c>
      <c r="BL196" s="16" t="s">
        <v>135</v>
      </c>
      <c r="BM196" s="166" t="s">
        <v>557</v>
      </c>
    </row>
    <row r="197" spans="1:65" s="1" customFormat="1" ht="16.5" customHeight="1">
      <c r="A197" s="31"/>
      <c r="B197" s="153"/>
      <c r="C197" s="204" t="s">
        <v>278</v>
      </c>
      <c r="D197" s="204" t="s">
        <v>211</v>
      </c>
      <c r="E197" s="205" t="s">
        <v>558</v>
      </c>
      <c r="F197" s="206" t="s">
        <v>559</v>
      </c>
      <c r="G197" s="207" t="s">
        <v>205</v>
      </c>
      <c r="H197" s="208">
        <v>18</v>
      </c>
      <c r="I197" s="209"/>
      <c r="J197" s="210">
        <f t="shared" si="10"/>
        <v>0</v>
      </c>
      <c r="K197" s="211"/>
      <c r="L197" s="212"/>
      <c r="M197" s="213" t="s">
        <v>1</v>
      </c>
      <c r="N197" s="214" t="s">
        <v>39</v>
      </c>
      <c r="O197" s="57"/>
      <c r="P197" s="164">
        <f t="shared" si="11"/>
        <v>0</v>
      </c>
      <c r="Q197" s="164">
        <v>0.262</v>
      </c>
      <c r="R197" s="164">
        <f t="shared" si="12"/>
        <v>4.716</v>
      </c>
      <c r="S197" s="164">
        <v>0</v>
      </c>
      <c r="T197" s="165">
        <f t="shared" si="1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6" t="s">
        <v>150</v>
      </c>
      <c r="AT197" s="166" t="s">
        <v>211</v>
      </c>
      <c r="AU197" s="166" t="s">
        <v>84</v>
      </c>
      <c r="AY197" s="16" t="s">
        <v>121</v>
      </c>
      <c r="BE197" s="167">
        <f t="shared" si="14"/>
        <v>0</v>
      </c>
      <c r="BF197" s="167">
        <f t="shared" si="15"/>
        <v>0</v>
      </c>
      <c r="BG197" s="167">
        <f t="shared" si="16"/>
        <v>0</v>
      </c>
      <c r="BH197" s="167">
        <f t="shared" si="17"/>
        <v>0</v>
      </c>
      <c r="BI197" s="167">
        <f t="shared" si="18"/>
        <v>0</v>
      </c>
      <c r="BJ197" s="16" t="s">
        <v>82</v>
      </c>
      <c r="BK197" s="167">
        <f t="shared" si="19"/>
        <v>0</v>
      </c>
      <c r="BL197" s="16" t="s">
        <v>135</v>
      </c>
      <c r="BM197" s="166" t="s">
        <v>560</v>
      </c>
    </row>
    <row r="198" spans="1:65" s="1" customFormat="1" ht="21.75" customHeight="1">
      <c r="A198" s="31"/>
      <c r="B198" s="153"/>
      <c r="C198" s="204" t="s">
        <v>283</v>
      </c>
      <c r="D198" s="204" t="s">
        <v>211</v>
      </c>
      <c r="E198" s="205" t="s">
        <v>561</v>
      </c>
      <c r="F198" s="206" t="s">
        <v>562</v>
      </c>
      <c r="G198" s="207" t="s">
        <v>205</v>
      </c>
      <c r="H198" s="208">
        <v>7</v>
      </c>
      <c r="I198" s="209"/>
      <c r="J198" s="210">
        <f t="shared" si="10"/>
        <v>0</v>
      </c>
      <c r="K198" s="211"/>
      <c r="L198" s="212"/>
      <c r="M198" s="213" t="s">
        <v>1</v>
      </c>
      <c r="N198" s="214" t="s">
        <v>39</v>
      </c>
      <c r="O198" s="57"/>
      <c r="P198" s="164">
        <f t="shared" si="11"/>
        <v>0</v>
      </c>
      <c r="Q198" s="164">
        <v>0.585</v>
      </c>
      <c r="R198" s="164">
        <f t="shared" si="12"/>
        <v>4.095</v>
      </c>
      <c r="S198" s="164">
        <v>0</v>
      </c>
      <c r="T198" s="165">
        <f t="shared" si="1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6" t="s">
        <v>150</v>
      </c>
      <c r="AT198" s="166" t="s">
        <v>211</v>
      </c>
      <c r="AU198" s="166" t="s">
        <v>84</v>
      </c>
      <c r="AY198" s="16" t="s">
        <v>121</v>
      </c>
      <c r="BE198" s="167">
        <f t="shared" si="14"/>
        <v>0</v>
      </c>
      <c r="BF198" s="167">
        <f t="shared" si="15"/>
        <v>0</v>
      </c>
      <c r="BG198" s="167">
        <f t="shared" si="16"/>
        <v>0</v>
      </c>
      <c r="BH198" s="167">
        <f t="shared" si="17"/>
        <v>0</v>
      </c>
      <c r="BI198" s="167">
        <f t="shared" si="18"/>
        <v>0</v>
      </c>
      <c r="BJ198" s="16" t="s">
        <v>82</v>
      </c>
      <c r="BK198" s="167">
        <f t="shared" si="19"/>
        <v>0</v>
      </c>
      <c r="BL198" s="16" t="s">
        <v>135</v>
      </c>
      <c r="BM198" s="166" t="s">
        <v>563</v>
      </c>
    </row>
    <row r="199" spans="1:65" s="1" customFormat="1" ht="21.75" customHeight="1">
      <c r="A199" s="31"/>
      <c r="B199" s="153"/>
      <c r="C199" s="204" t="s">
        <v>284</v>
      </c>
      <c r="D199" s="204" t="s">
        <v>211</v>
      </c>
      <c r="E199" s="205" t="s">
        <v>564</v>
      </c>
      <c r="F199" s="206" t="s">
        <v>565</v>
      </c>
      <c r="G199" s="207" t="s">
        <v>205</v>
      </c>
      <c r="H199" s="208">
        <v>14</v>
      </c>
      <c r="I199" s="209"/>
      <c r="J199" s="210">
        <f t="shared" si="10"/>
        <v>0</v>
      </c>
      <c r="K199" s="211"/>
      <c r="L199" s="212"/>
      <c r="M199" s="213" t="s">
        <v>1</v>
      </c>
      <c r="N199" s="214" t="s">
        <v>39</v>
      </c>
      <c r="O199" s="57"/>
      <c r="P199" s="164">
        <f t="shared" si="11"/>
        <v>0</v>
      </c>
      <c r="Q199" s="164">
        <v>0.053</v>
      </c>
      <c r="R199" s="164">
        <f t="shared" si="12"/>
        <v>0.742</v>
      </c>
      <c r="S199" s="164">
        <v>0</v>
      </c>
      <c r="T199" s="165">
        <f t="shared" si="1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6" t="s">
        <v>150</v>
      </c>
      <c r="AT199" s="166" t="s">
        <v>211</v>
      </c>
      <c r="AU199" s="166" t="s">
        <v>84</v>
      </c>
      <c r="AY199" s="16" t="s">
        <v>121</v>
      </c>
      <c r="BE199" s="167">
        <f t="shared" si="14"/>
        <v>0</v>
      </c>
      <c r="BF199" s="167">
        <f t="shared" si="15"/>
        <v>0</v>
      </c>
      <c r="BG199" s="167">
        <f t="shared" si="16"/>
        <v>0</v>
      </c>
      <c r="BH199" s="167">
        <f t="shared" si="17"/>
        <v>0</v>
      </c>
      <c r="BI199" s="167">
        <f t="shared" si="18"/>
        <v>0</v>
      </c>
      <c r="BJ199" s="16" t="s">
        <v>82</v>
      </c>
      <c r="BK199" s="167">
        <f t="shared" si="19"/>
        <v>0</v>
      </c>
      <c r="BL199" s="16" t="s">
        <v>135</v>
      </c>
      <c r="BM199" s="166" t="s">
        <v>566</v>
      </c>
    </row>
    <row r="200" spans="1:65" s="1" customFormat="1" ht="16.5" customHeight="1">
      <c r="A200" s="31"/>
      <c r="B200" s="153"/>
      <c r="C200" s="204" t="s">
        <v>285</v>
      </c>
      <c r="D200" s="204" t="s">
        <v>211</v>
      </c>
      <c r="E200" s="205" t="s">
        <v>567</v>
      </c>
      <c r="F200" s="206" t="s">
        <v>568</v>
      </c>
      <c r="G200" s="207" t="s">
        <v>205</v>
      </c>
      <c r="H200" s="208">
        <v>39</v>
      </c>
      <c r="I200" s="209"/>
      <c r="J200" s="210">
        <f t="shared" si="10"/>
        <v>0</v>
      </c>
      <c r="K200" s="211"/>
      <c r="L200" s="212"/>
      <c r="M200" s="213" t="s">
        <v>1</v>
      </c>
      <c r="N200" s="214" t="s">
        <v>39</v>
      </c>
      <c r="O200" s="57"/>
      <c r="P200" s="164">
        <f t="shared" si="11"/>
        <v>0</v>
      </c>
      <c r="Q200" s="164">
        <v>4E-05</v>
      </c>
      <c r="R200" s="164">
        <f t="shared" si="12"/>
        <v>0.0015600000000000002</v>
      </c>
      <c r="S200" s="164">
        <v>0</v>
      </c>
      <c r="T200" s="165">
        <f t="shared" si="1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6" t="s">
        <v>150</v>
      </c>
      <c r="AT200" s="166" t="s">
        <v>211</v>
      </c>
      <c r="AU200" s="166" t="s">
        <v>84</v>
      </c>
      <c r="AY200" s="16" t="s">
        <v>121</v>
      </c>
      <c r="BE200" s="167">
        <f t="shared" si="14"/>
        <v>0</v>
      </c>
      <c r="BF200" s="167">
        <f t="shared" si="15"/>
        <v>0</v>
      </c>
      <c r="BG200" s="167">
        <f t="shared" si="16"/>
        <v>0</v>
      </c>
      <c r="BH200" s="167">
        <f t="shared" si="17"/>
        <v>0</v>
      </c>
      <c r="BI200" s="167">
        <f t="shared" si="18"/>
        <v>0</v>
      </c>
      <c r="BJ200" s="16" t="s">
        <v>82</v>
      </c>
      <c r="BK200" s="167">
        <f t="shared" si="19"/>
        <v>0</v>
      </c>
      <c r="BL200" s="16" t="s">
        <v>135</v>
      </c>
      <c r="BM200" s="166" t="s">
        <v>569</v>
      </c>
    </row>
    <row r="201" spans="2:51" s="12" customFormat="1" ht="11.25">
      <c r="B201" s="180"/>
      <c r="D201" s="181" t="s">
        <v>172</v>
      </c>
      <c r="E201" s="182" t="s">
        <v>1</v>
      </c>
      <c r="F201" s="183" t="s">
        <v>570</v>
      </c>
      <c r="H201" s="184">
        <v>39</v>
      </c>
      <c r="I201" s="185"/>
      <c r="L201" s="180"/>
      <c r="M201" s="186"/>
      <c r="N201" s="187"/>
      <c r="O201" s="187"/>
      <c r="P201" s="187"/>
      <c r="Q201" s="187"/>
      <c r="R201" s="187"/>
      <c r="S201" s="187"/>
      <c r="T201" s="188"/>
      <c r="AT201" s="182" t="s">
        <v>172</v>
      </c>
      <c r="AU201" s="182" t="s">
        <v>84</v>
      </c>
      <c r="AV201" s="12" t="s">
        <v>84</v>
      </c>
      <c r="AW201" s="12" t="s">
        <v>30</v>
      </c>
      <c r="AX201" s="12" t="s">
        <v>74</v>
      </c>
      <c r="AY201" s="182" t="s">
        <v>121</v>
      </c>
    </row>
    <row r="202" spans="2:51" s="13" customFormat="1" ht="11.25">
      <c r="B202" s="189"/>
      <c r="D202" s="181" t="s">
        <v>172</v>
      </c>
      <c r="E202" s="190" t="s">
        <v>1</v>
      </c>
      <c r="F202" s="191" t="s">
        <v>174</v>
      </c>
      <c r="H202" s="192">
        <v>39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172</v>
      </c>
      <c r="AU202" s="190" t="s">
        <v>84</v>
      </c>
      <c r="AV202" s="13" t="s">
        <v>135</v>
      </c>
      <c r="AW202" s="13" t="s">
        <v>30</v>
      </c>
      <c r="AX202" s="13" t="s">
        <v>82</v>
      </c>
      <c r="AY202" s="190" t="s">
        <v>121</v>
      </c>
    </row>
    <row r="203" spans="1:65" s="1" customFormat="1" ht="21.75" customHeight="1">
      <c r="A203" s="31"/>
      <c r="B203" s="153"/>
      <c r="C203" s="154" t="s">
        <v>286</v>
      </c>
      <c r="D203" s="154" t="s">
        <v>122</v>
      </c>
      <c r="E203" s="155" t="s">
        <v>571</v>
      </c>
      <c r="F203" s="156" t="s">
        <v>572</v>
      </c>
      <c r="G203" s="157" t="s">
        <v>205</v>
      </c>
      <c r="H203" s="158">
        <v>7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39</v>
      </c>
      <c r="O203" s="57"/>
      <c r="P203" s="164">
        <f>O203*H203</f>
        <v>0</v>
      </c>
      <c r="Q203" s="164">
        <v>0.21734</v>
      </c>
      <c r="R203" s="164">
        <f>Q203*H203</f>
        <v>1.52138</v>
      </c>
      <c r="S203" s="164">
        <v>0</v>
      </c>
      <c r="T203" s="16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6" t="s">
        <v>135</v>
      </c>
      <c r="AT203" s="166" t="s">
        <v>122</v>
      </c>
      <c r="AU203" s="166" t="s">
        <v>84</v>
      </c>
      <c r="AY203" s="16" t="s">
        <v>121</v>
      </c>
      <c r="BE203" s="167">
        <f>IF(N203="základní",J203,0)</f>
        <v>0</v>
      </c>
      <c r="BF203" s="167">
        <f>IF(N203="snížená",J203,0)</f>
        <v>0</v>
      </c>
      <c r="BG203" s="167">
        <f>IF(N203="zákl. přenesená",J203,0)</f>
        <v>0</v>
      </c>
      <c r="BH203" s="167">
        <f>IF(N203="sníž. přenesená",J203,0)</f>
        <v>0</v>
      </c>
      <c r="BI203" s="167">
        <f>IF(N203="nulová",J203,0)</f>
        <v>0</v>
      </c>
      <c r="BJ203" s="16" t="s">
        <v>82</v>
      </c>
      <c r="BK203" s="167">
        <f>ROUND(I203*H203,2)</f>
        <v>0</v>
      </c>
      <c r="BL203" s="16" t="s">
        <v>135</v>
      </c>
      <c r="BM203" s="166" t="s">
        <v>573</v>
      </c>
    </row>
    <row r="204" spans="1:65" s="1" customFormat="1" ht="21.75" customHeight="1">
      <c r="A204" s="31"/>
      <c r="B204" s="153"/>
      <c r="C204" s="204" t="s">
        <v>287</v>
      </c>
      <c r="D204" s="204" t="s">
        <v>211</v>
      </c>
      <c r="E204" s="205" t="s">
        <v>574</v>
      </c>
      <c r="F204" s="206" t="s">
        <v>575</v>
      </c>
      <c r="G204" s="207" t="s">
        <v>205</v>
      </c>
      <c r="H204" s="208">
        <v>7</v>
      </c>
      <c r="I204" s="209"/>
      <c r="J204" s="210">
        <f>ROUND(I204*H204,2)</f>
        <v>0</v>
      </c>
      <c r="K204" s="211"/>
      <c r="L204" s="212"/>
      <c r="M204" s="213" t="s">
        <v>1</v>
      </c>
      <c r="N204" s="214" t="s">
        <v>39</v>
      </c>
      <c r="O204" s="57"/>
      <c r="P204" s="164">
        <f>O204*H204</f>
        <v>0</v>
      </c>
      <c r="Q204" s="164">
        <v>0.196</v>
      </c>
      <c r="R204" s="164">
        <f>Q204*H204</f>
        <v>1.372</v>
      </c>
      <c r="S204" s="164">
        <v>0</v>
      </c>
      <c r="T204" s="165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66" t="s">
        <v>150</v>
      </c>
      <c r="AT204" s="166" t="s">
        <v>211</v>
      </c>
      <c r="AU204" s="166" t="s">
        <v>84</v>
      </c>
      <c r="AY204" s="16" t="s">
        <v>121</v>
      </c>
      <c r="BE204" s="167">
        <f>IF(N204="základní",J204,0)</f>
        <v>0</v>
      </c>
      <c r="BF204" s="167">
        <f>IF(N204="snížená",J204,0)</f>
        <v>0</v>
      </c>
      <c r="BG204" s="167">
        <f>IF(N204="zákl. přenesená",J204,0)</f>
        <v>0</v>
      </c>
      <c r="BH204" s="167">
        <f>IF(N204="sníž. přenesená",J204,0)</f>
        <v>0</v>
      </c>
      <c r="BI204" s="167">
        <f>IF(N204="nulová",J204,0)</f>
        <v>0</v>
      </c>
      <c r="BJ204" s="16" t="s">
        <v>82</v>
      </c>
      <c r="BK204" s="167">
        <f>ROUND(I204*H204,2)</f>
        <v>0</v>
      </c>
      <c r="BL204" s="16" t="s">
        <v>135</v>
      </c>
      <c r="BM204" s="166" t="s">
        <v>576</v>
      </c>
    </row>
    <row r="205" spans="1:65" s="1" customFormat="1" ht="16.5" customHeight="1">
      <c r="A205" s="31"/>
      <c r="B205" s="153"/>
      <c r="C205" s="154" t="s">
        <v>282</v>
      </c>
      <c r="D205" s="154" t="s">
        <v>122</v>
      </c>
      <c r="E205" s="155" t="s">
        <v>577</v>
      </c>
      <c r="F205" s="156" t="s">
        <v>578</v>
      </c>
      <c r="G205" s="157" t="s">
        <v>205</v>
      </c>
      <c r="H205" s="158">
        <v>7</v>
      </c>
      <c r="I205" s="159"/>
      <c r="J205" s="160">
        <f>ROUND(I205*H205,2)</f>
        <v>0</v>
      </c>
      <c r="K205" s="161"/>
      <c r="L205" s="32"/>
      <c r="M205" s="162" t="s">
        <v>1</v>
      </c>
      <c r="N205" s="163" t="s">
        <v>39</v>
      </c>
      <c r="O205" s="57"/>
      <c r="P205" s="164">
        <f>O205*H205</f>
        <v>0</v>
      </c>
      <c r="Q205" s="164">
        <v>0.4208</v>
      </c>
      <c r="R205" s="164">
        <f>Q205*H205</f>
        <v>2.9456</v>
      </c>
      <c r="S205" s="164">
        <v>0</v>
      </c>
      <c r="T205" s="16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66" t="s">
        <v>135</v>
      </c>
      <c r="AT205" s="166" t="s">
        <v>122</v>
      </c>
      <c r="AU205" s="166" t="s">
        <v>84</v>
      </c>
      <c r="AY205" s="16" t="s">
        <v>121</v>
      </c>
      <c r="BE205" s="167">
        <f>IF(N205="základní",J205,0)</f>
        <v>0</v>
      </c>
      <c r="BF205" s="167">
        <f>IF(N205="snížená",J205,0)</f>
        <v>0</v>
      </c>
      <c r="BG205" s="167">
        <f>IF(N205="zákl. přenesená",J205,0)</f>
        <v>0</v>
      </c>
      <c r="BH205" s="167">
        <f>IF(N205="sníž. přenesená",J205,0)</f>
        <v>0</v>
      </c>
      <c r="BI205" s="167">
        <f>IF(N205="nulová",J205,0)</f>
        <v>0</v>
      </c>
      <c r="BJ205" s="16" t="s">
        <v>82</v>
      </c>
      <c r="BK205" s="167">
        <f>ROUND(I205*H205,2)</f>
        <v>0</v>
      </c>
      <c r="BL205" s="16" t="s">
        <v>135</v>
      </c>
      <c r="BM205" s="166" t="s">
        <v>579</v>
      </c>
    </row>
    <row r="206" spans="1:65" s="1" customFormat="1" ht="16.5" customHeight="1">
      <c r="A206" s="31"/>
      <c r="B206" s="153"/>
      <c r="C206" s="154" t="s">
        <v>288</v>
      </c>
      <c r="D206" s="154" t="s">
        <v>122</v>
      </c>
      <c r="E206" s="155" t="s">
        <v>580</v>
      </c>
      <c r="F206" s="156" t="s">
        <v>581</v>
      </c>
      <c r="G206" s="157" t="s">
        <v>246</v>
      </c>
      <c r="H206" s="158">
        <v>244</v>
      </c>
      <c r="I206" s="159"/>
      <c r="J206" s="160">
        <f>ROUND(I206*H206,2)</f>
        <v>0</v>
      </c>
      <c r="K206" s="161"/>
      <c r="L206" s="32"/>
      <c r="M206" s="162" t="s">
        <v>1</v>
      </c>
      <c r="N206" s="163" t="s">
        <v>39</v>
      </c>
      <c r="O206" s="57"/>
      <c r="P206" s="164">
        <f>O206*H206</f>
        <v>0</v>
      </c>
      <c r="Q206" s="164">
        <v>0.0002</v>
      </c>
      <c r="R206" s="164">
        <f>Q206*H206</f>
        <v>0.0488</v>
      </c>
      <c r="S206" s="164">
        <v>0</v>
      </c>
      <c r="T206" s="16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66" t="s">
        <v>135</v>
      </c>
      <c r="AT206" s="166" t="s">
        <v>122</v>
      </c>
      <c r="AU206" s="166" t="s">
        <v>84</v>
      </c>
      <c r="AY206" s="16" t="s">
        <v>121</v>
      </c>
      <c r="BE206" s="167">
        <f>IF(N206="základní",J206,0)</f>
        <v>0</v>
      </c>
      <c r="BF206" s="167">
        <f>IF(N206="snížená",J206,0)</f>
        <v>0</v>
      </c>
      <c r="BG206" s="167">
        <f>IF(N206="zákl. přenesená",J206,0)</f>
        <v>0</v>
      </c>
      <c r="BH206" s="167">
        <f>IF(N206="sníž. přenesená",J206,0)</f>
        <v>0</v>
      </c>
      <c r="BI206" s="167">
        <f>IF(N206="nulová",J206,0)</f>
        <v>0</v>
      </c>
      <c r="BJ206" s="16" t="s">
        <v>82</v>
      </c>
      <c r="BK206" s="167">
        <f>ROUND(I206*H206,2)</f>
        <v>0</v>
      </c>
      <c r="BL206" s="16" t="s">
        <v>135</v>
      </c>
      <c r="BM206" s="166" t="s">
        <v>582</v>
      </c>
    </row>
    <row r="207" spans="1:65" s="1" customFormat="1" ht="16.5" customHeight="1">
      <c r="A207" s="31"/>
      <c r="B207" s="153"/>
      <c r="C207" s="154" t="s">
        <v>289</v>
      </c>
      <c r="D207" s="154" t="s">
        <v>122</v>
      </c>
      <c r="E207" s="155" t="s">
        <v>352</v>
      </c>
      <c r="F207" s="156" t="s">
        <v>353</v>
      </c>
      <c r="G207" s="157" t="s">
        <v>246</v>
      </c>
      <c r="H207" s="158">
        <v>244</v>
      </c>
      <c r="I207" s="159"/>
      <c r="J207" s="160">
        <f>ROUND(I207*H207,2)</f>
        <v>0</v>
      </c>
      <c r="K207" s="161"/>
      <c r="L207" s="32"/>
      <c r="M207" s="162" t="s">
        <v>1</v>
      </c>
      <c r="N207" s="163" t="s">
        <v>39</v>
      </c>
      <c r="O207" s="57"/>
      <c r="P207" s="164">
        <f>O207*H207</f>
        <v>0</v>
      </c>
      <c r="Q207" s="164">
        <v>7E-05</v>
      </c>
      <c r="R207" s="164">
        <f>Q207*H207</f>
        <v>0.017079999999999998</v>
      </c>
      <c r="S207" s="164">
        <v>0</v>
      </c>
      <c r="T207" s="165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66" t="s">
        <v>135</v>
      </c>
      <c r="AT207" s="166" t="s">
        <v>122</v>
      </c>
      <c r="AU207" s="166" t="s">
        <v>84</v>
      </c>
      <c r="AY207" s="16" t="s">
        <v>121</v>
      </c>
      <c r="BE207" s="167">
        <f>IF(N207="základní",J207,0)</f>
        <v>0</v>
      </c>
      <c r="BF207" s="167">
        <f>IF(N207="snížená",J207,0)</f>
        <v>0</v>
      </c>
      <c r="BG207" s="167">
        <f>IF(N207="zákl. přenesená",J207,0)</f>
        <v>0</v>
      </c>
      <c r="BH207" s="167">
        <f>IF(N207="sníž. přenesená",J207,0)</f>
        <v>0</v>
      </c>
      <c r="BI207" s="167">
        <f>IF(N207="nulová",J207,0)</f>
        <v>0</v>
      </c>
      <c r="BJ207" s="16" t="s">
        <v>82</v>
      </c>
      <c r="BK207" s="167">
        <f>ROUND(I207*H207,2)</f>
        <v>0</v>
      </c>
      <c r="BL207" s="16" t="s">
        <v>135</v>
      </c>
      <c r="BM207" s="166" t="s">
        <v>583</v>
      </c>
    </row>
    <row r="208" spans="2:51" s="12" customFormat="1" ht="11.25">
      <c r="B208" s="180"/>
      <c r="D208" s="181" t="s">
        <v>172</v>
      </c>
      <c r="E208" s="182" t="s">
        <v>1</v>
      </c>
      <c r="F208" s="183" t="s">
        <v>547</v>
      </c>
      <c r="H208" s="184">
        <v>186</v>
      </c>
      <c r="I208" s="185"/>
      <c r="L208" s="180"/>
      <c r="M208" s="186"/>
      <c r="N208" s="187"/>
      <c r="O208" s="187"/>
      <c r="P208" s="187"/>
      <c r="Q208" s="187"/>
      <c r="R208" s="187"/>
      <c r="S208" s="187"/>
      <c r="T208" s="188"/>
      <c r="AT208" s="182" t="s">
        <v>172</v>
      </c>
      <c r="AU208" s="182" t="s">
        <v>84</v>
      </c>
      <c r="AV208" s="12" t="s">
        <v>84</v>
      </c>
      <c r="AW208" s="12" t="s">
        <v>30</v>
      </c>
      <c r="AX208" s="12" t="s">
        <v>74</v>
      </c>
      <c r="AY208" s="182" t="s">
        <v>121</v>
      </c>
    </row>
    <row r="209" spans="2:51" s="12" customFormat="1" ht="11.25">
      <c r="B209" s="180"/>
      <c r="D209" s="181" t="s">
        <v>172</v>
      </c>
      <c r="E209" s="182" t="s">
        <v>1</v>
      </c>
      <c r="F209" s="183" t="s">
        <v>548</v>
      </c>
      <c r="H209" s="184">
        <v>58</v>
      </c>
      <c r="I209" s="185"/>
      <c r="L209" s="180"/>
      <c r="M209" s="186"/>
      <c r="N209" s="187"/>
      <c r="O209" s="187"/>
      <c r="P209" s="187"/>
      <c r="Q209" s="187"/>
      <c r="R209" s="187"/>
      <c r="S209" s="187"/>
      <c r="T209" s="188"/>
      <c r="AT209" s="182" t="s">
        <v>172</v>
      </c>
      <c r="AU209" s="182" t="s">
        <v>84</v>
      </c>
      <c r="AV209" s="12" t="s">
        <v>84</v>
      </c>
      <c r="AW209" s="12" t="s">
        <v>30</v>
      </c>
      <c r="AX209" s="12" t="s">
        <v>74</v>
      </c>
      <c r="AY209" s="182" t="s">
        <v>121</v>
      </c>
    </row>
    <row r="210" spans="2:51" s="13" customFormat="1" ht="11.25">
      <c r="B210" s="189"/>
      <c r="D210" s="181" t="s">
        <v>172</v>
      </c>
      <c r="E210" s="190" t="s">
        <v>1</v>
      </c>
      <c r="F210" s="191" t="s">
        <v>174</v>
      </c>
      <c r="H210" s="192">
        <v>244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172</v>
      </c>
      <c r="AU210" s="190" t="s">
        <v>84</v>
      </c>
      <c r="AV210" s="13" t="s">
        <v>135</v>
      </c>
      <c r="AW210" s="13" t="s">
        <v>30</v>
      </c>
      <c r="AX210" s="13" t="s">
        <v>82</v>
      </c>
      <c r="AY210" s="190" t="s">
        <v>121</v>
      </c>
    </row>
    <row r="211" spans="1:65" s="1" customFormat="1" ht="16.5" customHeight="1">
      <c r="A211" s="31"/>
      <c r="B211" s="153"/>
      <c r="C211" s="154" t="s">
        <v>290</v>
      </c>
      <c r="D211" s="154" t="s">
        <v>122</v>
      </c>
      <c r="E211" s="155" t="s">
        <v>584</v>
      </c>
      <c r="F211" s="156" t="s">
        <v>585</v>
      </c>
      <c r="G211" s="157" t="s">
        <v>205</v>
      </c>
      <c r="H211" s="158">
        <v>1</v>
      </c>
      <c r="I211" s="159"/>
      <c r="J211" s="160">
        <f>ROUND(I211*H211,2)</f>
        <v>0</v>
      </c>
      <c r="K211" s="161"/>
      <c r="L211" s="32"/>
      <c r="M211" s="162" t="s">
        <v>1</v>
      </c>
      <c r="N211" s="163" t="s">
        <v>39</v>
      </c>
      <c r="O211" s="57"/>
      <c r="P211" s="164">
        <f>O211*H211</f>
        <v>0</v>
      </c>
      <c r="Q211" s="164">
        <v>0</v>
      </c>
      <c r="R211" s="164">
        <f>Q211*H211</f>
        <v>0</v>
      </c>
      <c r="S211" s="164">
        <v>0</v>
      </c>
      <c r="T211" s="16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66" t="s">
        <v>135</v>
      </c>
      <c r="AT211" s="166" t="s">
        <v>122</v>
      </c>
      <c r="AU211" s="166" t="s">
        <v>84</v>
      </c>
      <c r="AY211" s="16" t="s">
        <v>121</v>
      </c>
      <c r="BE211" s="167">
        <f>IF(N211="základní",J211,0)</f>
        <v>0</v>
      </c>
      <c r="BF211" s="167">
        <f>IF(N211="snížená",J211,0)</f>
        <v>0</v>
      </c>
      <c r="BG211" s="167">
        <f>IF(N211="zákl. přenesená",J211,0)</f>
        <v>0</v>
      </c>
      <c r="BH211" s="167">
        <f>IF(N211="sníž. přenesená",J211,0)</f>
        <v>0</v>
      </c>
      <c r="BI211" s="167">
        <f>IF(N211="nulová",J211,0)</f>
        <v>0</v>
      </c>
      <c r="BJ211" s="16" t="s">
        <v>82</v>
      </c>
      <c r="BK211" s="167">
        <f>ROUND(I211*H211,2)</f>
        <v>0</v>
      </c>
      <c r="BL211" s="16" t="s">
        <v>135</v>
      </c>
      <c r="BM211" s="166" t="s">
        <v>586</v>
      </c>
    </row>
    <row r="212" spans="2:63" s="10" customFormat="1" ht="22.5" customHeight="1">
      <c r="B212" s="142"/>
      <c r="D212" s="143" t="s">
        <v>73</v>
      </c>
      <c r="E212" s="178" t="s">
        <v>276</v>
      </c>
      <c r="F212" s="178" t="s">
        <v>277</v>
      </c>
      <c r="I212" s="145"/>
      <c r="J212" s="179">
        <f>BK212</f>
        <v>0</v>
      </c>
      <c r="L212" s="142"/>
      <c r="M212" s="147"/>
      <c r="N212" s="148"/>
      <c r="O212" s="148"/>
      <c r="P212" s="149">
        <f>P213</f>
        <v>0</v>
      </c>
      <c r="Q212" s="148"/>
      <c r="R212" s="149">
        <f>R213</f>
        <v>0</v>
      </c>
      <c r="S212" s="148"/>
      <c r="T212" s="150">
        <f>T213</f>
        <v>0</v>
      </c>
      <c r="AR212" s="143" t="s">
        <v>82</v>
      </c>
      <c r="AT212" s="151" t="s">
        <v>73</v>
      </c>
      <c r="AU212" s="151" t="s">
        <v>82</v>
      </c>
      <c r="AY212" s="143" t="s">
        <v>121</v>
      </c>
      <c r="BK212" s="152">
        <f>BK213</f>
        <v>0</v>
      </c>
    </row>
    <row r="213" spans="1:65" s="1" customFormat="1" ht="21.75" customHeight="1">
      <c r="A213" s="31"/>
      <c r="B213" s="153"/>
      <c r="C213" s="154" t="s">
        <v>427</v>
      </c>
      <c r="D213" s="154" t="s">
        <v>122</v>
      </c>
      <c r="E213" s="155" t="s">
        <v>476</v>
      </c>
      <c r="F213" s="156" t="s">
        <v>477</v>
      </c>
      <c r="G213" s="157" t="s">
        <v>214</v>
      </c>
      <c r="H213" s="158">
        <v>205.645</v>
      </c>
      <c r="I213" s="159"/>
      <c r="J213" s="160">
        <f>ROUND(I213*H213,2)</f>
        <v>0</v>
      </c>
      <c r="K213" s="161"/>
      <c r="L213" s="32"/>
      <c r="M213" s="168" t="s">
        <v>1</v>
      </c>
      <c r="N213" s="169" t="s">
        <v>39</v>
      </c>
      <c r="O213" s="170"/>
      <c r="P213" s="171">
        <f>O213*H213</f>
        <v>0</v>
      </c>
      <c r="Q213" s="171">
        <v>0</v>
      </c>
      <c r="R213" s="171">
        <f>Q213*H213</f>
        <v>0</v>
      </c>
      <c r="S213" s="171">
        <v>0</v>
      </c>
      <c r="T213" s="172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6" t="s">
        <v>135</v>
      </c>
      <c r="AT213" s="166" t="s">
        <v>122</v>
      </c>
      <c r="AU213" s="166" t="s">
        <v>84</v>
      </c>
      <c r="AY213" s="16" t="s">
        <v>121</v>
      </c>
      <c r="BE213" s="167">
        <f>IF(N213="základní",J213,0)</f>
        <v>0</v>
      </c>
      <c r="BF213" s="167">
        <f>IF(N213="snížená",J213,0)</f>
        <v>0</v>
      </c>
      <c r="BG213" s="167">
        <f>IF(N213="zákl. přenesená",J213,0)</f>
        <v>0</v>
      </c>
      <c r="BH213" s="167">
        <f>IF(N213="sníž. přenesená",J213,0)</f>
        <v>0</v>
      </c>
      <c r="BI213" s="167">
        <f>IF(N213="nulová",J213,0)</f>
        <v>0</v>
      </c>
      <c r="BJ213" s="16" t="s">
        <v>82</v>
      </c>
      <c r="BK213" s="167">
        <f>ROUND(I213*H213,2)</f>
        <v>0</v>
      </c>
      <c r="BL213" s="16" t="s">
        <v>135</v>
      </c>
      <c r="BM213" s="166" t="s">
        <v>587</v>
      </c>
    </row>
    <row r="214" spans="1:31" s="1" customFormat="1" ht="6.75" customHeight="1">
      <c r="A214" s="31"/>
      <c r="B214" s="46"/>
      <c r="C214" s="47"/>
      <c r="D214" s="47"/>
      <c r="E214" s="47"/>
      <c r="F214" s="47"/>
      <c r="G214" s="47"/>
      <c r="H214" s="47"/>
      <c r="I214" s="119"/>
      <c r="J214" s="47"/>
      <c r="K214" s="47"/>
      <c r="L214" s="32"/>
      <c r="M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</row>
  </sheetData>
  <sheetProtection/>
  <autoFilter ref="C121:K21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tabSelected="1" zoomScalePageLayoutView="0" workbookViewId="0" topLeftCell="A170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2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96</v>
      </c>
    </row>
    <row r="3" spans="2:46" ht="6.7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84</v>
      </c>
    </row>
    <row r="4" spans="2:46" ht="24.75" customHeight="1">
      <c r="B4" s="19"/>
      <c r="D4" s="20" t="s">
        <v>97</v>
      </c>
      <c r="L4" s="19"/>
      <c r="M4" s="94" t="s">
        <v>10</v>
      </c>
      <c r="AT4" s="16" t="s">
        <v>3</v>
      </c>
    </row>
    <row r="5" spans="2:12" ht="6.75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56" t="str">
        <f>'Rekapitulace stavby'!K6</f>
        <v>Základní technická vybavenost pro část obce Košetice</v>
      </c>
      <c r="F7" s="257"/>
      <c r="G7" s="257"/>
      <c r="H7" s="257"/>
      <c r="L7" s="19"/>
    </row>
    <row r="8" spans="1:31" s="1" customFormat="1" ht="12" customHeight="1">
      <c r="A8" s="31"/>
      <c r="B8" s="32"/>
      <c r="C8" s="31"/>
      <c r="D8" s="26" t="s">
        <v>98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1" customFormat="1" ht="16.5" customHeight="1">
      <c r="A9" s="31"/>
      <c r="B9" s="32"/>
      <c r="C9" s="31"/>
      <c r="D9" s="31"/>
      <c r="E9" s="246" t="s">
        <v>588</v>
      </c>
      <c r="F9" s="255"/>
      <c r="G9" s="255"/>
      <c r="H9" s="255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1" customFormat="1" ht="11.25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1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96" t="s">
        <v>18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1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96" t="s">
        <v>21</v>
      </c>
      <c r="J12" s="54" t="str">
        <f>'Rekapitulace stavby'!AN8</f>
        <v>Vyplň údaj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1" customFormat="1" ht="10.5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1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96" t="s">
        <v>23</v>
      </c>
      <c r="J14" s="24" t="s">
        <v>1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1" customFormat="1" ht="18" customHeight="1">
      <c r="A15" s="31"/>
      <c r="B15" s="32"/>
      <c r="C15" s="31"/>
      <c r="D15" s="31"/>
      <c r="E15" s="24" t="s">
        <v>24</v>
      </c>
      <c r="F15" s="31"/>
      <c r="G15" s="31"/>
      <c r="H15" s="31"/>
      <c r="I15" s="96" t="s">
        <v>25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1" customFormat="1" ht="6.7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1" customFormat="1" ht="12" customHeight="1">
      <c r="A17" s="31"/>
      <c r="B17" s="32"/>
      <c r="C17" s="31"/>
      <c r="D17" s="26" t="s">
        <v>26</v>
      </c>
      <c r="E17" s="31"/>
      <c r="F17" s="31"/>
      <c r="G17" s="31"/>
      <c r="H17" s="31"/>
      <c r="I17" s="96" t="s">
        <v>23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1" customFormat="1" ht="18" customHeight="1">
      <c r="A18" s="31"/>
      <c r="B18" s="32"/>
      <c r="C18" s="31"/>
      <c r="D18" s="31"/>
      <c r="E18" s="258" t="str">
        <f>'Rekapitulace stavby'!E14</f>
        <v>Vyplň údaj</v>
      </c>
      <c r="F18" s="228"/>
      <c r="G18" s="228"/>
      <c r="H18" s="228"/>
      <c r="I18" s="96" t="s">
        <v>25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6.7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1" customFormat="1" ht="12" customHeight="1">
      <c r="A20" s="31"/>
      <c r="B20" s="32"/>
      <c r="C20" s="31"/>
      <c r="D20" s="26" t="s">
        <v>28</v>
      </c>
      <c r="E20" s="31"/>
      <c r="F20" s="31"/>
      <c r="G20" s="31"/>
      <c r="H20" s="31"/>
      <c r="I20" s="96" t="s">
        <v>23</v>
      </c>
      <c r="J20" s="24" t="s">
        <v>1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1" customFormat="1" ht="18" customHeight="1">
      <c r="A21" s="31"/>
      <c r="B21" s="32"/>
      <c r="C21" s="31"/>
      <c r="D21" s="31"/>
      <c r="E21" s="24" t="s">
        <v>29</v>
      </c>
      <c r="F21" s="31"/>
      <c r="G21" s="31"/>
      <c r="H21" s="31"/>
      <c r="I21" s="96" t="s">
        <v>25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1" customFormat="1" ht="6.7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1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23</v>
      </c>
      <c r="J23" s="24">
        <f>IF('Rekapitulace stavby'!AN19="","",'Rekapitulace stavby'!AN19)</f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1" customFormat="1" ht="18" customHeight="1">
      <c r="A24" s="31"/>
      <c r="B24" s="32"/>
      <c r="C24" s="31"/>
      <c r="D24" s="31"/>
      <c r="E24" s="24" t="str">
        <f>IF('Rekapitulace stavby'!E20="","",'Rekapitulace stavby'!E20)</f>
        <v> </v>
      </c>
      <c r="F24" s="31"/>
      <c r="G24" s="31"/>
      <c r="H24" s="31"/>
      <c r="I24" s="96" t="s">
        <v>25</v>
      </c>
      <c r="J24" s="24">
        <f>IF('Rekapitulace stavby'!AN20="","",'Rekapitulace stavby'!AN20)</f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1" customFormat="1" ht="6.7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1" customFormat="1" ht="12" customHeight="1">
      <c r="A26" s="31"/>
      <c r="B26" s="32"/>
      <c r="C26" s="31"/>
      <c r="D26" s="26" t="s">
        <v>33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7" customFormat="1" ht="16.5" customHeight="1">
      <c r="A27" s="97"/>
      <c r="B27" s="98"/>
      <c r="C27" s="97"/>
      <c r="D27" s="97"/>
      <c r="E27" s="232" t="s">
        <v>1</v>
      </c>
      <c r="F27" s="232"/>
      <c r="G27" s="232"/>
      <c r="H27" s="232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1" customFormat="1" ht="6.7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1" customFormat="1" ht="6.7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1" customFormat="1" ht="24.75" customHeight="1">
      <c r="A30" s="31"/>
      <c r="B30" s="32"/>
      <c r="C30" s="31"/>
      <c r="D30" s="102" t="s">
        <v>34</v>
      </c>
      <c r="E30" s="31"/>
      <c r="F30" s="31"/>
      <c r="G30" s="31"/>
      <c r="H30" s="31"/>
      <c r="I30" s="95"/>
      <c r="J30" s="70">
        <f>ROUND(J123,2)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1" customFormat="1" ht="6.7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1" customFormat="1" ht="14.25" customHeight="1">
      <c r="A32" s="31"/>
      <c r="B32" s="32"/>
      <c r="C32" s="31"/>
      <c r="D32" s="31"/>
      <c r="E32" s="31"/>
      <c r="F32" s="35" t="s">
        <v>36</v>
      </c>
      <c r="G32" s="31"/>
      <c r="H32" s="31"/>
      <c r="I32" s="103" t="s">
        <v>35</v>
      </c>
      <c r="J32" s="35" t="s">
        <v>37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1" customFormat="1" ht="14.25" customHeight="1">
      <c r="A33" s="31"/>
      <c r="B33" s="32"/>
      <c r="C33" s="31"/>
      <c r="D33" s="104" t="s">
        <v>38</v>
      </c>
      <c r="E33" s="26" t="s">
        <v>39</v>
      </c>
      <c r="F33" s="105">
        <f>ROUND((SUM(BE123:BE217)),2)</f>
        <v>0</v>
      </c>
      <c r="G33" s="31"/>
      <c r="H33" s="31"/>
      <c r="I33" s="106">
        <v>0.21</v>
      </c>
      <c r="J33" s="105">
        <f>ROUND(((SUM(BE123:BE217))*I33),2)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1" customFormat="1" ht="14.25" customHeight="1">
      <c r="A34" s="31"/>
      <c r="B34" s="32"/>
      <c r="C34" s="31"/>
      <c r="D34" s="31"/>
      <c r="E34" s="26" t="s">
        <v>40</v>
      </c>
      <c r="F34" s="105">
        <f>ROUND((SUM(BF123:BF217)),2)</f>
        <v>0</v>
      </c>
      <c r="G34" s="31"/>
      <c r="H34" s="31"/>
      <c r="I34" s="106">
        <v>0.15</v>
      </c>
      <c r="J34" s="105">
        <f>ROUND(((SUM(BF123:BF217))*I34),2)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1" customFormat="1" ht="14.25" customHeight="1" hidden="1">
      <c r="A35" s="31"/>
      <c r="B35" s="32"/>
      <c r="C35" s="31"/>
      <c r="D35" s="31"/>
      <c r="E35" s="26" t="s">
        <v>41</v>
      </c>
      <c r="F35" s="105">
        <f>ROUND((SUM(BG123:BG217)),2)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1" customFormat="1" ht="14.25" customHeight="1" hidden="1">
      <c r="A36" s="31"/>
      <c r="B36" s="32"/>
      <c r="C36" s="31"/>
      <c r="D36" s="31"/>
      <c r="E36" s="26" t="s">
        <v>42</v>
      </c>
      <c r="F36" s="105">
        <f>ROUND((SUM(BH123:BH217)),2)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1" customFormat="1" ht="14.25" customHeight="1" hidden="1">
      <c r="A37" s="31"/>
      <c r="B37" s="32"/>
      <c r="C37" s="31"/>
      <c r="D37" s="31"/>
      <c r="E37" s="26" t="s">
        <v>43</v>
      </c>
      <c r="F37" s="105">
        <f>ROUND((SUM(BI123:BI217)),2)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1" customFormat="1" ht="6.7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24.75" customHeight="1">
      <c r="A39" s="31"/>
      <c r="B39" s="32"/>
      <c r="C39" s="107"/>
      <c r="D39" s="108" t="s">
        <v>44</v>
      </c>
      <c r="E39" s="59"/>
      <c r="F39" s="59"/>
      <c r="G39" s="109" t="s">
        <v>45</v>
      </c>
      <c r="H39" s="110" t="s">
        <v>46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1" customFormat="1" ht="14.2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ht="14.25" customHeight="1">
      <c r="B41" s="19"/>
      <c r="L41" s="19"/>
    </row>
    <row r="42" spans="2:12" ht="14.25" customHeight="1">
      <c r="B42" s="19"/>
      <c r="L42" s="19"/>
    </row>
    <row r="43" spans="2:12" ht="14.25" customHeight="1">
      <c r="B43" s="19"/>
      <c r="L43" s="19"/>
    </row>
    <row r="44" spans="2:12" ht="14.25" customHeight="1">
      <c r="B44" s="19"/>
      <c r="L44" s="19"/>
    </row>
    <row r="45" spans="2:12" ht="14.25" customHeight="1">
      <c r="B45" s="19"/>
      <c r="L45" s="19"/>
    </row>
    <row r="46" spans="2:12" ht="14.25" customHeight="1">
      <c r="B46" s="19"/>
      <c r="L46" s="19"/>
    </row>
    <row r="47" spans="2:12" ht="14.25" customHeight="1">
      <c r="B47" s="19"/>
      <c r="L47" s="19"/>
    </row>
    <row r="48" spans="2:12" ht="14.25" customHeight="1">
      <c r="B48" s="19"/>
      <c r="L48" s="19"/>
    </row>
    <row r="49" spans="2:12" ht="14.25" customHeight="1">
      <c r="B49" s="19"/>
      <c r="L49" s="19"/>
    </row>
    <row r="50" spans="2:12" s="1" customFormat="1" ht="14.25" customHeight="1">
      <c r="B50" s="41"/>
      <c r="D50" s="42" t="s">
        <v>47</v>
      </c>
      <c r="E50" s="43"/>
      <c r="F50" s="43"/>
      <c r="G50" s="42" t="s">
        <v>48</v>
      </c>
      <c r="H50" s="43"/>
      <c r="I50" s="114"/>
      <c r="J50" s="43"/>
      <c r="K50" s="43"/>
      <c r="L50" s="4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1" customFormat="1" ht="12.75">
      <c r="A61" s="31"/>
      <c r="B61" s="32"/>
      <c r="C61" s="31"/>
      <c r="D61" s="44" t="s">
        <v>49</v>
      </c>
      <c r="E61" s="34"/>
      <c r="F61" s="115" t="s">
        <v>50</v>
      </c>
      <c r="G61" s="44" t="s">
        <v>49</v>
      </c>
      <c r="H61" s="34"/>
      <c r="I61" s="116"/>
      <c r="J61" s="117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1" customFormat="1" ht="12.75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1" customFormat="1" ht="12.75">
      <c r="A76" s="31"/>
      <c r="B76" s="32"/>
      <c r="C76" s="31"/>
      <c r="D76" s="44" t="s">
        <v>49</v>
      </c>
      <c r="E76" s="34"/>
      <c r="F76" s="115" t="s">
        <v>50</v>
      </c>
      <c r="G76" s="44" t="s">
        <v>49</v>
      </c>
      <c r="H76" s="34"/>
      <c r="I76" s="116"/>
      <c r="J76" s="117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1" customFormat="1" ht="14.2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1" customFormat="1" ht="6.75" customHeight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" customFormat="1" ht="24.75" customHeight="1">
      <c r="A82" s="31"/>
      <c r="B82" s="32"/>
      <c r="C82" s="20" t="s">
        <v>100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1" customFormat="1" ht="6.75" customHeight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1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1" customFormat="1" ht="16.5" customHeight="1">
      <c r="A85" s="31"/>
      <c r="B85" s="32"/>
      <c r="C85" s="31"/>
      <c r="D85" s="31"/>
      <c r="E85" s="256" t="str">
        <f>E7</f>
        <v>Základní technická vybavenost pro část obce Košetice</v>
      </c>
      <c r="F85" s="257"/>
      <c r="G85" s="257"/>
      <c r="H85" s="257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A86" s="31"/>
      <c r="B86" s="32"/>
      <c r="C86" s="26" t="s">
        <v>98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" customFormat="1" ht="16.5" customHeight="1">
      <c r="A87" s="31"/>
      <c r="B87" s="32"/>
      <c r="C87" s="31"/>
      <c r="D87" s="31"/>
      <c r="E87" s="246" t="str">
        <f>E9</f>
        <v>15 - Kanalizace dešťová</v>
      </c>
      <c r="F87" s="255"/>
      <c r="G87" s="255"/>
      <c r="H87" s="255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1" customFormat="1" ht="6.75" customHeight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1" customFormat="1" ht="12" customHeight="1">
      <c r="A89" s="31"/>
      <c r="B89" s="32"/>
      <c r="C89" s="26" t="s">
        <v>19</v>
      </c>
      <c r="D89" s="31"/>
      <c r="E89" s="31"/>
      <c r="F89" s="24" t="str">
        <f>F12</f>
        <v>Košetice</v>
      </c>
      <c r="G89" s="31"/>
      <c r="H89" s="31"/>
      <c r="I89" s="96" t="s">
        <v>21</v>
      </c>
      <c r="J89" s="54" t="str">
        <f>IF(J12="","",J12)</f>
        <v>Vyplň údaj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1" customFormat="1" ht="6.75" customHeight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1" customFormat="1" ht="25.5" customHeight="1">
      <c r="A91" s="31"/>
      <c r="B91" s="32"/>
      <c r="C91" s="26" t="s">
        <v>22</v>
      </c>
      <c r="D91" s="31"/>
      <c r="E91" s="31"/>
      <c r="F91" s="24" t="str">
        <f>E15</f>
        <v>Obec Košetice</v>
      </c>
      <c r="G91" s="31"/>
      <c r="H91" s="31"/>
      <c r="I91" s="96" t="s">
        <v>28</v>
      </c>
      <c r="J91" s="29" t="str">
        <f>E21</f>
        <v>INTEGRA Pelhřimov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1" customFormat="1" ht="15" customHeight="1">
      <c r="A92" s="31"/>
      <c r="B92" s="32"/>
      <c r="C92" s="26" t="s">
        <v>26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1" customFormat="1" ht="9.75" customHeight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1" customFormat="1" ht="29.25" customHeight="1">
      <c r="A94" s="31"/>
      <c r="B94" s="32"/>
      <c r="C94" s="121" t="s">
        <v>101</v>
      </c>
      <c r="D94" s="107"/>
      <c r="E94" s="107"/>
      <c r="F94" s="107"/>
      <c r="G94" s="107"/>
      <c r="H94" s="107"/>
      <c r="I94" s="122"/>
      <c r="J94" s="123" t="s">
        <v>102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1" customFormat="1" ht="9.75" customHeight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1" customFormat="1" ht="22.5" customHeight="1">
      <c r="A96" s="31"/>
      <c r="B96" s="32"/>
      <c r="C96" s="124" t="s">
        <v>103</v>
      </c>
      <c r="D96" s="31"/>
      <c r="E96" s="31"/>
      <c r="F96" s="31"/>
      <c r="G96" s="31"/>
      <c r="H96" s="31"/>
      <c r="I96" s="95"/>
      <c r="J96" s="70">
        <f>J123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104</v>
      </c>
    </row>
    <row r="97" spans="2:12" s="8" customFormat="1" ht="24.75" customHeight="1">
      <c r="B97" s="125"/>
      <c r="D97" s="126" t="s">
        <v>159</v>
      </c>
      <c r="E97" s="127"/>
      <c r="F97" s="127"/>
      <c r="G97" s="127"/>
      <c r="H97" s="127"/>
      <c r="I97" s="128"/>
      <c r="J97" s="129">
        <f>J124</f>
        <v>0</v>
      </c>
      <c r="L97" s="125"/>
    </row>
    <row r="98" spans="2:12" s="11" customFormat="1" ht="19.5" customHeight="1">
      <c r="B98" s="173"/>
      <c r="D98" s="174" t="s">
        <v>160</v>
      </c>
      <c r="E98" s="175"/>
      <c r="F98" s="175"/>
      <c r="G98" s="175"/>
      <c r="H98" s="175"/>
      <c r="I98" s="176"/>
      <c r="J98" s="177">
        <f>J125</f>
        <v>0</v>
      </c>
      <c r="L98" s="173"/>
    </row>
    <row r="99" spans="2:12" s="11" customFormat="1" ht="19.5" customHeight="1">
      <c r="B99" s="173"/>
      <c r="D99" s="174" t="s">
        <v>292</v>
      </c>
      <c r="E99" s="175"/>
      <c r="F99" s="175"/>
      <c r="G99" s="175"/>
      <c r="H99" s="175"/>
      <c r="I99" s="176"/>
      <c r="J99" s="177">
        <f>J159</f>
        <v>0</v>
      </c>
      <c r="L99" s="173"/>
    </row>
    <row r="100" spans="2:12" s="11" customFormat="1" ht="19.5" customHeight="1">
      <c r="B100" s="173"/>
      <c r="D100" s="174" t="s">
        <v>161</v>
      </c>
      <c r="E100" s="175"/>
      <c r="F100" s="175"/>
      <c r="G100" s="175"/>
      <c r="H100" s="175"/>
      <c r="I100" s="176"/>
      <c r="J100" s="177">
        <f>J170</f>
        <v>0</v>
      </c>
      <c r="L100" s="173"/>
    </row>
    <row r="101" spans="2:12" s="11" customFormat="1" ht="19.5" customHeight="1">
      <c r="B101" s="173"/>
      <c r="D101" s="174" t="s">
        <v>293</v>
      </c>
      <c r="E101" s="175"/>
      <c r="F101" s="175"/>
      <c r="G101" s="175"/>
      <c r="H101" s="175"/>
      <c r="I101" s="176"/>
      <c r="J101" s="177">
        <f>J172</f>
        <v>0</v>
      </c>
      <c r="L101" s="173"/>
    </row>
    <row r="102" spans="2:12" s="11" customFormat="1" ht="19.5" customHeight="1">
      <c r="B102" s="173"/>
      <c r="D102" s="174" t="s">
        <v>162</v>
      </c>
      <c r="E102" s="175"/>
      <c r="F102" s="175"/>
      <c r="G102" s="175"/>
      <c r="H102" s="175"/>
      <c r="I102" s="176"/>
      <c r="J102" s="177">
        <f>J214</f>
        <v>0</v>
      </c>
      <c r="L102" s="173"/>
    </row>
    <row r="103" spans="2:12" s="11" customFormat="1" ht="19.5" customHeight="1">
      <c r="B103" s="173"/>
      <c r="D103" s="174" t="s">
        <v>164</v>
      </c>
      <c r="E103" s="175"/>
      <c r="F103" s="175"/>
      <c r="G103" s="175"/>
      <c r="H103" s="175"/>
      <c r="I103" s="176"/>
      <c r="J103" s="177">
        <f>J216</f>
        <v>0</v>
      </c>
      <c r="L103" s="173"/>
    </row>
    <row r="104" spans="1:31" s="1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95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1" customFormat="1" ht="6.75" customHeight="1">
      <c r="A105" s="31"/>
      <c r="B105" s="46"/>
      <c r="C105" s="47"/>
      <c r="D105" s="47"/>
      <c r="E105" s="47"/>
      <c r="F105" s="47"/>
      <c r="G105" s="47"/>
      <c r="H105" s="47"/>
      <c r="I105" s="119"/>
      <c r="J105" s="47"/>
      <c r="K105" s="47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1" customFormat="1" ht="6.75" customHeight="1">
      <c r="A109" s="31"/>
      <c r="B109" s="48"/>
      <c r="C109" s="49"/>
      <c r="D109" s="49"/>
      <c r="E109" s="49"/>
      <c r="F109" s="49"/>
      <c r="G109" s="49"/>
      <c r="H109" s="49"/>
      <c r="I109" s="120"/>
      <c r="J109" s="49"/>
      <c r="K109" s="49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1" customFormat="1" ht="24.75" customHeight="1">
      <c r="A110" s="31"/>
      <c r="B110" s="32"/>
      <c r="C110" s="20" t="s">
        <v>106</v>
      </c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1" customFormat="1" ht="6.7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1" customFormat="1" ht="12" customHeight="1">
      <c r="A112" s="31"/>
      <c r="B112" s="32"/>
      <c r="C112" s="26" t="s">
        <v>15</v>
      </c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1" customFormat="1" ht="16.5" customHeight="1">
      <c r="A113" s="31"/>
      <c r="B113" s="32"/>
      <c r="C113" s="31"/>
      <c r="D113" s="31"/>
      <c r="E113" s="256" t="str">
        <f>E7</f>
        <v>Základní technická vybavenost pro část obce Košetice</v>
      </c>
      <c r="F113" s="257"/>
      <c r="G113" s="257"/>
      <c r="H113" s="257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1" customFormat="1" ht="12" customHeight="1">
      <c r="A114" s="31"/>
      <c r="B114" s="32"/>
      <c r="C114" s="26" t="s">
        <v>98</v>
      </c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" customFormat="1" ht="16.5" customHeight="1">
      <c r="A115" s="31"/>
      <c r="B115" s="32"/>
      <c r="C115" s="31"/>
      <c r="D115" s="31"/>
      <c r="E115" s="246" t="str">
        <f>E9</f>
        <v>15 - Kanalizace dešťová</v>
      </c>
      <c r="F115" s="255"/>
      <c r="G115" s="255"/>
      <c r="H115" s="255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" customFormat="1" ht="6.7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" customFormat="1" ht="12" customHeight="1">
      <c r="A117" s="31"/>
      <c r="B117" s="32"/>
      <c r="C117" s="26" t="s">
        <v>19</v>
      </c>
      <c r="D117" s="31"/>
      <c r="E117" s="31"/>
      <c r="F117" s="24" t="str">
        <f>F12</f>
        <v>Košetice</v>
      </c>
      <c r="G117" s="31"/>
      <c r="H117" s="31"/>
      <c r="I117" s="96" t="s">
        <v>21</v>
      </c>
      <c r="J117" s="54" t="str">
        <f>IF(J12="","",J12)</f>
        <v>Vyplň údaj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6.75" customHeight="1">
      <c r="A118" s="31"/>
      <c r="B118" s="32"/>
      <c r="C118" s="31"/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" customFormat="1" ht="25.5" customHeight="1">
      <c r="A119" s="31"/>
      <c r="B119" s="32"/>
      <c r="C119" s="26" t="s">
        <v>22</v>
      </c>
      <c r="D119" s="31"/>
      <c r="E119" s="31"/>
      <c r="F119" s="24" t="str">
        <f>E15</f>
        <v>Obec Košetice</v>
      </c>
      <c r="G119" s="31"/>
      <c r="H119" s="31"/>
      <c r="I119" s="96" t="s">
        <v>28</v>
      </c>
      <c r="J119" s="29" t="str">
        <f>E21</f>
        <v>INTEGRA Pelhřimov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15" customHeight="1">
      <c r="A120" s="31"/>
      <c r="B120" s="32"/>
      <c r="C120" s="26" t="s">
        <v>26</v>
      </c>
      <c r="D120" s="31"/>
      <c r="E120" s="31"/>
      <c r="F120" s="24" t="str">
        <f>IF(E18="","",E18)</f>
        <v>Vyplň údaj</v>
      </c>
      <c r="G120" s="31"/>
      <c r="H120" s="31"/>
      <c r="I120" s="96" t="s">
        <v>31</v>
      </c>
      <c r="J120" s="29" t="str">
        <f>E24</f>
        <v> 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" customFormat="1" ht="9.75" customHeight="1">
      <c r="A121" s="31"/>
      <c r="B121" s="32"/>
      <c r="C121" s="31"/>
      <c r="D121" s="31"/>
      <c r="E121" s="31"/>
      <c r="F121" s="31"/>
      <c r="G121" s="31"/>
      <c r="H121" s="31"/>
      <c r="I121" s="95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9" customFormat="1" ht="29.25" customHeight="1">
      <c r="A122" s="130"/>
      <c r="B122" s="131"/>
      <c r="C122" s="132" t="s">
        <v>107</v>
      </c>
      <c r="D122" s="133" t="s">
        <v>59</v>
      </c>
      <c r="E122" s="133" t="s">
        <v>55</v>
      </c>
      <c r="F122" s="133" t="s">
        <v>56</v>
      </c>
      <c r="G122" s="133" t="s">
        <v>108</v>
      </c>
      <c r="H122" s="133" t="s">
        <v>109</v>
      </c>
      <c r="I122" s="134" t="s">
        <v>110</v>
      </c>
      <c r="J122" s="135" t="s">
        <v>102</v>
      </c>
      <c r="K122" s="136" t="s">
        <v>111</v>
      </c>
      <c r="L122" s="137"/>
      <c r="M122" s="61" t="s">
        <v>1</v>
      </c>
      <c r="N122" s="62" t="s">
        <v>38</v>
      </c>
      <c r="O122" s="62" t="s">
        <v>112</v>
      </c>
      <c r="P122" s="62" t="s">
        <v>113</v>
      </c>
      <c r="Q122" s="62" t="s">
        <v>114</v>
      </c>
      <c r="R122" s="62" t="s">
        <v>115</v>
      </c>
      <c r="S122" s="62" t="s">
        <v>116</v>
      </c>
      <c r="T122" s="63" t="s">
        <v>117</v>
      </c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</row>
    <row r="123" spans="1:63" s="1" customFormat="1" ht="22.5" customHeight="1">
      <c r="A123" s="31"/>
      <c r="B123" s="32"/>
      <c r="C123" s="68" t="s">
        <v>118</v>
      </c>
      <c r="D123" s="31"/>
      <c r="E123" s="31"/>
      <c r="F123" s="31"/>
      <c r="G123" s="31"/>
      <c r="H123" s="31"/>
      <c r="I123" s="95"/>
      <c r="J123" s="138">
        <f>BK123</f>
        <v>0</v>
      </c>
      <c r="K123" s="31"/>
      <c r="L123" s="32"/>
      <c r="M123" s="64"/>
      <c r="N123" s="55"/>
      <c r="O123" s="65"/>
      <c r="P123" s="139">
        <f>P124</f>
        <v>0</v>
      </c>
      <c r="Q123" s="65"/>
      <c r="R123" s="139">
        <f>R124</f>
        <v>318.75529</v>
      </c>
      <c r="S123" s="65"/>
      <c r="T123" s="140">
        <f>T124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73</v>
      </c>
      <c r="AU123" s="16" t="s">
        <v>104</v>
      </c>
      <c r="BK123" s="141">
        <f>BK124</f>
        <v>0</v>
      </c>
    </row>
    <row r="124" spans="2:63" s="10" customFormat="1" ht="25.5" customHeight="1">
      <c r="B124" s="142"/>
      <c r="D124" s="143" t="s">
        <v>73</v>
      </c>
      <c r="E124" s="144" t="s">
        <v>165</v>
      </c>
      <c r="F124" s="144" t="s">
        <v>166</v>
      </c>
      <c r="I124" s="145"/>
      <c r="J124" s="146">
        <f>BK124</f>
        <v>0</v>
      </c>
      <c r="L124" s="142"/>
      <c r="M124" s="147"/>
      <c r="N124" s="148"/>
      <c r="O124" s="148"/>
      <c r="P124" s="149">
        <f>P125+P159+P170+P172+P214+P216</f>
        <v>0</v>
      </c>
      <c r="Q124" s="148"/>
      <c r="R124" s="149">
        <f>R125+R159+R170+R172+R214+R216</f>
        <v>318.75529</v>
      </c>
      <c r="S124" s="148"/>
      <c r="T124" s="150">
        <f>T125+T159+T170+T172+T214+T216</f>
        <v>0</v>
      </c>
      <c r="AR124" s="143" t="s">
        <v>82</v>
      </c>
      <c r="AT124" s="151" t="s">
        <v>73</v>
      </c>
      <c r="AU124" s="151" t="s">
        <v>74</v>
      </c>
      <c r="AY124" s="143" t="s">
        <v>121</v>
      </c>
      <c r="BK124" s="152">
        <f>BK125+BK159+BK170+BK172+BK214+BK216</f>
        <v>0</v>
      </c>
    </row>
    <row r="125" spans="2:63" s="10" customFormat="1" ht="22.5" customHeight="1">
      <c r="B125" s="142"/>
      <c r="D125" s="143" t="s">
        <v>73</v>
      </c>
      <c r="E125" s="178" t="s">
        <v>82</v>
      </c>
      <c r="F125" s="178" t="s">
        <v>167</v>
      </c>
      <c r="I125" s="145"/>
      <c r="J125" s="179">
        <f>BK125</f>
        <v>0</v>
      </c>
      <c r="L125" s="142"/>
      <c r="M125" s="147"/>
      <c r="N125" s="148"/>
      <c r="O125" s="148"/>
      <c r="P125" s="149">
        <f>SUM(P126:P158)</f>
        <v>0</v>
      </c>
      <c r="Q125" s="148"/>
      <c r="R125" s="149">
        <f>SUM(R126:R158)</f>
        <v>0.7906080000000001</v>
      </c>
      <c r="S125" s="148"/>
      <c r="T125" s="150">
        <f>SUM(T126:T158)</f>
        <v>0</v>
      </c>
      <c r="AR125" s="143" t="s">
        <v>82</v>
      </c>
      <c r="AT125" s="151" t="s">
        <v>73</v>
      </c>
      <c r="AU125" s="151" t="s">
        <v>82</v>
      </c>
      <c r="AY125" s="143" t="s">
        <v>121</v>
      </c>
      <c r="BK125" s="152">
        <f>SUM(BK126:BK158)</f>
        <v>0</v>
      </c>
    </row>
    <row r="126" spans="1:65" s="1" customFormat="1" ht="21.75" customHeight="1">
      <c r="A126" s="31"/>
      <c r="B126" s="153"/>
      <c r="C126" s="154" t="s">
        <v>82</v>
      </c>
      <c r="D126" s="154" t="s">
        <v>122</v>
      </c>
      <c r="E126" s="155" t="s">
        <v>589</v>
      </c>
      <c r="F126" s="156" t="s">
        <v>590</v>
      </c>
      <c r="G126" s="157" t="s">
        <v>170</v>
      </c>
      <c r="H126" s="158">
        <v>40.56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39</v>
      </c>
      <c r="O126" s="57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6" t="s">
        <v>135</v>
      </c>
      <c r="AT126" s="166" t="s">
        <v>122</v>
      </c>
      <c r="AU126" s="166" t="s">
        <v>84</v>
      </c>
      <c r="AY126" s="16" t="s">
        <v>121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6" t="s">
        <v>82</v>
      </c>
      <c r="BK126" s="167">
        <f>ROUND(I126*H126,2)</f>
        <v>0</v>
      </c>
      <c r="BL126" s="16" t="s">
        <v>135</v>
      </c>
      <c r="BM126" s="166" t="s">
        <v>591</v>
      </c>
    </row>
    <row r="127" spans="2:51" s="14" customFormat="1" ht="11.25">
      <c r="B127" s="197"/>
      <c r="D127" s="181" t="s">
        <v>172</v>
      </c>
      <c r="E127" s="198" t="s">
        <v>1</v>
      </c>
      <c r="F127" s="199" t="s">
        <v>592</v>
      </c>
      <c r="H127" s="198" t="s">
        <v>1</v>
      </c>
      <c r="I127" s="200"/>
      <c r="L127" s="197"/>
      <c r="M127" s="201"/>
      <c r="N127" s="202"/>
      <c r="O127" s="202"/>
      <c r="P127" s="202"/>
      <c r="Q127" s="202"/>
      <c r="R127" s="202"/>
      <c r="S127" s="202"/>
      <c r="T127" s="203"/>
      <c r="AT127" s="198" t="s">
        <v>172</v>
      </c>
      <c r="AU127" s="198" t="s">
        <v>84</v>
      </c>
      <c r="AV127" s="14" t="s">
        <v>82</v>
      </c>
      <c r="AW127" s="14" t="s">
        <v>30</v>
      </c>
      <c r="AX127" s="14" t="s">
        <v>74</v>
      </c>
      <c r="AY127" s="198" t="s">
        <v>121</v>
      </c>
    </row>
    <row r="128" spans="2:51" s="12" customFormat="1" ht="11.25">
      <c r="B128" s="180"/>
      <c r="D128" s="181" t="s">
        <v>172</v>
      </c>
      <c r="E128" s="182" t="s">
        <v>1</v>
      </c>
      <c r="F128" s="183" t="s">
        <v>593</v>
      </c>
      <c r="H128" s="184">
        <v>40.56</v>
      </c>
      <c r="I128" s="185"/>
      <c r="L128" s="180"/>
      <c r="M128" s="186"/>
      <c r="N128" s="187"/>
      <c r="O128" s="187"/>
      <c r="P128" s="187"/>
      <c r="Q128" s="187"/>
      <c r="R128" s="187"/>
      <c r="S128" s="187"/>
      <c r="T128" s="188"/>
      <c r="AT128" s="182" t="s">
        <v>172</v>
      </c>
      <c r="AU128" s="182" t="s">
        <v>84</v>
      </c>
      <c r="AV128" s="12" t="s">
        <v>84</v>
      </c>
      <c r="AW128" s="12" t="s">
        <v>30</v>
      </c>
      <c r="AX128" s="12" t="s">
        <v>74</v>
      </c>
      <c r="AY128" s="182" t="s">
        <v>121</v>
      </c>
    </row>
    <row r="129" spans="2:51" s="13" customFormat="1" ht="11.25">
      <c r="B129" s="189"/>
      <c r="D129" s="181" t="s">
        <v>172</v>
      </c>
      <c r="E129" s="190" t="s">
        <v>1</v>
      </c>
      <c r="F129" s="191" t="s">
        <v>174</v>
      </c>
      <c r="H129" s="192">
        <v>40.56</v>
      </c>
      <c r="I129" s="193"/>
      <c r="L129" s="189"/>
      <c r="M129" s="194"/>
      <c r="N129" s="195"/>
      <c r="O129" s="195"/>
      <c r="P129" s="195"/>
      <c r="Q129" s="195"/>
      <c r="R129" s="195"/>
      <c r="S129" s="195"/>
      <c r="T129" s="196"/>
      <c r="AT129" s="190" t="s">
        <v>172</v>
      </c>
      <c r="AU129" s="190" t="s">
        <v>84</v>
      </c>
      <c r="AV129" s="13" t="s">
        <v>135</v>
      </c>
      <c r="AW129" s="13" t="s">
        <v>30</v>
      </c>
      <c r="AX129" s="13" t="s">
        <v>82</v>
      </c>
      <c r="AY129" s="190" t="s">
        <v>121</v>
      </c>
    </row>
    <row r="130" spans="1:65" s="1" customFormat="1" ht="21.75" customHeight="1">
      <c r="A130" s="31"/>
      <c r="B130" s="153"/>
      <c r="C130" s="154" t="s">
        <v>84</v>
      </c>
      <c r="D130" s="154" t="s">
        <v>122</v>
      </c>
      <c r="E130" s="155" t="s">
        <v>298</v>
      </c>
      <c r="F130" s="156" t="s">
        <v>299</v>
      </c>
      <c r="G130" s="157" t="s">
        <v>170</v>
      </c>
      <c r="H130" s="158">
        <v>241.8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39</v>
      </c>
      <c r="O130" s="57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6" t="s">
        <v>135</v>
      </c>
      <c r="AT130" s="166" t="s">
        <v>122</v>
      </c>
      <c r="AU130" s="166" t="s">
        <v>84</v>
      </c>
      <c r="AY130" s="16" t="s">
        <v>121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6" t="s">
        <v>82</v>
      </c>
      <c r="BK130" s="167">
        <f>ROUND(I130*H130,2)</f>
        <v>0</v>
      </c>
      <c r="BL130" s="16" t="s">
        <v>135</v>
      </c>
      <c r="BM130" s="166" t="s">
        <v>594</v>
      </c>
    </row>
    <row r="131" spans="2:51" s="12" customFormat="1" ht="11.25">
      <c r="B131" s="180"/>
      <c r="D131" s="181" t="s">
        <v>172</v>
      </c>
      <c r="E131" s="182" t="s">
        <v>1</v>
      </c>
      <c r="F131" s="183" t="s">
        <v>595</v>
      </c>
      <c r="H131" s="184">
        <v>241.8</v>
      </c>
      <c r="I131" s="185"/>
      <c r="L131" s="180"/>
      <c r="M131" s="186"/>
      <c r="N131" s="187"/>
      <c r="O131" s="187"/>
      <c r="P131" s="187"/>
      <c r="Q131" s="187"/>
      <c r="R131" s="187"/>
      <c r="S131" s="187"/>
      <c r="T131" s="188"/>
      <c r="AT131" s="182" t="s">
        <v>172</v>
      </c>
      <c r="AU131" s="182" t="s">
        <v>84</v>
      </c>
      <c r="AV131" s="12" t="s">
        <v>84</v>
      </c>
      <c r="AW131" s="12" t="s">
        <v>30</v>
      </c>
      <c r="AX131" s="12" t="s">
        <v>74</v>
      </c>
      <c r="AY131" s="182" t="s">
        <v>121</v>
      </c>
    </row>
    <row r="132" spans="2:51" s="13" customFormat="1" ht="11.25">
      <c r="B132" s="189"/>
      <c r="D132" s="181" t="s">
        <v>172</v>
      </c>
      <c r="E132" s="190" t="s">
        <v>1</v>
      </c>
      <c r="F132" s="191" t="s">
        <v>174</v>
      </c>
      <c r="H132" s="192">
        <v>241.8</v>
      </c>
      <c r="I132" s="193"/>
      <c r="L132" s="189"/>
      <c r="M132" s="194"/>
      <c r="N132" s="195"/>
      <c r="O132" s="195"/>
      <c r="P132" s="195"/>
      <c r="Q132" s="195"/>
      <c r="R132" s="195"/>
      <c r="S132" s="195"/>
      <c r="T132" s="196"/>
      <c r="AT132" s="190" t="s">
        <v>172</v>
      </c>
      <c r="AU132" s="190" t="s">
        <v>84</v>
      </c>
      <c r="AV132" s="13" t="s">
        <v>135</v>
      </c>
      <c r="AW132" s="13" t="s">
        <v>30</v>
      </c>
      <c r="AX132" s="13" t="s">
        <v>82</v>
      </c>
      <c r="AY132" s="190" t="s">
        <v>121</v>
      </c>
    </row>
    <row r="133" spans="1:65" s="1" customFormat="1" ht="21.75" customHeight="1">
      <c r="A133" s="31"/>
      <c r="B133" s="153"/>
      <c r="C133" s="154" t="s">
        <v>131</v>
      </c>
      <c r="D133" s="154" t="s">
        <v>122</v>
      </c>
      <c r="E133" s="155" t="s">
        <v>306</v>
      </c>
      <c r="F133" s="156" t="s">
        <v>307</v>
      </c>
      <c r="G133" s="157" t="s">
        <v>170</v>
      </c>
      <c r="H133" s="158">
        <v>141.18</v>
      </c>
      <c r="I133" s="159"/>
      <c r="J133" s="160">
        <f>ROUND(I133*H133,2)</f>
        <v>0</v>
      </c>
      <c r="K133" s="161"/>
      <c r="L133" s="32"/>
      <c r="M133" s="162" t="s">
        <v>1</v>
      </c>
      <c r="N133" s="163" t="s">
        <v>39</v>
      </c>
      <c r="O133" s="57"/>
      <c r="P133" s="164">
        <f>O133*H133</f>
        <v>0</v>
      </c>
      <c r="Q133" s="164">
        <v>0</v>
      </c>
      <c r="R133" s="164">
        <f>Q133*H133</f>
        <v>0</v>
      </c>
      <c r="S133" s="164">
        <v>0</v>
      </c>
      <c r="T133" s="16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6" t="s">
        <v>135</v>
      </c>
      <c r="AT133" s="166" t="s">
        <v>122</v>
      </c>
      <c r="AU133" s="166" t="s">
        <v>84</v>
      </c>
      <c r="AY133" s="16" t="s">
        <v>121</v>
      </c>
      <c r="BE133" s="167">
        <f>IF(N133="základní",J133,0)</f>
        <v>0</v>
      </c>
      <c r="BF133" s="167">
        <f>IF(N133="snížená",J133,0)</f>
        <v>0</v>
      </c>
      <c r="BG133" s="167">
        <f>IF(N133="zákl. přenesená",J133,0)</f>
        <v>0</v>
      </c>
      <c r="BH133" s="167">
        <f>IF(N133="sníž. přenesená",J133,0)</f>
        <v>0</v>
      </c>
      <c r="BI133" s="167">
        <f>IF(N133="nulová",J133,0)</f>
        <v>0</v>
      </c>
      <c r="BJ133" s="16" t="s">
        <v>82</v>
      </c>
      <c r="BK133" s="167">
        <f>ROUND(I133*H133,2)</f>
        <v>0</v>
      </c>
      <c r="BL133" s="16" t="s">
        <v>135</v>
      </c>
      <c r="BM133" s="166" t="s">
        <v>596</v>
      </c>
    </row>
    <row r="134" spans="2:51" s="12" customFormat="1" ht="11.25">
      <c r="B134" s="180"/>
      <c r="D134" s="181" t="s">
        <v>172</v>
      </c>
      <c r="E134" s="182" t="s">
        <v>1</v>
      </c>
      <c r="F134" s="183" t="s">
        <v>597</v>
      </c>
      <c r="H134" s="184">
        <v>20.28</v>
      </c>
      <c r="I134" s="185"/>
      <c r="L134" s="180"/>
      <c r="M134" s="186"/>
      <c r="N134" s="187"/>
      <c r="O134" s="187"/>
      <c r="P134" s="187"/>
      <c r="Q134" s="187"/>
      <c r="R134" s="187"/>
      <c r="S134" s="187"/>
      <c r="T134" s="188"/>
      <c r="AT134" s="182" t="s">
        <v>172</v>
      </c>
      <c r="AU134" s="182" t="s">
        <v>84</v>
      </c>
      <c r="AV134" s="12" t="s">
        <v>84</v>
      </c>
      <c r="AW134" s="12" t="s">
        <v>30</v>
      </c>
      <c r="AX134" s="12" t="s">
        <v>74</v>
      </c>
      <c r="AY134" s="182" t="s">
        <v>121</v>
      </c>
    </row>
    <row r="135" spans="2:51" s="12" customFormat="1" ht="11.25">
      <c r="B135" s="180"/>
      <c r="D135" s="181" t="s">
        <v>172</v>
      </c>
      <c r="E135" s="182" t="s">
        <v>1</v>
      </c>
      <c r="F135" s="183" t="s">
        <v>598</v>
      </c>
      <c r="H135" s="184">
        <v>120.9</v>
      </c>
      <c r="I135" s="185"/>
      <c r="L135" s="180"/>
      <c r="M135" s="186"/>
      <c r="N135" s="187"/>
      <c r="O135" s="187"/>
      <c r="P135" s="187"/>
      <c r="Q135" s="187"/>
      <c r="R135" s="187"/>
      <c r="S135" s="187"/>
      <c r="T135" s="188"/>
      <c r="AT135" s="182" t="s">
        <v>172</v>
      </c>
      <c r="AU135" s="182" t="s">
        <v>84</v>
      </c>
      <c r="AV135" s="12" t="s">
        <v>84</v>
      </c>
      <c r="AW135" s="12" t="s">
        <v>30</v>
      </c>
      <c r="AX135" s="12" t="s">
        <v>74</v>
      </c>
      <c r="AY135" s="182" t="s">
        <v>121</v>
      </c>
    </row>
    <row r="136" spans="2:51" s="13" customFormat="1" ht="11.25">
      <c r="B136" s="189"/>
      <c r="D136" s="181" t="s">
        <v>172</v>
      </c>
      <c r="E136" s="190" t="s">
        <v>1</v>
      </c>
      <c r="F136" s="191" t="s">
        <v>174</v>
      </c>
      <c r="H136" s="192">
        <v>141.18</v>
      </c>
      <c r="I136" s="193"/>
      <c r="L136" s="189"/>
      <c r="M136" s="194"/>
      <c r="N136" s="195"/>
      <c r="O136" s="195"/>
      <c r="P136" s="195"/>
      <c r="Q136" s="195"/>
      <c r="R136" s="195"/>
      <c r="S136" s="195"/>
      <c r="T136" s="196"/>
      <c r="AT136" s="190" t="s">
        <v>172</v>
      </c>
      <c r="AU136" s="190" t="s">
        <v>84</v>
      </c>
      <c r="AV136" s="13" t="s">
        <v>135</v>
      </c>
      <c r="AW136" s="13" t="s">
        <v>30</v>
      </c>
      <c r="AX136" s="13" t="s">
        <v>82</v>
      </c>
      <c r="AY136" s="190" t="s">
        <v>121</v>
      </c>
    </row>
    <row r="137" spans="1:65" s="1" customFormat="1" ht="16.5" customHeight="1">
      <c r="A137" s="31"/>
      <c r="B137" s="153"/>
      <c r="C137" s="154" t="s">
        <v>135</v>
      </c>
      <c r="D137" s="154" t="s">
        <v>122</v>
      </c>
      <c r="E137" s="155" t="s">
        <v>599</v>
      </c>
      <c r="F137" s="156" t="s">
        <v>600</v>
      </c>
      <c r="G137" s="157" t="s">
        <v>186</v>
      </c>
      <c r="H137" s="158">
        <v>941.2</v>
      </c>
      <c r="I137" s="159"/>
      <c r="J137" s="160">
        <f>ROUND(I137*H137,2)</f>
        <v>0</v>
      </c>
      <c r="K137" s="161"/>
      <c r="L137" s="32"/>
      <c r="M137" s="162" t="s">
        <v>1</v>
      </c>
      <c r="N137" s="163" t="s">
        <v>39</v>
      </c>
      <c r="O137" s="57"/>
      <c r="P137" s="164">
        <f>O137*H137</f>
        <v>0</v>
      </c>
      <c r="Q137" s="164">
        <v>0.00084</v>
      </c>
      <c r="R137" s="164">
        <f>Q137*H137</f>
        <v>0.7906080000000001</v>
      </c>
      <c r="S137" s="164">
        <v>0</v>
      </c>
      <c r="T137" s="16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6" t="s">
        <v>135</v>
      </c>
      <c r="AT137" s="166" t="s">
        <v>122</v>
      </c>
      <c r="AU137" s="166" t="s">
        <v>84</v>
      </c>
      <c r="AY137" s="16" t="s">
        <v>121</v>
      </c>
      <c r="BE137" s="167">
        <f>IF(N137="základní",J137,0)</f>
        <v>0</v>
      </c>
      <c r="BF137" s="167">
        <f>IF(N137="snížená",J137,0)</f>
        <v>0</v>
      </c>
      <c r="BG137" s="167">
        <f>IF(N137="zákl. přenesená",J137,0)</f>
        <v>0</v>
      </c>
      <c r="BH137" s="167">
        <f>IF(N137="sníž. přenesená",J137,0)</f>
        <v>0</v>
      </c>
      <c r="BI137" s="167">
        <f>IF(N137="nulová",J137,0)</f>
        <v>0</v>
      </c>
      <c r="BJ137" s="16" t="s">
        <v>82</v>
      </c>
      <c r="BK137" s="167">
        <f>ROUND(I137*H137,2)</f>
        <v>0</v>
      </c>
      <c r="BL137" s="16" t="s">
        <v>135</v>
      </c>
      <c r="BM137" s="166" t="s">
        <v>601</v>
      </c>
    </row>
    <row r="138" spans="2:51" s="12" customFormat="1" ht="11.25">
      <c r="B138" s="180"/>
      <c r="D138" s="181" t="s">
        <v>172</v>
      </c>
      <c r="E138" s="182" t="s">
        <v>1</v>
      </c>
      <c r="F138" s="183" t="s">
        <v>602</v>
      </c>
      <c r="H138" s="184">
        <v>941.2</v>
      </c>
      <c r="I138" s="185"/>
      <c r="L138" s="180"/>
      <c r="M138" s="186"/>
      <c r="N138" s="187"/>
      <c r="O138" s="187"/>
      <c r="P138" s="187"/>
      <c r="Q138" s="187"/>
      <c r="R138" s="187"/>
      <c r="S138" s="187"/>
      <c r="T138" s="188"/>
      <c r="AT138" s="182" t="s">
        <v>172</v>
      </c>
      <c r="AU138" s="182" t="s">
        <v>84</v>
      </c>
      <c r="AV138" s="12" t="s">
        <v>84</v>
      </c>
      <c r="AW138" s="12" t="s">
        <v>30</v>
      </c>
      <c r="AX138" s="12" t="s">
        <v>74</v>
      </c>
      <c r="AY138" s="182" t="s">
        <v>121</v>
      </c>
    </row>
    <row r="139" spans="2:51" s="13" customFormat="1" ht="11.25">
      <c r="B139" s="189"/>
      <c r="D139" s="181" t="s">
        <v>172</v>
      </c>
      <c r="E139" s="190" t="s">
        <v>1</v>
      </c>
      <c r="F139" s="191" t="s">
        <v>174</v>
      </c>
      <c r="H139" s="192">
        <v>941.2</v>
      </c>
      <c r="I139" s="193"/>
      <c r="L139" s="189"/>
      <c r="M139" s="194"/>
      <c r="N139" s="195"/>
      <c r="O139" s="195"/>
      <c r="P139" s="195"/>
      <c r="Q139" s="195"/>
      <c r="R139" s="195"/>
      <c r="S139" s="195"/>
      <c r="T139" s="196"/>
      <c r="AT139" s="190" t="s">
        <v>172</v>
      </c>
      <c r="AU139" s="190" t="s">
        <v>84</v>
      </c>
      <c r="AV139" s="13" t="s">
        <v>135</v>
      </c>
      <c r="AW139" s="13" t="s">
        <v>30</v>
      </c>
      <c r="AX139" s="13" t="s">
        <v>82</v>
      </c>
      <c r="AY139" s="190" t="s">
        <v>121</v>
      </c>
    </row>
    <row r="140" spans="1:65" s="1" customFormat="1" ht="21.75" customHeight="1">
      <c r="A140" s="31"/>
      <c r="B140" s="153"/>
      <c r="C140" s="154" t="s">
        <v>120</v>
      </c>
      <c r="D140" s="154" t="s">
        <v>122</v>
      </c>
      <c r="E140" s="155" t="s">
        <v>603</v>
      </c>
      <c r="F140" s="156" t="s">
        <v>604</v>
      </c>
      <c r="G140" s="157" t="s">
        <v>186</v>
      </c>
      <c r="H140" s="158">
        <v>941.2</v>
      </c>
      <c r="I140" s="159"/>
      <c r="J140" s="160">
        <f>ROUND(I140*H140,2)</f>
        <v>0</v>
      </c>
      <c r="K140" s="161"/>
      <c r="L140" s="32"/>
      <c r="M140" s="162" t="s">
        <v>1</v>
      </c>
      <c r="N140" s="163" t="s">
        <v>39</v>
      </c>
      <c r="O140" s="57"/>
      <c r="P140" s="164">
        <f>O140*H140</f>
        <v>0</v>
      </c>
      <c r="Q140" s="164">
        <v>0</v>
      </c>
      <c r="R140" s="164">
        <f>Q140*H140</f>
        <v>0</v>
      </c>
      <c r="S140" s="164">
        <v>0</v>
      </c>
      <c r="T140" s="16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6" t="s">
        <v>135</v>
      </c>
      <c r="AT140" s="166" t="s">
        <v>122</v>
      </c>
      <c r="AU140" s="166" t="s">
        <v>84</v>
      </c>
      <c r="AY140" s="16" t="s">
        <v>121</v>
      </c>
      <c r="BE140" s="167">
        <f>IF(N140="základní",J140,0)</f>
        <v>0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6" t="s">
        <v>82</v>
      </c>
      <c r="BK140" s="167">
        <f>ROUND(I140*H140,2)</f>
        <v>0</v>
      </c>
      <c r="BL140" s="16" t="s">
        <v>135</v>
      </c>
      <c r="BM140" s="166" t="s">
        <v>605</v>
      </c>
    </row>
    <row r="141" spans="1:65" s="1" customFormat="1" ht="21.75" customHeight="1">
      <c r="A141" s="31"/>
      <c r="B141" s="153"/>
      <c r="C141" s="154" t="s">
        <v>142</v>
      </c>
      <c r="D141" s="154" t="s">
        <v>122</v>
      </c>
      <c r="E141" s="155" t="s">
        <v>311</v>
      </c>
      <c r="F141" s="156" t="s">
        <v>312</v>
      </c>
      <c r="G141" s="157" t="s">
        <v>170</v>
      </c>
      <c r="H141" s="158">
        <v>161.46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39</v>
      </c>
      <c r="O141" s="57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6" t="s">
        <v>135</v>
      </c>
      <c r="AT141" s="166" t="s">
        <v>122</v>
      </c>
      <c r="AU141" s="166" t="s">
        <v>84</v>
      </c>
      <c r="AY141" s="16" t="s">
        <v>121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6" t="s">
        <v>82</v>
      </c>
      <c r="BK141" s="167">
        <f>ROUND(I141*H141,2)</f>
        <v>0</v>
      </c>
      <c r="BL141" s="16" t="s">
        <v>135</v>
      </c>
      <c r="BM141" s="166" t="s">
        <v>606</v>
      </c>
    </row>
    <row r="142" spans="2:51" s="12" customFormat="1" ht="11.25">
      <c r="B142" s="180"/>
      <c r="D142" s="181" t="s">
        <v>172</v>
      </c>
      <c r="E142" s="182" t="s">
        <v>1</v>
      </c>
      <c r="F142" s="183" t="s">
        <v>607</v>
      </c>
      <c r="H142" s="184">
        <v>40.56</v>
      </c>
      <c r="I142" s="185"/>
      <c r="L142" s="180"/>
      <c r="M142" s="186"/>
      <c r="N142" s="187"/>
      <c r="O142" s="187"/>
      <c r="P142" s="187"/>
      <c r="Q142" s="187"/>
      <c r="R142" s="187"/>
      <c r="S142" s="187"/>
      <c r="T142" s="188"/>
      <c r="AT142" s="182" t="s">
        <v>172</v>
      </c>
      <c r="AU142" s="182" t="s">
        <v>84</v>
      </c>
      <c r="AV142" s="12" t="s">
        <v>84</v>
      </c>
      <c r="AW142" s="12" t="s">
        <v>30</v>
      </c>
      <c r="AX142" s="12" t="s">
        <v>74</v>
      </c>
      <c r="AY142" s="182" t="s">
        <v>121</v>
      </c>
    </row>
    <row r="143" spans="2:51" s="12" customFormat="1" ht="11.25">
      <c r="B143" s="180"/>
      <c r="D143" s="181" t="s">
        <v>172</v>
      </c>
      <c r="E143" s="182" t="s">
        <v>1</v>
      </c>
      <c r="F143" s="183" t="s">
        <v>598</v>
      </c>
      <c r="H143" s="184">
        <v>120.9</v>
      </c>
      <c r="I143" s="185"/>
      <c r="L143" s="180"/>
      <c r="M143" s="186"/>
      <c r="N143" s="187"/>
      <c r="O143" s="187"/>
      <c r="P143" s="187"/>
      <c r="Q143" s="187"/>
      <c r="R143" s="187"/>
      <c r="S143" s="187"/>
      <c r="T143" s="188"/>
      <c r="AT143" s="182" t="s">
        <v>172</v>
      </c>
      <c r="AU143" s="182" t="s">
        <v>84</v>
      </c>
      <c r="AV143" s="12" t="s">
        <v>84</v>
      </c>
      <c r="AW143" s="12" t="s">
        <v>30</v>
      </c>
      <c r="AX143" s="12" t="s">
        <v>74</v>
      </c>
      <c r="AY143" s="182" t="s">
        <v>121</v>
      </c>
    </row>
    <row r="144" spans="2:51" s="13" customFormat="1" ht="11.25">
      <c r="B144" s="189"/>
      <c r="D144" s="181" t="s">
        <v>172</v>
      </c>
      <c r="E144" s="190" t="s">
        <v>1</v>
      </c>
      <c r="F144" s="191" t="s">
        <v>174</v>
      </c>
      <c r="H144" s="192">
        <v>161.46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172</v>
      </c>
      <c r="AU144" s="190" t="s">
        <v>84</v>
      </c>
      <c r="AV144" s="13" t="s">
        <v>135</v>
      </c>
      <c r="AW144" s="13" t="s">
        <v>30</v>
      </c>
      <c r="AX144" s="13" t="s">
        <v>82</v>
      </c>
      <c r="AY144" s="190" t="s">
        <v>121</v>
      </c>
    </row>
    <row r="145" spans="1:65" s="1" customFormat="1" ht="21.75" customHeight="1">
      <c r="A145" s="31"/>
      <c r="B145" s="153"/>
      <c r="C145" s="154" t="s">
        <v>146</v>
      </c>
      <c r="D145" s="154" t="s">
        <v>122</v>
      </c>
      <c r="E145" s="155" t="s">
        <v>195</v>
      </c>
      <c r="F145" s="156" t="s">
        <v>196</v>
      </c>
      <c r="G145" s="157" t="s">
        <v>170</v>
      </c>
      <c r="H145" s="158">
        <v>155.703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39</v>
      </c>
      <c r="O145" s="57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6" t="s">
        <v>135</v>
      </c>
      <c r="AT145" s="166" t="s">
        <v>122</v>
      </c>
      <c r="AU145" s="166" t="s">
        <v>84</v>
      </c>
      <c r="AY145" s="16" t="s">
        <v>121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6" t="s">
        <v>82</v>
      </c>
      <c r="BK145" s="167">
        <f>ROUND(I145*H145,2)</f>
        <v>0</v>
      </c>
      <c r="BL145" s="16" t="s">
        <v>135</v>
      </c>
      <c r="BM145" s="166" t="s">
        <v>608</v>
      </c>
    </row>
    <row r="146" spans="2:51" s="12" customFormat="1" ht="11.25">
      <c r="B146" s="180"/>
      <c r="D146" s="181" t="s">
        <v>172</v>
      </c>
      <c r="E146" s="182" t="s">
        <v>1</v>
      </c>
      <c r="F146" s="183" t="s">
        <v>607</v>
      </c>
      <c r="H146" s="184">
        <v>40.56</v>
      </c>
      <c r="I146" s="185"/>
      <c r="L146" s="180"/>
      <c r="M146" s="186"/>
      <c r="N146" s="187"/>
      <c r="O146" s="187"/>
      <c r="P146" s="187"/>
      <c r="Q146" s="187"/>
      <c r="R146" s="187"/>
      <c r="S146" s="187"/>
      <c r="T146" s="188"/>
      <c r="AT146" s="182" t="s">
        <v>172</v>
      </c>
      <c r="AU146" s="182" t="s">
        <v>84</v>
      </c>
      <c r="AV146" s="12" t="s">
        <v>84</v>
      </c>
      <c r="AW146" s="12" t="s">
        <v>30</v>
      </c>
      <c r="AX146" s="12" t="s">
        <v>74</v>
      </c>
      <c r="AY146" s="182" t="s">
        <v>121</v>
      </c>
    </row>
    <row r="147" spans="2:51" s="12" customFormat="1" ht="11.25">
      <c r="B147" s="180"/>
      <c r="D147" s="181" t="s">
        <v>172</v>
      </c>
      <c r="E147" s="182" t="s">
        <v>1</v>
      </c>
      <c r="F147" s="183" t="s">
        <v>609</v>
      </c>
      <c r="H147" s="184">
        <v>241.8</v>
      </c>
      <c r="I147" s="185"/>
      <c r="L147" s="180"/>
      <c r="M147" s="186"/>
      <c r="N147" s="187"/>
      <c r="O147" s="187"/>
      <c r="P147" s="187"/>
      <c r="Q147" s="187"/>
      <c r="R147" s="187"/>
      <c r="S147" s="187"/>
      <c r="T147" s="188"/>
      <c r="AT147" s="182" t="s">
        <v>172</v>
      </c>
      <c r="AU147" s="182" t="s">
        <v>84</v>
      </c>
      <c r="AV147" s="12" t="s">
        <v>84</v>
      </c>
      <c r="AW147" s="12" t="s">
        <v>30</v>
      </c>
      <c r="AX147" s="12" t="s">
        <v>74</v>
      </c>
      <c r="AY147" s="182" t="s">
        <v>121</v>
      </c>
    </row>
    <row r="148" spans="2:51" s="12" customFormat="1" ht="11.25">
      <c r="B148" s="180"/>
      <c r="D148" s="181" t="s">
        <v>172</v>
      </c>
      <c r="E148" s="182" t="s">
        <v>1</v>
      </c>
      <c r="F148" s="183" t="s">
        <v>610</v>
      </c>
      <c r="H148" s="184">
        <v>-126.657</v>
      </c>
      <c r="I148" s="185"/>
      <c r="L148" s="180"/>
      <c r="M148" s="186"/>
      <c r="N148" s="187"/>
      <c r="O148" s="187"/>
      <c r="P148" s="187"/>
      <c r="Q148" s="187"/>
      <c r="R148" s="187"/>
      <c r="S148" s="187"/>
      <c r="T148" s="188"/>
      <c r="AT148" s="182" t="s">
        <v>172</v>
      </c>
      <c r="AU148" s="182" t="s">
        <v>84</v>
      </c>
      <c r="AV148" s="12" t="s">
        <v>84</v>
      </c>
      <c r="AW148" s="12" t="s">
        <v>30</v>
      </c>
      <c r="AX148" s="12" t="s">
        <v>74</v>
      </c>
      <c r="AY148" s="182" t="s">
        <v>121</v>
      </c>
    </row>
    <row r="149" spans="2:51" s="13" customFormat="1" ht="11.25">
      <c r="B149" s="189"/>
      <c r="D149" s="181" t="s">
        <v>172</v>
      </c>
      <c r="E149" s="190" t="s">
        <v>1</v>
      </c>
      <c r="F149" s="191" t="s">
        <v>174</v>
      </c>
      <c r="H149" s="192">
        <v>155.70300000000003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172</v>
      </c>
      <c r="AU149" s="190" t="s">
        <v>84</v>
      </c>
      <c r="AV149" s="13" t="s">
        <v>135</v>
      </c>
      <c r="AW149" s="13" t="s">
        <v>30</v>
      </c>
      <c r="AX149" s="13" t="s">
        <v>82</v>
      </c>
      <c r="AY149" s="190" t="s">
        <v>121</v>
      </c>
    </row>
    <row r="150" spans="1:65" s="1" customFormat="1" ht="16.5" customHeight="1">
      <c r="A150" s="31"/>
      <c r="B150" s="153"/>
      <c r="C150" s="154" t="s">
        <v>150</v>
      </c>
      <c r="D150" s="154" t="s">
        <v>122</v>
      </c>
      <c r="E150" s="155" t="s">
        <v>181</v>
      </c>
      <c r="F150" s="156" t="s">
        <v>182</v>
      </c>
      <c r="G150" s="157" t="s">
        <v>170</v>
      </c>
      <c r="H150" s="158">
        <v>155.703</v>
      </c>
      <c r="I150" s="159"/>
      <c r="J150" s="160">
        <f>ROUND(I150*H150,2)</f>
        <v>0</v>
      </c>
      <c r="K150" s="161"/>
      <c r="L150" s="32"/>
      <c r="M150" s="162" t="s">
        <v>1</v>
      </c>
      <c r="N150" s="163" t="s">
        <v>39</v>
      </c>
      <c r="O150" s="57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6" t="s">
        <v>135</v>
      </c>
      <c r="AT150" s="166" t="s">
        <v>122</v>
      </c>
      <c r="AU150" s="166" t="s">
        <v>84</v>
      </c>
      <c r="AY150" s="16" t="s">
        <v>121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16" t="s">
        <v>82</v>
      </c>
      <c r="BK150" s="167">
        <f>ROUND(I150*H150,2)</f>
        <v>0</v>
      </c>
      <c r="BL150" s="16" t="s">
        <v>135</v>
      </c>
      <c r="BM150" s="166" t="s">
        <v>611</v>
      </c>
    </row>
    <row r="151" spans="1:65" s="1" customFormat="1" ht="16.5" customHeight="1">
      <c r="A151" s="31"/>
      <c r="B151" s="153"/>
      <c r="C151" s="154" t="s">
        <v>154</v>
      </c>
      <c r="D151" s="154" t="s">
        <v>122</v>
      </c>
      <c r="E151" s="155" t="s">
        <v>318</v>
      </c>
      <c r="F151" s="156" t="s">
        <v>319</v>
      </c>
      <c r="G151" s="157" t="s">
        <v>170</v>
      </c>
      <c r="H151" s="158">
        <v>126.657</v>
      </c>
      <c r="I151" s="159"/>
      <c r="J151" s="160">
        <f>ROUND(I151*H151,2)</f>
        <v>0</v>
      </c>
      <c r="K151" s="161"/>
      <c r="L151" s="32"/>
      <c r="M151" s="162" t="s">
        <v>1</v>
      </c>
      <c r="N151" s="163" t="s">
        <v>39</v>
      </c>
      <c r="O151" s="57"/>
      <c r="P151" s="164">
        <f>O151*H151</f>
        <v>0</v>
      </c>
      <c r="Q151" s="164">
        <v>0</v>
      </c>
      <c r="R151" s="164">
        <f>Q151*H151</f>
        <v>0</v>
      </c>
      <c r="S151" s="164">
        <v>0</v>
      </c>
      <c r="T151" s="16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6" t="s">
        <v>135</v>
      </c>
      <c r="AT151" s="166" t="s">
        <v>122</v>
      </c>
      <c r="AU151" s="166" t="s">
        <v>84</v>
      </c>
      <c r="AY151" s="16" t="s">
        <v>121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16" t="s">
        <v>82</v>
      </c>
      <c r="BK151" s="167">
        <f>ROUND(I151*H151,2)</f>
        <v>0</v>
      </c>
      <c r="BL151" s="16" t="s">
        <v>135</v>
      </c>
      <c r="BM151" s="166" t="s">
        <v>612</v>
      </c>
    </row>
    <row r="152" spans="2:51" s="12" customFormat="1" ht="11.25">
      <c r="B152" s="180"/>
      <c r="D152" s="181" t="s">
        <v>172</v>
      </c>
      <c r="E152" s="182" t="s">
        <v>1</v>
      </c>
      <c r="F152" s="183" t="s">
        <v>607</v>
      </c>
      <c r="H152" s="184">
        <v>40.56</v>
      </c>
      <c r="I152" s="185"/>
      <c r="L152" s="180"/>
      <c r="M152" s="186"/>
      <c r="N152" s="187"/>
      <c r="O152" s="187"/>
      <c r="P152" s="187"/>
      <c r="Q152" s="187"/>
      <c r="R152" s="187"/>
      <c r="S152" s="187"/>
      <c r="T152" s="188"/>
      <c r="AT152" s="182" t="s">
        <v>172</v>
      </c>
      <c r="AU152" s="182" t="s">
        <v>84</v>
      </c>
      <c r="AV152" s="12" t="s">
        <v>84</v>
      </c>
      <c r="AW152" s="12" t="s">
        <v>30</v>
      </c>
      <c r="AX152" s="12" t="s">
        <v>74</v>
      </c>
      <c r="AY152" s="182" t="s">
        <v>121</v>
      </c>
    </row>
    <row r="153" spans="2:51" s="12" customFormat="1" ht="11.25">
      <c r="B153" s="180"/>
      <c r="D153" s="181" t="s">
        <v>172</v>
      </c>
      <c r="E153" s="182" t="s">
        <v>1</v>
      </c>
      <c r="F153" s="183" t="s">
        <v>609</v>
      </c>
      <c r="H153" s="184">
        <v>241.8</v>
      </c>
      <c r="I153" s="185"/>
      <c r="L153" s="180"/>
      <c r="M153" s="186"/>
      <c r="N153" s="187"/>
      <c r="O153" s="187"/>
      <c r="P153" s="187"/>
      <c r="Q153" s="187"/>
      <c r="R153" s="187"/>
      <c r="S153" s="187"/>
      <c r="T153" s="188"/>
      <c r="AT153" s="182" t="s">
        <v>172</v>
      </c>
      <c r="AU153" s="182" t="s">
        <v>84</v>
      </c>
      <c r="AV153" s="12" t="s">
        <v>84</v>
      </c>
      <c r="AW153" s="12" t="s">
        <v>30</v>
      </c>
      <c r="AX153" s="12" t="s">
        <v>74</v>
      </c>
      <c r="AY153" s="182" t="s">
        <v>121</v>
      </c>
    </row>
    <row r="154" spans="2:51" s="12" customFormat="1" ht="11.25">
      <c r="B154" s="180"/>
      <c r="D154" s="181" t="s">
        <v>172</v>
      </c>
      <c r="E154" s="182" t="s">
        <v>1</v>
      </c>
      <c r="F154" s="183" t="s">
        <v>613</v>
      </c>
      <c r="H154" s="184">
        <v>-127.2</v>
      </c>
      <c r="I154" s="185"/>
      <c r="L154" s="180"/>
      <c r="M154" s="186"/>
      <c r="N154" s="187"/>
      <c r="O154" s="187"/>
      <c r="P154" s="187"/>
      <c r="Q154" s="187"/>
      <c r="R154" s="187"/>
      <c r="S154" s="187"/>
      <c r="T154" s="188"/>
      <c r="AT154" s="182" t="s">
        <v>172</v>
      </c>
      <c r="AU154" s="182" t="s">
        <v>84</v>
      </c>
      <c r="AV154" s="12" t="s">
        <v>84</v>
      </c>
      <c r="AW154" s="12" t="s">
        <v>30</v>
      </c>
      <c r="AX154" s="12" t="s">
        <v>74</v>
      </c>
      <c r="AY154" s="182" t="s">
        <v>121</v>
      </c>
    </row>
    <row r="155" spans="2:51" s="12" customFormat="1" ht="11.25">
      <c r="B155" s="180"/>
      <c r="D155" s="181" t="s">
        <v>172</v>
      </c>
      <c r="E155" s="182" t="s">
        <v>1</v>
      </c>
      <c r="F155" s="183" t="s">
        <v>614</v>
      </c>
      <c r="H155" s="184">
        <v>-2.787</v>
      </c>
      <c r="I155" s="185"/>
      <c r="L155" s="180"/>
      <c r="M155" s="186"/>
      <c r="N155" s="187"/>
      <c r="O155" s="187"/>
      <c r="P155" s="187"/>
      <c r="Q155" s="187"/>
      <c r="R155" s="187"/>
      <c r="S155" s="187"/>
      <c r="T155" s="188"/>
      <c r="AT155" s="182" t="s">
        <v>172</v>
      </c>
      <c r="AU155" s="182" t="s">
        <v>84</v>
      </c>
      <c r="AV155" s="12" t="s">
        <v>84</v>
      </c>
      <c r="AW155" s="12" t="s">
        <v>30</v>
      </c>
      <c r="AX155" s="12" t="s">
        <v>74</v>
      </c>
      <c r="AY155" s="182" t="s">
        <v>121</v>
      </c>
    </row>
    <row r="156" spans="2:51" s="12" customFormat="1" ht="11.25">
      <c r="B156" s="180"/>
      <c r="D156" s="181" t="s">
        <v>172</v>
      </c>
      <c r="E156" s="182" t="s">
        <v>1</v>
      </c>
      <c r="F156" s="183" t="s">
        <v>615</v>
      </c>
      <c r="H156" s="184">
        <v>-18.086</v>
      </c>
      <c r="I156" s="185"/>
      <c r="L156" s="180"/>
      <c r="M156" s="186"/>
      <c r="N156" s="187"/>
      <c r="O156" s="187"/>
      <c r="P156" s="187"/>
      <c r="Q156" s="187"/>
      <c r="R156" s="187"/>
      <c r="S156" s="187"/>
      <c r="T156" s="188"/>
      <c r="AT156" s="182" t="s">
        <v>172</v>
      </c>
      <c r="AU156" s="182" t="s">
        <v>84</v>
      </c>
      <c r="AV156" s="12" t="s">
        <v>84</v>
      </c>
      <c r="AW156" s="12" t="s">
        <v>30</v>
      </c>
      <c r="AX156" s="12" t="s">
        <v>74</v>
      </c>
      <c r="AY156" s="182" t="s">
        <v>121</v>
      </c>
    </row>
    <row r="157" spans="2:51" s="12" customFormat="1" ht="11.25">
      <c r="B157" s="180"/>
      <c r="D157" s="181" t="s">
        <v>172</v>
      </c>
      <c r="E157" s="182" t="s">
        <v>1</v>
      </c>
      <c r="F157" s="183" t="s">
        <v>616</v>
      </c>
      <c r="H157" s="184">
        <v>-7.63</v>
      </c>
      <c r="I157" s="185"/>
      <c r="L157" s="180"/>
      <c r="M157" s="186"/>
      <c r="N157" s="187"/>
      <c r="O157" s="187"/>
      <c r="P157" s="187"/>
      <c r="Q157" s="187"/>
      <c r="R157" s="187"/>
      <c r="S157" s="187"/>
      <c r="T157" s="188"/>
      <c r="AT157" s="182" t="s">
        <v>172</v>
      </c>
      <c r="AU157" s="182" t="s">
        <v>84</v>
      </c>
      <c r="AV157" s="12" t="s">
        <v>84</v>
      </c>
      <c r="AW157" s="12" t="s">
        <v>30</v>
      </c>
      <c r="AX157" s="12" t="s">
        <v>74</v>
      </c>
      <c r="AY157" s="182" t="s">
        <v>121</v>
      </c>
    </row>
    <row r="158" spans="2:51" s="13" customFormat="1" ht="11.25">
      <c r="B158" s="189"/>
      <c r="D158" s="181" t="s">
        <v>172</v>
      </c>
      <c r="E158" s="190" t="s">
        <v>1</v>
      </c>
      <c r="F158" s="191" t="s">
        <v>174</v>
      </c>
      <c r="H158" s="192">
        <v>126.65700000000004</v>
      </c>
      <c r="I158" s="193"/>
      <c r="L158" s="189"/>
      <c r="M158" s="194"/>
      <c r="N158" s="195"/>
      <c r="O158" s="195"/>
      <c r="P158" s="195"/>
      <c r="Q158" s="195"/>
      <c r="R158" s="195"/>
      <c r="S158" s="195"/>
      <c r="T158" s="196"/>
      <c r="AT158" s="190" t="s">
        <v>172</v>
      </c>
      <c r="AU158" s="190" t="s">
        <v>84</v>
      </c>
      <c r="AV158" s="13" t="s">
        <v>135</v>
      </c>
      <c r="AW158" s="13" t="s">
        <v>30</v>
      </c>
      <c r="AX158" s="13" t="s">
        <v>82</v>
      </c>
      <c r="AY158" s="190" t="s">
        <v>121</v>
      </c>
    </row>
    <row r="159" spans="2:63" s="10" customFormat="1" ht="22.5" customHeight="1">
      <c r="B159" s="142"/>
      <c r="D159" s="143" t="s">
        <v>73</v>
      </c>
      <c r="E159" s="178" t="s">
        <v>135</v>
      </c>
      <c r="F159" s="178" t="s">
        <v>324</v>
      </c>
      <c r="I159" s="145"/>
      <c r="J159" s="179">
        <f>BK159</f>
        <v>0</v>
      </c>
      <c r="L159" s="142"/>
      <c r="M159" s="147"/>
      <c r="N159" s="148"/>
      <c r="O159" s="148"/>
      <c r="P159" s="149">
        <f>SUM(P160:P169)</f>
        <v>0</v>
      </c>
      <c r="Q159" s="148"/>
      <c r="R159" s="149">
        <f>SUM(R160:R169)</f>
        <v>246.732102</v>
      </c>
      <c r="S159" s="148"/>
      <c r="T159" s="150">
        <f>SUM(T160:T169)</f>
        <v>0</v>
      </c>
      <c r="AR159" s="143" t="s">
        <v>82</v>
      </c>
      <c r="AT159" s="151" t="s">
        <v>73</v>
      </c>
      <c r="AU159" s="151" t="s">
        <v>82</v>
      </c>
      <c r="AY159" s="143" t="s">
        <v>121</v>
      </c>
      <c r="BK159" s="152">
        <f>SUM(BK160:BK169)</f>
        <v>0</v>
      </c>
    </row>
    <row r="160" spans="1:65" s="1" customFormat="1" ht="21.75" customHeight="1">
      <c r="A160" s="31"/>
      <c r="B160" s="153"/>
      <c r="C160" s="154" t="s">
        <v>79</v>
      </c>
      <c r="D160" s="154" t="s">
        <v>122</v>
      </c>
      <c r="E160" s="155" t="s">
        <v>325</v>
      </c>
      <c r="F160" s="156" t="s">
        <v>326</v>
      </c>
      <c r="G160" s="157" t="s">
        <v>170</v>
      </c>
      <c r="H160" s="158">
        <v>127.2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39</v>
      </c>
      <c r="O160" s="57"/>
      <c r="P160" s="164">
        <f>O160*H160</f>
        <v>0</v>
      </c>
      <c r="Q160" s="164">
        <v>1.89077</v>
      </c>
      <c r="R160" s="164">
        <f>Q160*H160</f>
        <v>240.505944</v>
      </c>
      <c r="S160" s="164">
        <v>0</v>
      </c>
      <c r="T160" s="16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6" t="s">
        <v>135</v>
      </c>
      <c r="AT160" s="166" t="s">
        <v>122</v>
      </c>
      <c r="AU160" s="166" t="s">
        <v>84</v>
      </c>
      <c r="AY160" s="16" t="s">
        <v>121</v>
      </c>
      <c r="BE160" s="167">
        <f>IF(N160="základní",J160,0)</f>
        <v>0</v>
      </c>
      <c r="BF160" s="167">
        <f>IF(N160="snížená",J160,0)</f>
        <v>0</v>
      </c>
      <c r="BG160" s="167">
        <f>IF(N160="zákl. přenesená",J160,0)</f>
        <v>0</v>
      </c>
      <c r="BH160" s="167">
        <f>IF(N160="sníž. přenesená",J160,0)</f>
        <v>0</v>
      </c>
      <c r="BI160" s="167">
        <f>IF(N160="nulová",J160,0)</f>
        <v>0</v>
      </c>
      <c r="BJ160" s="16" t="s">
        <v>82</v>
      </c>
      <c r="BK160" s="167">
        <f>ROUND(I160*H160,2)</f>
        <v>0</v>
      </c>
      <c r="BL160" s="16" t="s">
        <v>135</v>
      </c>
      <c r="BM160" s="166" t="s">
        <v>617</v>
      </c>
    </row>
    <row r="161" spans="2:51" s="12" customFormat="1" ht="11.25">
      <c r="B161" s="180"/>
      <c r="D161" s="181" t="s">
        <v>172</v>
      </c>
      <c r="E161" s="182" t="s">
        <v>1</v>
      </c>
      <c r="F161" s="183" t="s">
        <v>618</v>
      </c>
      <c r="H161" s="184">
        <v>111.6</v>
      </c>
      <c r="I161" s="185"/>
      <c r="L161" s="180"/>
      <c r="M161" s="186"/>
      <c r="N161" s="187"/>
      <c r="O161" s="187"/>
      <c r="P161" s="187"/>
      <c r="Q161" s="187"/>
      <c r="R161" s="187"/>
      <c r="S161" s="187"/>
      <c r="T161" s="188"/>
      <c r="AT161" s="182" t="s">
        <v>172</v>
      </c>
      <c r="AU161" s="182" t="s">
        <v>84</v>
      </c>
      <c r="AV161" s="12" t="s">
        <v>84</v>
      </c>
      <c r="AW161" s="12" t="s">
        <v>30</v>
      </c>
      <c r="AX161" s="12" t="s">
        <v>74</v>
      </c>
      <c r="AY161" s="182" t="s">
        <v>121</v>
      </c>
    </row>
    <row r="162" spans="2:51" s="12" customFormat="1" ht="11.25">
      <c r="B162" s="180"/>
      <c r="D162" s="181" t="s">
        <v>172</v>
      </c>
      <c r="E162" s="182" t="s">
        <v>1</v>
      </c>
      <c r="F162" s="183" t="s">
        <v>499</v>
      </c>
      <c r="H162" s="184">
        <v>15.6</v>
      </c>
      <c r="I162" s="185"/>
      <c r="L162" s="180"/>
      <c r="M162" s="186"/>
      <c r="N162" s="187"/>
      <c r="O162" s="187"/>
      <c r="P162" s="187"/>
      <c r="Q162" s="187"/>
      <c r="R162" s="187"/>
      <c r="S162" s="187"/>
      <c r="T162" s="188"/>
      <c r="AT162" s="182" t="s">
        <v>172</v>
      </c>
      <c r="AU162" s="182" t="s">
        <v>84</v>
      </c>
      <c r="AV162" s="12" t="s">
        <v>84</v>
      </c>
      <c r="AW162" s="12" t="s">
        <v>30</v>
      </c>
      <c r="AX162" s="12" t="s">
        <v>74</v>
      </c>
      <c r="AY162" s="182" t="s">
        <v>121</v>
      </c>
    </row>
    <row r="163" spans="2:51" s="13" customFormat="1" ht="11.25">
      <c r="B163" s="189"/>
      <c r="D163" s="181" t="s">
        <v>172</v>
      </c>
      <c r="E163" s="190" t="s">
        <v>1</v>
      </c>
      <c r="F163" s="191" t="s">
        <v>174</v>
      </c>
      <c r="H163" s="192">
        <v>127.19999999999999</v>
      </c>
      <c r="I163" s="193"/>
      <c r="L163" s="189"/>
      <c r="M163" s="194"/>
      <c r="N163" s="195"/>
      <c r="O163" s="195"/>
      <c r="P163" s="195"/>
      <c r="Q163" s="195"/>
      <c r="R163" s="195"/>
      <c r="S163" s="195"/>
      <c r="T163" s="196"/>
      <c r="AT163" s="190" t="s">
        <v>172</v>
      </c>
      <c r="AU163" s="190" t="s">
        <v>84</v>
      </c>
      <c r="AV163" s="13" t="s">
        <v>135</v>
      </c>
      <c r="AW163" s="13" t="s">
        <v>30</v>
      </c>
      <c r="AX163" s="13" t="s">
        <v>82</v>
      </c>
      <c r="AY163" s="190" t="s">
        <v>121</v>
      </c>
    </row>
    <row r="164" spans="1:65" s="1" customFormat="1" ht="21.75" customHeight="1">
      <c r="A164" s="31"/>
      <c r="B164" s="153"/>
      <c r="C164" s="154" t="s">
        <v>85</v>
      </c>
      <c r="D164" s="154" t="s">
        <v>122</v>
      </c>
      <c r="E164" s="155" t="s">
        <v>331</v>
      </c>
      <c r="F164" s="156" t="s">
        <v>332</v>
      </c>
      <c r="G164" s="157" t="s">
        <v>170</v>
      </c>
      <c r="H164" s="158">
        <v>2.787</v>
      </c>
      <c r="I164" s="159"/>
      <c r="J164" s="160">
        <f>ROUND(I164*H164,2)</f>
        <v>0</v>
      </c>
      <c r="K164" s="161"/>
      <c r="L164" s="32"/>
      <c r="M164" s="162" t="s">
        <v>1</v>
      </c>
      <c r="N164" s="163" t="s">
        <v>39</v>
      </c>
      <c r="O164" s="57"/>
      <c r="P164" s="164">
        <f>O164*H164</f>
        <v>0</v>
      </c>
      <c r="Q164" s="164">
        <v>2.234</v>
      </c>
      <c r="R164" s="164">
        <f>Q164*H164</f>
        <v>6.226158</v>
      </c>
      <c r="S164" s="164">
        <v>0</v>
      </c>
      <c r="T164" s="16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66" t="s">
        <v>135</v>
      </c>
      <c r="AT164" s="166" t="s">
        <v>122</v>
      </c>
      <c r="AU164" s="166" t="s">
        <v>84</v>
      </c>
      <c r="AY164" s="16" t="s">
        <v>121</v>
      </c>
      <c r="BE164" s="167">
        <f>IF(N164="základní",J164,0)</f>
        <v>0</v>
      </c>
      <c r="BF164" s="167">
        <f>IF(N164="snížená",J164,0)</f>
        <v>0</v>
      </c>
      <c r="BG164" s="167">
        <f>IF(N164="zákl. přenesená",J164,0)</f>
        <v>0</v>
      </c>
      <c r="BH164" s="167">
        <f>IF(N164="sníž. přenesená",J164,0)</f>
        <v>0</v>
      </c>
      <c r="BI164" s="167">
        <f>IF(N164="nulová",J164,0)</f>
        <v>0</v>
      </c>
      <c r="BJ164" s="16" t="s">
        <v>82</v>
      </c>
      <c r="BK164" s="167">
        <f>ROUND(I164*H164,2)</f>
        <v>0</v>
      </c>
      <c r="BL164" s="16" t="s">
        <v>135</v>
      </c>
      <c r="BM164" s="166" t="s">
        <v>619</v>
      </c>
    </row>
    <row r="165" spans="2:51" s="14" customFormat="1" ht="11.25">
      <c r="B165" s="197"/>
      <c r="D165" s="181" t="s">
        <v>172</v>
      </c>
      <c r="E165" s="198" t="s">
        <v>1</v>
      </c>
      <c r="F165" s="199" t="s">
        <v>371</v>
      </c>
      <c r="H165" s="198" t="s">
        <v>1</v>
      </c>
      <c r="I165" s="200"/>
      <c r="L165" s="197"/>
      <c r="M165" s="201"/>
      <c r="N165" s="202"/>
      <c r="O165" s="202"/>
      <c r="P165" s="202"/>
      <c r="Q165" s="202"/>
      <c r="R165" s="202"/>
      <c r="S165" s="202"/>
      <c r="T165" s="203"/>
      <c r="AT165" s="198" t="s">
        <v>172</v>
      </c>
      <c r="AU165" s="198" t="s">
        <v>84</v>
      </c>
      <c r="AV165" s="14" t="s">
        <v>82</v>
      </c>
      <c r="AW165" s="14" t="s">
        <v>30</v>
      </c>
      <c r="AX165" s="14" t="s">
        <v>74</v>
      </c>
      <c r="AY165" s="198" t="s">
        <v>121</v>
      </c>
    </row>
    <row r="166" spans="2:51" s="12" customFormat="1" ht="11.25">
      <c r="B166" s="180"/>
      <c r="D166" s="181" t="s">
        <v>172</v>
      </c>
      <c r="E166" s="182" t="s">
        <v>1</v>
      </c>
      <c r="F166" s="183" t="s">
        <v>620</v>
      </c>
      <c r="H166" s="184">
        <v>1.815</v>
      </c>
      <c r="I166" s="185"/>
      <c r="L166" s="180"/>
      <c r="M166" s="186"/>
      <c r="N166" s="187"/>
      <c r="O166" s="187"/>
      <c r="P166" s="187"/>
      <c r="Q166" s="187"/>
      <c r="R166" s="187"/>
      <c r="S166" s="187"/>
      <c r="T166" s="188"/>
      <c r="AT166" s="182" t="s">
        <v>172</v>
      </c>
      <c r="AU166" s="182" t="s">
        <v>84</v>
      </c>
      <c r="AV166" s="12" t="s">
        <v>84</v>
      </c>
      <c r="AW166" s="12" t="s">
        <v>30</v>
      </c>
      <c r="AX166" s="12" t="s">
        <v>74</v>
      </c>
      <c r="AY166" s="182" t="s">
        <v>121</v>
      </c>
    </row>
    <row r="167" spans="2:51" s="14" customFormat="1" ht="11.25">
      <c r="B167" s="197"/>
      <c r="D167" s="181" t="s">
        <v>172</v>
      </c>
      <c r="E167" s="198" t="s">
        <v>1</v>
      </c>
      <c r="F167" s="199" t="s">
        <v>592</v>
      </c>
      <c r="H167" s="198" t="s">
        <v>1</v>
      </c>
      <c r="I167" s="200"/>
      <c r="L167" s="197"/>
      <c r="M167" s="201"/>
      <c r="N167" s="202"/>
      <c r="O167" s="202"/>
      <c r="P167" s="202"/>
      <c r="Q167" s="202"/>
      <c r="R167" s="202"/>
      <c r="S167" s="202"/>
      <c r="T167" s="203"/>
      <c r="AT167" s="198" t="s">
        <v>172</v>
      </c>
      <c r="AU167" s="198" t="s">
        <v>84</v>
      </c>
      <c r="AV167" s="14" t="s">
        <v>82</v>
      </c>
      <c r="AW167" s="14" t="s">
        <v>30</v>
      </c>
      <c r="AX167" s="14" t="s">
        <v>74</v>
      </c>
      <c r="AY167" s="198" t="s">
        <v>121</v>
      </c>
    </row>
    <row r="168" spans="2:51" s="12" customFormat="1" ht="11.25">
      <c r="B168" s="180"/>
      <c r="D168" s="181" t="s">
        <v>172</v>
      </c>
      <c r="E168" s="182" t="s">
        <v>1</v>
      </c>
      <c r="F168" s="183" t="s">
        <v>621</v>
      </c>
      <c r="H168" s="184">
        <v>0.972</v>
      </c>
      <c r="I168" s="185"/>
      <c r="L168" s="180"/>
      <c r="M168" s="186"/>
      <c r="N168" s="187"/>
      <c r="O168" s="187"/>
      <c r="P168" s="187"/>
      <c r="Q168" s="187"/>
      <c r="R168" s="187"/>
      <c r="S168" s="187"/>
      <c r="T168" s="188"/>
      <c r="AT168" s="182" t="s">
        <v>172</v>
      </c>
      <c r="AU168" s="182" t="s">
        <v>84</v>
      </c>
      <c r="AV168" s="12" t="s">
        <v>84</v>
      </c>
      <c r="AW168" s="12" t="s">
        <v>30</v>
      </c>
      <c r="AX168" s="12" t="s">
        <v>74</v>
      </c>
      <c r="AY168" s="182" t="s">
        <v>121</v>
      </c>
    </row>
    <row r="169" spans="2:51" s="13" customFormat="1" ht="11.25">
      <c r="B169" s="189"/>
      <c r="D169" s="181" t="s">
        <v>172</v>
      </c>
      <c r="E169" s="190" t="s">
        <v>1</v>
      </c>
      <c r="F169" s="191" t="s">
        <v>174</v>
      </c>
      <c r="H169" s="192">
        <v>2.787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172</v>
      </c>
      <c r="AU169" s="190" t="s">
        <v>84</v>
      </c>
      <c r="AV169" s="13" t="s">
        <v>135</v>
      </c>
      <c r="AW169" s="13" t="s">
        <v>30</v>
      </c>
      <c r="AX169" s="13" t="s">
        <v>82</v>
      </c>
      <c r="AY169" s="190" t="s">
        <v>121</v>
      </c>
    </row>
    <row r="170" spans="2:63" s="10" customFormat="1" ht="22.5" customHeight="1">
      <c r="B170" s="142"/>
      <c r="D170" s="143" t="s">
        <v>73</v>
      </c>
      <c r="E170" s="178" t="s">
        <v>120</v>
      </c>
      <c r="F170" s="178" t="s">
        <v>207</v>
      </c>
      <c r="I170" s="145"/>
      <c r="J170" s="179">
        <f>BK170</f>
        <v>0</v>
      </c>
      <c r="L170" s="142"/>
      <c r="M170" s="147"/>
      <c r="N170" s="148"/>
      <c r="O170" s="148"/>
      <c r="P170" s="149">
        <f>P171</f>
        <v>0</v>
      </c>
      <c r="Q170" s="148"/>
      <c r="R170" s="149">
        <f>R171</f>
        <v>0</v>
      </c>
      <c r="S170" s="148"/>
      <c r="T170" s="150">
        <f>T171</f>
        <v>0</v>
      </c>
      <c r="AR170" s="143" t="s">
        <v>82</v>
      </c>
      <c r="AT170" s="151" t="s">
        <v>73</v>
      </c>
      <c r="AU170" s="151" t="s">
        <v>82</v>
      </c>
      <c r="AY170" s="143" t="s">
        <v>121</v>
      </c>
      <c r="BK170" s="152">
        <f>BK171</f>
        <v>0</v>
      </c>
    </row>
    <row r="171" spans="1:65" s="1" customFormat="1" ht="21.75" customHeight="1">
      <c r="A171" s="31"/>
      <c r="B171" s="153"/>
      <c r="C171" s="154" t="s">
        <v>88</v>
      </c>
      <c r="D171" s="154" t="s">
        <v>122</v>
      </c>
      <c r="E171" s="155" t="s">
        <v>336</v>
      </c>
      <c r="F171" s="156" t="s">
        <v>503</v>
      </c>
      <c r="G171" s="157" t="s">
        <v>186</v>
      </c>
      <c r="H171" s="158">
        <v>15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39</v>
      </c>
      <c r="O171" s="57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135</v>
      </c>
      <c r="AT171" s="166" t="s">
        <v>122</v>
      </c>
      <c r="AU171" s="166" t="s">
        <v>84</v>
      </c>
      <c r="AY171" s="16" t="s">
        <v>121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6" t="s">
        <v>82</v>
      </c>
      <c r="BK171" s="167">
        <f>ROUND(I171*H171,2)</f>
        <v>0</v>
      </c>
      <c r="BL171" s="16" t="s">
        <v>135</v>
      </c>
      <c r="BM171" s="166" t="s">
        <v>622</v>
      </c>
    </row>
    <row r="172" spans="2:63" s="10" customFormat="1" ht="22.5" customHeight="1">
      <c r="B172" s="142"/>
      <c r="D172" s="143" t="s">
        <v>73</v>
      </c>
      <c r="E172" s="178" t="s">
        <v>150</v>
      </c>
      <c r="F172" s="178" t="s">
        <v>339</v>
      </c>
      <c r="I172" s="145"/>
      <c r="J172" s="179">
        <f>BK172</f>
        <v>0</v>
      </c>
      <c r="L172" s="142"/>
      <c r="M172" s="147"/>
      <c r="N172" s="148"/>
      <c r="O172" s="148"/>
      <c r="P172" s="149">
        <f>SUM(P173:P213)</f>
        <v>0</v>
      </c>
      <c r="Q172" s="148"/>
      <c r="R172" s="149">
        <f>SUM(R173:R213)</f>
        <v>71.23258000000001</v>
      </c>
      <c r="S172" s="148"/>
      <c r="T172" s="150">
        <f>SUM(T173:T213)</f>
        <v>0</v>
      </c>
      <c r="AR172" s="143" t="s">
        <v>82</v>
      </c>
      <c r="AT172" s="151" t="s">
        <v>73</v>
      </c>
      <c r="AU172" s="151" t="s">
        <v>82</v>
      </c>
      <c r="AY172" s="143" t="s">
        <v>121</v>
      </c>
      <c r="BK172" s="152">
        <f>SUM(BK173:BK213)</f>
        <v>0</v>
      </c>
    </row>
    <row r="173" spans="1:65" s="1" customFormat="1" ht="21.75" customHeight="1">
      <c r="A173" s="31"/>
      <c r="B173" s="153"/>
      <c r="C173" s="154" t="s">
        <v>89</v>
      </c>
      <c r="D173" s="154" t="s">
        <v>122</v>
      </c>
      <c r="E173" s="155" t="s">
        <v>505</v>
      </c>
      <c r="F173" s="156" t="s">
        <v>506</v>
      </c>
      <c r="G173" s="157" t="s">
        <v>246</v>
      </c>
      <c r="H173" s="158">
        <v>52</v>
      </c>
      <c r="I173" s="159"/>
      <c r="J173" s="160">
        <f>ROUND(I173*H173,2)</f>
        <v>0</v>
      </c>
      <c r="K173" s="161"/>
      <c r="L173" s="32"/>
      <c r="M173" s="162" t="s">
        <v>1</v>
      </c>
      <c r="N173" s="163" t="s">
        <v>39</v>
      </c>
      <c r="O173" s="57"/>
      <c r="P173" s="164">
        <f>O173*H173</f>
        <v>0</v>
      </c>
      <c r="Q173" s="164">
        <v>1E-05</v>
      </c>
      <c r="R173" s="164">
        <f>Q173*H173</f>
        <v>0.0005200000000000001</v>
      </c>
      <c r="S173" s="164">
        <v>0</v>
      </c>
      <c r="T173" s="16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6" t="s">
        <v>135</v>
      </c>
      <c r="AT173" s="166" t="s">
        <v>122</v>
      </c>
      <c r="AU173" s="166" t="s">
        <v>84</v>
      </c>
      <c r="AY173" s="16" t="s">
        <v>121</v>
      </c>
      <c r="BE173" s="167">
        <f>IF(N173="základní",J173,0)</f>
        <v>0</v>
      </c>
      <c r="BF173" s="167">
        <f>IF(N173="snížená",J173,0)</f>
        <v>0</v>
      </c>
      <c r="BG173" s="167">
        <f>IF(N173="zákl. přenesená",J173,0)</f>
        <v>0</v>
      </c>
      <c r="BH173" s="167">
        <f>IF(N173="sníž. přenesená",J173,0)</f>
        <v>0</v>
      </c>
      <c r="BI173" s="167">
        <f>IF(N173="nulová",J173,0)</f>
        <v>0</v>
      </c>
      <c r="BJ173" s="16" t="s">
        <v>82</v>
      </c>
      <c r="BK173" s="167">
        <f>ROUND(I173*H173,2)</f>
        <v>0</v>
      </c>
      <c r="BL173" s="16" t="s">
        <v>135</v>
      </c>
      <c r="BM173" s="166" t="s">
        <v>623</v>
      </c>
    </row>
    <row r="174" spans="1:65" s="1" customFormat="1" ht="21.75" customHeight="1">
      <c r="A174" s="31"/>
      <c r="B174" s="153"/>
      <c r="C174" s="204" t="s">
        <v>92</v>
      </c>
      <c r="D174" s="204" t="s">
        <v>211</v>
      </c>
      <c r="E174" s="205" t="s">
        <v>509</v>
      </c>
      <c r="F174" s="206" t="s">
        <v>510</v>
      </c>
      <c r="G174" s="207" t="s">
        <v>246</v>
      </c>
      <c r="H174" s="208">
        <v>54.6</v>
      </c>
      <c r="I174" s="209"/>
      <c r="J174" s="210">
        <f>ROUND(I174*H174,2)</f>
        <v>0</v>
      </c>
      <c r="K174" s="211"/>
      <c r="L174" s="212"/>
      <c r="M174" s="213" t="s">
        <v>1</v>
      </c>
      <c r="N174" s="214" t="s">
        <v>39</v>
      </c>
      <c r="O174" s="57"/>
      <c r="P174" s="164">
        <f>O174*H174</f>
        <v>0</v>
      </c>
      <c r="Q174" s="164">
        <v>0</v>
      </c>
      <c r="R174" s="164">
        <f>Q174*H174</f>
        <v>0</v>
      </c>
      <c r="S174" s="164">
        <v>0</v>
      </c>
      <c r="T174" s="16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6" t="s">
        <v>150</v>
      </c>
      <c r="AT174" s="166" t="s">
        <v>211</v>
      </c>
      <c r="AU174" s="166" t="s">
        <v>84</v>
      </c>
      <c r="AY174" s="16" t="s">
        <v>121</v>
      </c>
      <c r="BE174" s="167">
        <f>IF(N174="základní",J174,0)</f>
        <v>0</v>
      </c>
      <c r="BF174" s="167">
        <f>IF(N174="snížená",J174,0)</f>
        <v>0</v>
      </c>
      <c r="BG174" s="167">
        <f>IF(N174="zákl. přenesená",J174,0)</f>
        <v>0</v>
      </c>
      <c r="BH174" s="167">
        <f>IF(N174="sníž. přenesená",J174,0)</f>
        <v>0</v>
      </c>
      <c r="BI174" s="167">
        <f>IF(N174="nulová",J174,0)</f>
        <v>0</v>
      </c>
      <c r="BJ174" s="16" t="s">
        <v>82</v>
      </c>
      <c r="BK174" s="167">
        <f>ROUND(I174*H174,2)</f>
        <v>0</v>
      </c>
      <c r="BL174" s="16" t="s">
        <v>135</v>
      </c>
      <c r="BM174" s="166" t="s">
        <v>624</v>
      </c>
    </row>
    <row r="175" spans="2:51" s="12" customFormat="1" ht="11.25">
      <c r="B175" s="180"/>
      <c r="D175" s="181" t="s">
        <v>172</v>
      </c>
      <c r="E175" s="182" t="s">
        <v>1</v>
      </c>
      <c r="F175" s="183" t="s">
        <v>625</v>
      </c>
      <c r="H175" s="184">
        <v>54.6</v>
      </c>
      <c r="I175" s="185"/>
      <c r="L175" s="180"/>
      <c r="M175" s="186"/>
      <c r="N175" s="187"/>
      <c r="O175" s="187"/>
      <c r="P175" s="187"/>
      <c r="Q175" s="187"/>
      <c r="R175" s="187"/>
      <c r="S175" s="187"/>
      <c r="T175" s="188"/>
      <c r="AT175" s="182" t="s">
        <v>172</v>
      </c>
      <c r="AU175" s="182" t="s">
        <v>84</v>
      </c>
      <c r="AV175" s="12" t="s">
        <v>84</v>
      </c>
      <c r="AW175" s="12" t="s">
        <v>30</v>
      </c>
      <c r="AX175" s="12" t="s">
        <v>74</v>
      </c>
      <c r="AY175" s="182" t="s">
        <v>121</v>
      </c>
    </row>
    <row r="176" spans="2:51" s="13" customFormat="1" ht="11.25">
      <c r="B176" s="189"/>
      <c r="D176" s="181" t="s">
        <v>172</v>
      </c>
      <c r="E176" s="190" t="s">
        <v>1</v>
      </c>
      <c r="F176" s="191" t="s">
        <v>174</v>
      </c>
      <c r="H176" s="192">
        <v>54.6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172</v>
      </c>
      <c r="AU176" s="190" t="s">
        <v>84</v>
      </c>
      <c r="AV176" s="13" t="s">
        <v>135</v>
      </c>
      <c r="AW176" s="13" t="s">
        <v>30</v>
      </c>
      <c r="AX176" s="13" t="s">
        <v>82</v>
      </c>
      <c r="AY176" s="190" t="s">
        <v>121</v>
      </c>
    </row>
    <row r="177" spans="1:65" s="1" customFormat="1" ht="21.75" customHeight="1">
      <c r="A177" s="31"/>
      <c r="B177" s="153"/>
      <c r="C177" s="154" t="s">
        <v>8</v>
      </c>
      <c r="D177" s="154" t="s">
        <v>122</v>
      </c>
      <c r="E177" s="155" t="s">
        <v>513</v>
      </c>
      <c r="F177" s="156" t="s">
        <v>514</v>
      </c>
      <c r="G177" s="157" t="s">
        <v>246</v>
      </c>
      <c r="H177" s="158">
        <v>310</v>
      </c>
      <c r="I177" s="159"/>
      <c r="J177" s="160">
        <f>ROUND(I177*H177,2)</f>
        <v>0</v>
      </c>
      <c r="K177" s="161"/>
      <c r="L177" s="32"/>
      <c r="M177" s="162" t="s">
        <v>1</v>
      </c>
      <c r="N177" s="163" t="s">
        <v>39</v>
      </c>
      <c r="O177" s="57"/>
      <c r="P177" s="164">
        <f>O177*H177</f>
        <v>0</v>
      </c>
      <c r="Q177" s="164">
        <v>2E-05</v>
      </c>
      <c r="R177" s="164">
        <f>Q177*H177</f>
        <v>0.006200000000000001</v>
      </c>
      <c r="S177" s="164">
        <v>0</v>
      </c>
      <c r="T177" s="165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66" t="s">
        <v>135</v>
      </c>
      <c r="AT177" s="166" t="s">
        <v>122</v>
      </c>
      <c r="AU177" s="166" t="s">
        <v>84</v>
      </c>
      <c r="AY177" s="16" t="s">
        <v>121</v>
      </c>
      <c r="BE177" s="167">
        <f>IF(N177="základní",J177,0)</f>
        <v>0</v>
      </c>
      <c r="BF177" s="167">
        <f>IF(N177="snížená",J177,0)</f>
        <v>0</v>
      </c>
      <c r="BG177" s="167">
        <f>IF(N177="zákl. přenesená",J177,0)</f>
        <v>0</v>
      </c>
      <c r="BH177" s="167">
        <f>IF(N177="sníž. přenesená",J177,0)</f>
        <v>0</v>
      </c>
      <c r="BI177" s="167">
        <f>IF(N177="nulová",J177,0)</f>
        <v>0</v>
      </c>
      <c r="BJ177" s="16" t="s">
        <v>82</v>
      </c>
      <c r="BK177" s="167">
        <f>ROUND(I177*H177,2)</f>
        <v>0</v>
      </c>
      <c r="BL177" s="16" t="s">
        <v>135</v>
      </c>
      <c r="BM177" s="166" t="s">
        <v>626</v>
      </c>
    </row>
    <row r="178" spans="1:65" s="1" customFormat="1" ht="21.75" customHeight="1">
      <c r="A178" s="31"/>
      <c r="B178" s="153"/>
      <c r="C178" s="204" t="s">
        <v>230</v>
      </c>
      <c r="D178" s="204" t="s">
        <v>211</v>
      </c>
      <c r="E178" s="205" t="s">
        <v>516</v>
      </c>
      <c r="F178" s="206" t="s">
        <v>517</v>
      </c>
      <c r="G178" s="207" t="s">
        <v>246</v>
      </c>
      <c r="H178" s="208">
        <v>325.5</v>
      </c>
      <c r="I178" s="209"/>
      <c r="J178" s="210">
        <f>ROUND(I178*H178,2)</f>
        <v>0</v>
      </c>
      <c r="K178" s="211"/>
      <c r="L178" s="212"/>
      <c r="M178" s="213" t="s">
        <v>1</v>
      </c>
      <c r="N178" s="214" t="s">
        <v>39</v>
      </c>
      <c r="O178" s="57"/>
      <c r="P178" s="164">
        <f>O178*H178</f>
        <v>0</v>
      </c>
      <c r="Q178" s="164">
        <v>0</v>
      </c>
      <c r="R178" s="164">
        <f>Q178*H178</f>
        <v>0</v>
      </c>
      <c r="S178" s="164">
        <v>0</v>
      </c>
      <c r="T178" s="16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6" t="s">
        <v>150</v>
      </c>
      <c r="AT178" s="166" t="s">
        <v>211</v>
      </c>
      <c r="AU178" s="166" t="s">
        <v>84</v>
      </c>
      <c r="AY178" s="16" t="s">
        <v>121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6" t="s">
        <v>82</v>
      </c>
      <c r="BK178" s="167">
        <f>ROUND(I178*H178,2)</f>
        <v>0</v>
      </c>
      <c r="BL178" s="16" t="s">
        <v>135</v>
      </c>
      <c r="BM178" s="166" t="s">
        <v>627</v>
      </c>
    </row>
    <row r="179" spans="2:51" s="12" customFormat="1" ht="11.25">
      <c r="B179" s="180"/>
      <c r="D179" s="181" t="s">
        <v>172</v>
      </c>
      <c r="E179" s="182" t="s">
        <v>1</v>
      </c>
      <c r="F179" s="183" t="s">
        <v>628</v>
      </c>
      <c r="H179" s="184">
        <v>325.5</v>
      </c>
      <c r="I179" s="185"/>
      <c r="L179" s="180"/>
      <c r="M179" s="186"/>
      <c r="N179" s="187"/>
      <c r="O179" s="187"/>
      <c r="P179" s="187"/>
      <c r="Q179" s="187"/>
      <c r="R179" s="187"/>
      <c r="S179" s="187"/>
      <c r="T179" s="188"/>
      <c r="AT179" s="182" t="s">
        <v>172</v>
      </c>
      <c r="AU179" s="182" t="s">
        <v>84</v>
      </c>
      <c r="AV179" s="12" t="s">
        <v>84</v>
      </c>
      <c r="AW179" s="12" t="s">
        <v>30</v>
      </c>
      <c r="AX179" s="12" t="s">
        <v>74</v>
      </c>
      <c r="AY179" s="182" t="s">
        <v>121</v>
      </c>
    </row>
    <row r="180" spans="2:51" s="13" customFormat="1" ht="11.25">
      <c r="B180" s="189"/>
      <c r="D180" s="181" t="s">
        <v>172</v>
      </c>
      <c r="E180" s="190" t="s">
        <v>1</v>
      </c>
      <c r="F180" s="191" t="s">
        <v>174</v>
      </c>
      <c r="H180" s="192">
        <v>325.5</v>
      </c>
      <c r="I180" s="193"/>
      <c r="L180" s="189"/>
      <c r="M180" s="194"/>
      <c r="N180" s="195"/>
      <c r="O180" s="195"/>
      <c r="P180" s="195"/>
      <c r="Q180" s="195"/>
      <c r="R180" s="195"/>
      <c r="S180" s="195"/>
      <c r="T180" s="196"/>
      <c r="AT180" s="190" t="s">
        <v>172</v>
      </c>
      <c r="AU180" s="190" t="s">
        <v>84</v>
      </c>
      <c r="AV180" s="13" t="s">
        <v>135</v>
      </c>
      <c r="AW180" s="13" t="s">
        <v>30</v>
      </c>
      <c r="AX180" s="13" t="s">
        <v>82</v>
      </c>
      <c r="AY180" s="190" t="s">
        <v>121</v>
      </c>
    </row>
    <row r="181" spans="1:65" s="1" customFormat="1" ht="21.75" customHeight="1">
      <c r="A181" s="31"/>
      <c r="B181" s="153"/>
      <c r="C181" s="154" t="s">
        <v>234</v>
      </c>
      <c r="D181" s="154" t="s">
        <v>122</v>
      </c>
      <c r="E181" s="155" t="s">
        <v>538</v>
      </c>
      <c r="F181" s="156" t="s">
        <v>539</v>
      </c>
      <c r="G181" s="157" t="s">
        <v>205</v>
      </c>
      <c r="H181" s="158">
        <v>3</v>
      </c>
      <c r="I181" s="159"/>
      <c r="J181" s="160">
        <f aca="true" t="shared" si="0" ref="J181:J209">ROUND(I181*H181,2)</f>
        <v>0</v>
      </c>
      <c r="K181" s="161"/>
      <c r="L181" s="32"/>
      <c r="M181" s="162" t="s">
        <v>1</v>
      </c>
      <c r="N181" s="163" t="s">
        <v>39</v>
      </c>
      <c r="O181" s="57"/>
      <c r="P181" s="164">
        <f aca="true" t="shared" si="1" ref="P181:P209">O181*H181</f>
        <v>0</v>
      </c>
      <c r="Q181" s="164">
        <v>0.0001</v>
      </c>
      <c r="R181" s="164">
        <f aca="true" t="shared" si="2" ref="R181:R209">Q181*H181</f>
        <v>0.00030000000000000003</v>
      </c>
      <c r="S181" s="164">
        <v>0</v>
      </c>
      <c r="T181" s="165">
        <f aca="true" t="shared" si="3" ref="T181:T209"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6" t="s">
        <v>135</v>
      </c>
      <c r="AT181" s="166" t="s">
        <v>122</v>
      </c>
      <c r="AU181" s="166" t="s">
        <v>84</v>
      </c>
      <c r="AY181" s="16" t="s">
        <v>121</v>
      </c>
      <c r="BE181" s="167">
        <f aca="true" t="shared" si="4" ref="BE181:BE209">IF(N181="základní",J181,0)</f>
        <v>0</v>
      </c>
      <c r="BF181" s="167">
        <f aca="true" t="shared" si="5" ref="BF181:BF209">IF(N181="snížená",J181,0)</f>
        <v>0</v>
      </c>
      <c r="BG181" s="167">
        <f aca="true" t="shared" si="6" ref="BG181:BG209">IF(N181="zákl. přenesená",J181,0)</f>
        <v>0</v>
      </c>
      <c r="BH181" s="167">
        <f aca="true" t="shared" si="7" ref="BH181:BH209">IF(N181="sníž. přenesená",J181,0)</f>
        <v>0</v>
      </c>
      <c r="BI181" s="167">
        <f aca="true" t="shared" si="8" ref="BI181:BI209">IF(N181="nulová",J181,0)</f>
        <v>0</v>
      </c>
      <c r="BJ181" s="16" t="s">
        <v>82</v>
      </c>
      <c r="BK181" s="167">
        <f aca="true" t="shared" si="9" ref="BK181:BK209">ROUND(I181*H181,2)</f>
        <v>0</v>
      </c>
      <c r="BL181" s="16" t="s">
        <v>135</v>
      </c>
      <c r="BM181" s="166" t="s">
        <v>629</v>
      </c>
    </row>
    <row r="182" spans="1:65" s="1" customFormat="1" ht="16.5" customHeight="1">
      <c r="A182" s="31"/>
      <c r="B182" s="153"/>
      <c r="C182" s="204" t="s">
        <v>238</v>
      </c>
      <c r="D182" s="204" t="s">
        <v>211</v>
      </c>
      <c r="E182" s="205" t="s">
        <v>630</v>
      </c>
      <c r="F182" s="206" t="s">
        <v>631</v>
      </c>
      <c r="G182" s="207" t="s">
        <v>205</v>
      </c>
      <c r="H182" s="208">
        <v>3</v>
      </c>
      <c r="I182" s="209"/>
      <c r="J182" s="210">
        <f t="shared" si="0"/>
        <v>0</v>
      </c>
      <c r="K182" s="211"/>
      <c r="L182" s="212"/>
      <c r="M182" s="213" t="s">
        <v>1</v>
      </c>
      <c r="N182" s="214" t="s">
        <v>39</v>
      </c>
      <c r="O182" s="57"/>
      <c r="P182" s="164">
        <f t="shared" si="1"/>
        <v>0</v>
      </c>
      <c r="Q182" s="164">
        <v>0</v>
      </c>
      <c r="R182" s="164">
        <f t="shared" si="2"/>
        <v>0</v>
      </c>
      <c r="S182" s="164">
        <v>0</v>
      </c>
      <c r="T182" s="165">
        <f t="shared" si="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6" t="s">
        <v>150</v>
      </c>
      <c r="AT182" s="166" t="s">
        <v>211</v>
      </c>
      <c r="AU182" s="166" t="s">
        <v>84</v>
      </c>
      <c r="AY182" s="16" t="s">
        <v>121</v>
      </c>
      <c r="BE182" s="167">
        <f t="shared" si="4"/>
        <v>0</v>
      </c>
      <c r="BF182" s="167">
        <f t="shared" si="5"/>
        <v>0</v>
      </c>
      <c r="BG182" s="167">
        <f t="shared" si="6"/>
        <v>0</v>
      </c>
      <c r="BH182" s="167">
        <f t="shared" si="7"/>
        <v>0</v>
      </c>
      <c r="BI182" s="167">
        <f t="shared" si="8"/>
        <v>0</v>
      </c>
      <c r="BJ182" s="16" t="s">
        <v>82</v>
      </c>
      <c r="BK182" s="167">
        <f t="shared" si="9"/>
        <v>0</v>
      </c>
      <c r="BL182" s="16" t="s">
        <v>135</v>
      </c>
      <c r="BM182" s="166" t="s">
        <v>632</v>
      </c>
    </row>
    <row r="183" spans="1:65" s="1" customFormat="1" ht="21.75" customHeight="1">
      <c r="A183" s="31"/>
      <c r="B183" s="153"/>
      <c r="C183" s="154" t="s">
        <v>243</v>
      </c>
      <c r="D183" s="154" t="s">
        <v>122</v>
      </c>
      <c r="E183" s="155" t="s">
        <v>526</v>
      </c>
      <c r="F183" s="156" t="s">
        <v>527</v>
      </c>
      <c r="G183" s="157" t="s">
        <v>205</v>
      </c>
      <c r="H183" s="158">
        <v>36</v>
      </c>
      <c r="I183" s="159"/>
      <c r="J183" s="160">
        <f t="shared" si="0"/>
        <v>0</v>
      </c>
      <c r="K183" s="161"/>
      <c r="L183" s="32"/>
      <c r="M183" s="162" t="s">
        <v>1</v>
      </c>
      <c r="N183" s="163" t="s">
        <v>39</v>
      </c>
      <c r="O183" s="57"/>
      <c r="P183" s="164">
        <f t="shared" si="1"/>
        <v>0</v>
      </c>
      <c r="Q183" s="164">
        <v>0.0001</v>
      </c>
      <c r="R183" s="164">
        <f t="shared" si="2"/>
        <v>0.0036000000000000003</v>
      </c>
      <c r="S183" s="164">
        <v>0</v>
      </c>
      <c r="T183" s="165">
        <f t="shared" si="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6" t="s">
        <v>135</v>
      </c>
      <c r="AT183" s="166" t="s">
        <v>122</v>
      </c>
      <c r="AU183" s="166" t="s">
        <v>84</v>
      </c>
      <c r="AY183" s="16" t="s">
        <v>121</v>
      </c>
      <c r="BE183" s="167">
        <f t="shared" si="4"/>
        <v>0</v>
      </c>
      <c r="BF183" s="167">
        <f t="shared" si="5"/>
        <v>0</v>
      </c>
      <c r="BG183" s="167">
        <f t="shared" si="6"/>
        <v>0</v>
      </c>
      <c r="BH183" s="167">
        <f t="shared" si="7"/>
        <v>0</v>
      </c>
      <c r="BI183" s="167">
        <f t="shared" si="8"/>
        <v>0</v>
      </c>
      <c r="BJ183" s="16" t="s">
        <v>82</v>
      </c>
      <c r="BK183" s="167">
        <f t="shared" si="9"/>
        <v>0</v>
      </c>
      <c r="BL183" s="16" t="s">
        <v>135</v>
      </c>
      <c r="BM183" s="166" t="s">
        <v>633</v>
      </c>
    </row>
    <row r="184" spans="1:65" s="1" customFormat="1" ht="16.5" customHeight="1">
      <c r="A184" s="31"/>
      <c r="B184" s="153"/>
      <c r="C184" s="204" t="s">
        <v>248</v>
      </c>
      <c r="D184" s="204" t="s">
        <v>211</v>
      </c>
      <c r="E184" s="205" t="s">
        <v>529</v>
      </c>
      <c r="F184" s="206" t="s">
        <v>530</v>
      </c>
      <c r="G184" s="207" t="s">
        <v>205</v>
      </c>
      <c r="H184" s="208">
        <v>36</v>
      </c>
      <c r="I184" s="209"/>
      <c r="J184" s="210">
        <f t="shared" si="0"/>
        <v>0</v>
      </c>
      <c r="K184" s="211"/>
      <c r="L184" s="212"/>
      <c r="M184" s="213" t="s">
        <v>1</v>
      </c>
      <c r="N184" s="214" t="s">
        <v>39</v>
      </c>
      <c r="O184" s="57"/>
      <c r="P184" s="164">
        <f t="shared" si="1"/>
        <v>0</v>
      </c>
      <c r="Q184" s="164">
        <v>0.003</v>
      </c>
      <c r="R184" s="164">
        <f t="shared" si="2"/>
        <v>0.108</v>
      </c>
      <c r="S184" s="164">
        <v>0</v>
      </c>
      <c r="T184" s="165">
        <f t="shared" si="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6" t="s">
        <v>150</v>
      </c>
      <c r="AT184" s="166" t="s">
        <v>211</v>
      </c>
      <c r="AU184" s="166" t="s">
        <v>84</v>
      </c>
      <c r="AY184" s="16" t="s">
        <v>121</v>
      </c>
      <c r="BE184" s="167">
        <f t="shared" si="4"/>
        <v>0</v>
      </c>
      <c r="BF184" s="167">
        <f t="shared" si="5"/>
        <v>0</v>
      </c>
      <c r="BG184" s="167">
        <f t="shared" si="6"/>
        <v>0</v>
      </c>
      <c r="BH184" s="167">
        <f t="shared" si="7"/>
        <v>0</v>
      </c>
      <c r="BI184" s="167">
        <f t="shared" si="8"/>
        <v>0</v>
      </c>
      <c r="BJ184" s="16" t="s">
        <v>82</v>
      </c>
      <c r="BK184" s="167">
        <f t="shared" si="9"/>
        <v>0</v>
      </c>
      <c r="BL184" s="16" t="s">
        <v>135</v>
      </c>
      <c r="BM184" s="166" t="s">
        <v>634</v>
      </c>
    </row>
    <row r="185" spans="1:65" s="1" customFormat="1" ht="21.75" customHeight="1">
      <c r="A185" s="31"/>
      <c r="B185" s="153"/>
      <c r="C185" s="154" t="s">
        <v>7</v>
      </c>
      <c r="D185" s="154" t="s">
        <v>122</v>
      </c>
      <c r="E185" s="155" t="s">
        <v>538</v>
      </c>
      <c r="F185" s="156" t="s">
        <v>539</v>
      </c>
      <c r="G185" s="157" t="s">
        <v>205</v>
      </c>
      <c r="H185" s="158">
        <v>16</v>
      </c>
      <c r="I185" s="159"/>
      <c r="J185" s="160">
        <f t="shared" si="0"/>
        <v>0</v>
      </c>
      <c r="K185" s="161"/>
      <c r="L185" s="32"/>
      <c r="M185" s="162" t="s">
        <v>1</v>
      </c>
      <c r="N185" s="163" t="s">
        <v>39</v>
      </c>
      <c r="O185" s="57"/>
      <c r="P185" s="164">
        <f t="shared" si="1"/>
        <v>0</v>
      </c>
      <c r="Q185" s="164">
        <v>0.0001</v>
      </c>
      <c r="R185" s="164">
        <f t="shared" si="2"/>
        <v>0.0016</v>
      </c>
      <c r="S185" s="164">
        <v>0</v>
      </c>
      <c r="T185" s="165">
        <f t="shared" si="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6" t="s">
        <v>135</v>
      </c>
      <c r="AT185" s="166" t="s">
        <v>122</v>
      </c>
      <c r="AU185" s="166" t="s">
        <v>84</v>
      </c>
      <c r="AY185" s="16" t="s">
        <v>121</v>
      </c>
      <c r="BE185" s="167">
        <f t="shared" si="4"/>
        <v>0</v>
      </c>
      <c r="BF185" s="167">
        <f t="shared" si="5"/>
        <v>0</v>
      </c>
      <c r="BG185" s="167">
        <f t="shared" si="6"/>
        <v>0</v>
      </c>
      <c r="BH185" s="167">
        <f t="shared" si="7"/>
        <v>0</v>
      </c>
      <c r="BI185" s="167">
        <f t="shared" si="8"/>
        <v>0</v>
      </c>
      <c r="BJ185" s="16" t="s">
        <v>82</v>
      </c>
      <c r="BK185" s="167">
        <f t="shared" si="9"/>
        <v>0</v>
      </c>
      <c r="BL185" s="16" t="s">
        <v>135</v>
      </c>
      <c r="BM185" s="166" t="s">
        <v>635</v>
      </c>
    </row>
    <row r="186" spans="1:65" s="1" customFormat="1" ht="16.5" customHeight="1">
      <c r="A186" s="31"/>
      <c r="B186" s="153"/>
      <c r="C186" s="204" t="s">
        <v>259</v>
      </c>
      <c r="D186" s="204" t="s">
        <v>211</v>
      </c>
      <c r="E186" s="205" t="s">
        <v>541</v>
      </c>
      <c r="F186" s="206" t="s">
        <v>542</v>
      </c>
      <c r="G186" s="207" t="s">
        <v>205</v>
      </c>
      <c r="H186" s="208">
        <v>16</v>
      </c>
      <c r="I186" s="209"/>
      <c r="J186" s="210">
        <f t="shared" si="0"/>
        <v>0</v>
      </c>
      <c r="K186" s="211"/>
      <c r="L186" s="212"/>
      <c r="M186" s="213" t="s">
        <v>1</v>
      </c>
      <c r="N186" s="214" t="s">
        <v>39</v>
      </c>
      <c r="O186" s="57"/>
      <c r="P186" s="164">
        <f t="shared" si="1"/>
        <v>0</v>
      </c>
      <c r="Q186" s="164">
        <v>0.005</v>
      </c>
      <c r="R186" s="164">
        <f t="shared" si="2"/>
        <v>0.08</v>
      </c>
      <c r="S186" s="164">
        <v>0</v>
      </c>
      <c r="T186" s="165">
        <f t="shared" si="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6" t="s">
        <v>150</v>
      </c>
      <c r="AT186" s="166" t="s">
        <v>211</v>
      </c>
      <c r="AU186" s="166" t="s">
        <v>84</v>
      </c>
      <c r="AY186" s="16" t="s">
        <v>121</v>
      </c>
      <c r="BE186" s="167">
        <f t="shared" si="4"/>
        <v>0</v>
      </c>
      <c r="BF186" s="167">
        <f t="shared" si="5"/>
        <v>0</v>
      </c>
      <c r="BG186" s="167">
        <f t="shared" si="6"/>
        <v>0</v>
      </c>
      <c r="BH186" s="167">
        <f t="shared" si="7"/>
        <v>0</v>
      </c>
      <c r="BI186" s="167">
        <f t="shared" si="8"/>
        <v>0</v>
      </c>
      <c r="BJ186" s="16" t="s">
        <v>82</v>
      </c>
      <c r="BK186" s="167">
        <f t="shared" si="9"/>
        <v>0</v>
      </c>
      <c r="BL186" s="16" t="s">
        <v>135</v>
      </c>
      <c r="BM186" s="166" t="s">
        <v>636</v>
      </c>
    </row>
    <row r="187" spans="1:65" s="1" customFormat="1" ht="21.75" customHeight="1">
      <c r="A187" s="31"/>
      <c r="B187" s="153"/>
      <c r="C187" s="154" t="s">
        <v>263</v>
      </c>
      <c r="D187" s="154" t="s">
        <v>122</v>
      </c>
      <c r="E187" s="155" t="s">
        <v>532</v>
      </c>
      <c r="F187" s="156" t="s">
        <v>533</v>
      </c>
      <c r="G187" s="157" t="s">
        <v>205</v>
      </c>
      <c r="H187" s="158">
        <v>18</v>
      </c>
      <c r="I187" s="159"/>
      <c r="J187" s="160">
        <f t="shared" si="0"/>
        <v>0</v>
      </c>
      <c r="K187" s="161"/>
      <c r="L187" s="32"/>
      <c r="M187" s="162" t="s">
        <v>1</v>
      </c>
      <c r="N187" s="163" t="s">
        <v>39</v>
      </c>
      <c r="O187" s="57"/>
      <c r="P187" s="164">
        <f t="shared" si="1"/>
        <v>0</v>
      </c>
      <c r="Q187" s="164">
        <v>0.0001</v>
      </c>
      <c r="R187" s="164">
        <f t="shared" si="2"/>
        <v>0.0018000000000000002</v>
      </c>
      <c r="S187" s="164">
        <v>0</v>
      </c>
      <c r="T187" s="165">
        <f t="shared" si="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6" t="s">
        <v>135</v>
      </c>
      <c r="AT187" s="166" t="s">
        <v>122</v>
      </c>
      <c r="AU187" s="166" t="s">
        <v>84</v>
      </c>
      <c r="AY187" s="16" t="s">
        <v>121</v>
      </c>
      <c r="BE187" s="167">
        <f t="shared" si="4"/>
        <v>0</v>
      </c>
      <c r="BF187" s="167">
        <f t="shared" si="5"/>
        <v>0</v>
      </c>
      <c r="BG187" s="167">
        <f t="shared" si="6"/>
        <v>0</v>
      </c>
      <c r="BH187" s="167">
        <f t="shared" si="7"/>
        <v>0</v>
      </c>
      <c r="BI187" s="167">
        <f t="shared" si="8"/>
        <v>0</v>
      </c>
      <c r="BJ187" s="16" t="s">
        <v>82</v>
      </c>
      <c r="BK187" s="167">
        <f t="shared" si="9"/>
        <v>0</v>
      </c>
      <c r="BL187" s="16" t="s">
        <v>135</v>
      </c>
      <c r="BM187" s="166" t="s">
        <v>637</v>
      </c>
    </row>
    <row r="188" spans="1:65" s="1" customFormat="1" ht="16.5" customHeight="1">
      <c r="A188" s="31"/>
      <c r="B188" s="153"/>
      <c r="C188" s="204" t="s">
        <v>268</v>
      </c>
      <c r="D188" s="204" t="s">
        <v>211</v>
      </c>
      <c r="E188" s="205" t="s">
        <v>535</v>
      </c>
      <c r="F188" s="206" t="s">
        <v>536</v>
      </c>
      <c r="G188" s="207" t="s">
        <v>205</v>
      </c>
      <c r="H188" s="208">
        <v>18</v>
      </c>
      <c r="I188" s="209"/>
      <c r="J188" s="210">
        <f t="shared" si="0"/>
        <v>0</v>
      </c>
      <c r="K188" s="211"/>
      <c r="L188" s="212"/>
      <c r="M188" s="213" t="s">
        <v>1</v>
      </c>
      <c r="N188" s="214" t="s">
        <v>39</v>
      </c>
      <c r="O188" s="57"/>
      <c r="P188" s="164">
        <f t="shared" si="1"/>
        <v>0</v>
      </c>
      <c r="Q188" s="164">
        <v>0.0087</v>
      </c>
      <c r="R188" s="164">
        <f t="shared" si="2"/>
        <v>0.1566</v>
      </c>
      <c r="S188" s="164">
        <v>0</v>
      </c>
      <c r="T188" s="165">
        <f t="shared" si="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6" t="s">
        <v>150</v>
      </c>
      <c r="AT188" s="166" t="s">
        <v>211</v>
      </c>
      <c r="AU188" s="166" t="s">
        <v>84</v>
      </c>
      <c r="AY188" s="16" t="s">
        <v>121</v>
      </c>
      <c r="BE188" s="167">
        <f t="shared" si="4"/>
        <v>0</v>
      </c>
      <c r="BF188" s="167">
        <f t="shared" si="5"/>
        <v>0</v>
      </c>
      <c r="BG188" s="167">
        <f t="shared" si="6"/>
        <v>0</v>
      </c>
      <c r="BH188" s="167">
        <f t="shared" si="7"/>
        <v>0</v>
      </c>
      <c r="BI188" s="167">
        <f t="shared" si="8"/>
        <v>0</v>
      </c>
      <c r="BJ188" s="16" t="s">
        <v>82</v>
      </c>
      <c r="BK188" s="167">
        <f t="shared" si="9"/>
        <v>0</v>
      </c>
      <c r="BL188" s="16" t="s">
        <v>135</v>
      </c>
      <c r="BM188" s="166" t="s">
        <v>638</v>
      </c>
    </row>
    <row r="189" spans="1:65" s="1" customFormat="1" ht="16.5" customHeight="1">
      <c r="A189" s="31"/>
      <c r="B189" s="153"/>
      <c r="C189" s="154" t="s">
        <v>272</v>
      </c>
      <c r="D189" s="154" t="s">
        <v>122</v>
      </c>
      <c r="E189" s="155" t="s">
        <v>639</v>
      </c>
      <c r="F189" s="156" t="s">
        <v>640</v>
      </c>
      <c r="G189" s="157" t="s">
        <v>246</v>
      </c>
      <c r="H189" s="158">
        <v>52</v>
      </c>
      <c r="I189" s="159"/>
      <c r="J189" s="160">
        <f t="shared" si="0"/>
        <v>0</v>
      </c>
      <c r="K189" s="161"/>
      <c r="L189" s="32"/>
      <c r="M189" s="162" t="s">
        <v>1</v>
      </c>
      <c r="N189" s="163" t="s">
        <v>39</v>
      </c>
      <c r="O189" s="57"/>
      <c r="P189" s="164">
        <f t="shared" si="1"/>
        <v>0</v>
      </c>
      <c r="Q189" s="164">
        <v>0</v>
      </c>
      <c r="R189" s="164">
        <f t="shared" si="2"/>
        <v>0</v>
      </c>
      <c r="S189" s="164">
        <v>0</v>
      </c>
      <c r="T189" s="165">
        <f t="shared" si="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6" t="s">
        <v>135</v>
      </c>
      <c r="AT189" s="166" t="s">
        <v>122</v>
      </c>
      <c r="AU189" s="166" t="s">
        <v>84</v>
      </c>
      <c r="AY189" s="16" t="s">
        <v>121</v>
      </c>
      <c r="BE189" s="167">
        <f t="shared" si="4"/>
        <v>0</v>
      </c>
      <c r="BF189" s="167">
        <f t="shared" si="5"/>
        <v>0</v>
      </c>
      <c r="BG189" s="167">
        <f t="shared" si="6"/>
        <v>0</v>
      </c>
      <c r="BH189" s="167">
        <f t="shared" si="7"/>
        <v>0</v>
      </c>
      <c r="BI189" s="167">
        <f t="shared" si="8"/>
        <v>0</v>
      </c>
      <c r="BJ189" s="16" t="s">
        <v>82</v>
      </c>
      <c r="BK189" s="167">
        <f t="shared" si="9"/>
        <v>0</v>
      </c>
      <c r="BL189" s="16" t="s">
        <v>135</v>
      </c>
      <c r="BM189" s="166" t="s">
        <v>641</v>
      </c>
    </row>
    <row r="190" spans="1:65" s="1" customFormat="1" ht="21.75" customHeight="1">
      <c r="A190" s="31"/>
      <c r="B190" s="153"/>
      <c r="C190" s="154" t="s">
        <v>278</v>
      </c>
      <c r="D190" s="154" t="s">
        <v>122</v>
      </c>
      <c r="E190" s="155" t="s">
        <v>544</v>
      </c>
      <c r="F190" s="156" t="s">
        <v>545</v>
      </c>
      <c r="G190" s="157" t="s">
        <v>246</v>
      </c>
      <c r="H190" s="158">
        <v>310</v>
      </c>
      <c r="I190" s="159"/>
      <c r="J190" s="160">
        <f t="shared" si="0"/>
        <v>0</v>
      </c>
      <c r="K190" s="161"/>
      <c r="L190" s="32"/>
      <c r="M190" s="162" t="s">
        <v>1</v>
      </c>
      <c r="N190" s="163" t="s">
        <v>39</v>
      </c>
      <c r="O190" s="57"/>
      <c r="P190" s="164">
        <f t="shared" si="1"/>
        <v>0</v>
      </c>
      <c r="Q190" s="164">
        <v>0</v>
      </c>
      <c r="R190" s="164">
        <f t="shared" si="2"/>
        <v>0</v>
      </c>
      <c r="S190" s="164">
        <v>0</v>
      </c>
      <c r="T190" s="165">
        <f t="shared" si="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6" t="s">
        <v>135</v>
      </c>
      <c r="AT190" s="166" t="s">
        <v>122</v>
      </c>
      <c r="AU190" s="166" t="s">
        <v>84</v>
      </c>
      <c r="AY190" s="16" t="s">
        <v>121</v>
      </c>
      <c r="BE190" s="167">
        <f t="shared" si="4"/>
        <v>0</v>
      </c>
      <c r="BF190" s="167">
        <f t="shared" si="5"/>
        <v>0</v>
      </c>
      <c r="BG190" s="167">
        <f t="shared" si="6"/>
        <v>0</v>
      </c>
      <c r="BH190" s="167">
        <f t="shared" si="7"/>
        <v>0</v>
      </c>
      <c r="BI190" s="167">
        <f t="shared" si="8"/>
        <v>0</v>
      </c>
      <c r="BJ190" s="16" t="s">
        <v>82</v>
      </c>
      <c r="BK190" s="167">
        <f t="shared" si="9"/>
        <v>0</v>
      </c>
      <c r="BL190" s="16" t="s">
        <v>135</v>
      </c>
      <c r="BM190" s="166" t="s">
        <v>642</v>
      </c>
    </row>
    <row r="191" spans="1:65" s="1" customFormat="1" ht="21.75" customHeight="1">
      <c r="A191" s="31"/>
      <c r="B191" s="153"/>
      <c r="C191" s="154" t="s">
        <v>283</v>
      </c>
      <c r="D191" s="154" t="s">
        <v>122</v>
      </c>
      <c r="E191" s="155" t="s">
        <v>552</v>
      </c>
      <c r="F191" s="156" t="s">
        <v>643</v>
      </c>
      <c r="G191" s="157" t="s">
        <v>205</v>
      </c>
      <c r="H191" s="158">
        <v>10</v>
      </c>
      <c r="I191" s="159"/>
      <c r="J191" s="160">
        <f t="shared" si="0"/>
        <v>0</v>
      </c>
      <c r="K191" s="161"/>
      <c r="L191" s="32"/>
      <c r="M191" s="162" t="s">
        <v>1</v>
      </c>
      <c r="N191" s="163" t="s">
        <v>39</v>
      </c>
      <c r="O191" s="57"/>
      <c r="P191" s="164">
        <f t="shared" si="1"/>
        <v>0</v>
      </c>
      <c r="Q191" s="164">
        <v>2.11676</v>
      </c>
      <c r="R191" s="164">
        <f t="shared" si="2"/>
        <v>21.1676</v>
      </c>
      <c r="S191" s="164">
        <v>0</v>
      </c>
      <c r="T191" s="165">
        <f t="shared" si="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135</v>
      </c>
      <c r="AT191" s="166" t="s">
        <v>122</v>
      </c>
      <c r="AU191" s="166" t="s">
        <v>84</v>
      </c>
      <c r="AY191" s="16" t="s">
        <v>121</v>
      </c>
      <c r="BE191" s="167">
        <f t="shared" si="4"/>
        <v>0</v>
      </c>
      <c r="BF191" s="167">
        <f t="shared" si="5"/>
        <v>0</v>
      </c>
      <c r="BG191" s="167">
        <f t="shared" si="6"/>
        <v>0</v>
      </c>
      <c r="BH191" s="167">
        <f t="shared" si="7"/>
        <v>0</v>
      </c>
      <c r="BI191" s="167">
        <f t="shared" si="8"/>
        <v>0</v>
      </c>
      <c r="BJ191" s="16" t="s">
        <v>82</v>
      </c>
      <c r="BK191" s="167">
        <f t="shared" si="9"/>
        <v>0</v>
      </c>
      <c r="BL191" s="16" t="s">
        <v>135</v>
      </c>
      <c r="BM191" s="166" t="s">
        <v>644</v>
      </c>
    </row>
    <row r="192" spans="1:65" s="1" customFormat="1" ht="16.5" customHeight="1">
      <c r="A192" s="31"/>
      <c r="B192" s="153"/>
      <c r="C192" s="154" t="s">
        <v>284</v>
      </c>
      <c r="D192" s="154" t="s">
        <v>122</v>
      </c>
      <c r="E192" s="155" t="s">
        <v>549</v>
      </c>
      <c r="F192" s="156" t="s">
        <v>550</v>
      </c>
      <c r="G192" s="157" t="s">
        <v>205</v>
      </c>
      <c r="H192" s="158">
        <v>2</v>
      </c>
      <c r="I192" s="159"/>
      <c r="J192" s="160">
        <f t="shared" si="0"/>
        <v>0</v>
      </c>
      <c r="K192" s="161"/>
      <c r="L192" s="32"/>
      <c r="M192" s="162" t="s">
        <v>1</v>
      </c>
      <c r="N192" s="163" t="s">
        <v>39</v>
      </c>
      <c r="O192" s="57"/>
      <c r="P192" s="164">
        <f t="shared" si="1"/>
        <v>0</v>
      </c>
      <c r="Q192" s="164">
        <v>0.03573</v>
      </c>
      <c r="R192" s="164">
        <f t="shared" si="2"/>
        <v>0.07146</v>
      </c>
      <c r="S192" s="164">
        <v>0</v>
      </c>
      <c r="T192" s="165">
        <f t="shared" si="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6" t="s">
        <v>135</v>
      </c>
      <c r="AT192" s="166" t="s">
        <v>122</v>
      </c>
      <c r="AU192" s="166" t="s">
        <v>84</v>
      </c>
      <c r="AY192" s="16" t="s">
        <v>121</v>
      </c>
      <c r="BE192" s="167">
        <f t="shared" si="4"/>
        <v>0</v>
      </c>
      <c r="BF192" s="167">
        <f t="shared" si="5"/>
        <v>0</v>
      </c>
      <c r="BG192" s="167">
        <f t="shared" si="6"/>
        <v>0</v>
      </c>
      <c r="BH192" s="167">
        <f t="shared" si="7"/>
        <v>0</v>
      </c>
      <c r="BI192" s="167">
        <f t="shared" si="8"/>
        <v>0</v>
      </c>
      <c r="BJ192" s="16" t="s">
        <v>82</v>
      </c>
      <c r="BK192" s="167">
        <f t="shared" si="9"/>
        <v>0</v>
      </c>
      <c r="BL192" s="16" t="s">
        <v>135</v>
      </c>
      <c r="BM192" s="166" t="s">
        <v>645</v>
      </c>
    </row>
    <row r="193" spans="1:65" s="1" customFormat="1" ht="21.75" customHeight="1">
      <c r="A193" s="31"/>
      <c r="B193" s="153"/>
      <c r="C193" s="204" t="s">
        <v>285</v>
      </c>
      <c r="D193" s="204" t="s">
        <v>211</v>
      </c>
      <c r="E193" s="205" t="s">
        <v>555</v>
      </c>
      <c r="F193" s="206" t="s">
        <v>556</v>
      </c>
      <c r="G193" s="207" t="s">
        <v>205</v>
      </c>
      <c r="H193" s="208">
        <v>10</v>
      </c>
      <c r="I193" s="209"/>
      <c r="J193" s="210">
        <f t="shared" si="0"/>
        <v>0</v>
      </c>
      <c r="K193" s="211"/>
      <c r="L193" s="212"/>
      <c r="M193" s="213" t="s">
        <v>1</v>
      </c>
      <c r="N193" s="214" t="s">
        <v>39</v>
      </c>
      <c r="O193" s="57"/>
      <c r="P193" s="164">
        <f t="shared" si="1"/>
        <v>0</v>
      </c>
      <c r="Q193" s="164">
        <v>1.032</v>
      </c>
      <c r="R193" s="164">
        <f t="shared" si="2"/>
        <v>10.32</v>
      </c>
      <c r="S193" s="164">
        <v>0</v>
      </c>
      <c r="T193" s="165">
        <f t="shared" si="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6" t="s">
        <v>150</v>
      </c>
      <c r="AT193" s="166" t="s">
        <v>211</v>
      </c>
      <c r="AU193" s="166" t="s">
        <v>84</v>
      </c>
      <c r="AY193" s="16" t="s">
        <v>121</v>
      </c>
      <c r="BE193" s="167">
        <f t="shared" si="4"/>
        <v>0</v>
      </c>
      <c r="BF193" s="167">
        <f t="shared" si="5"/>
        <v>0</v>
      </c>
      <c r="BG193" s="167">
        <f t="shared" si="6"/>
        <v>0</v>
      </c>
      <c r="BH193" s="167">
        <f t="shared" si="7"/>
        <v>0</v>
      </c>
      <c r="BI193" s="167">
        <f t="shared" si="8"/>
        <v>0</v>
      </c>
      <c r="BJ193" s="16" t="s">
        <v>82</v>
      </c>
      <c r="BK193" s="167">
        <f t="shared" si="9"/>
        <v>0</v>
      </c>
      <c r="BL193" s="16" t="s">
        <v>135</v>
      </c>
      <c r="BM193" s="166" t="s">
        <v>646</v>
      </c>
    </row>
    <row r="194" spans="1:65" s="1" customFormat="1" ht="16.5" customHeight="1">
      <c r="A194" s="31"/>
      <c r="B194" s="153"/>
      <c r="C194" s="204" t="s">
        <v>286</v>
      </c>
      <c r="D194" s="204" t="s">
        <v>211</v>
      </c>
      <c r="E194" s="205" t="s">
        <v>558</v>
      </c>
      <c r="F194" s="206" t="s">
        <v>559</v>
      </c>
      <c r="G194" s="207" t="s">
        <v>205</v>
      </c>
      <c r="H194" s="208">
        <v>22</v>
      </c>
      <c r="I194" s="209"/>
      <c r="J194" s="210">
        <f t="shared" si="0"/>
        <v>0</v>
      </c>
      <c r="K194" s="211"/>
      <c r="L194" s="212"/>
      <c r="M194" s="213" t="s">
        <v>1</v>
      </c>
      <c r="N194" s="214" t="s">
        <v>39</v>
      </c>
      <c r="O194" s="57"/>
      <c r="P194" s="164">
        <f t="shared" si="1"/>
        <v>0</v>
      </c>
      <c r="Q194" s="164">
        <v>0.262</v>
      </c>
      <c r="R194" s="164">
        <f t="shared" si="2"/>
        <v>5.764</v>
      </c>
      <c r="S194" s="164">
        <v>0</v>
      </c>
      <c r="T194" s="165">
        <f t="shared" si="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6" t="s">
        <v>150</v>
      </c>
      <c r="AT194" s="166" t="s">
        <v>211</v>
      </c>
      <c r="AU194" s="166" t="s">
        <v>84</v>
      </c>
      <c r="AY194" s="16" t="s">
        <v>121</v>
      </c>
      <c r="BE194" s="167">
        <f t="shared" si="4"/>
        <v>0</v>
      </c>
      <c r="BF194" s="167">
        <f t="shared" si="5"/>
        <v>0</v>
      </c>
      <c r="BG194" s="167">
        <f t="shared" si="6"/>
        <v>0</v>
      </c>
      <c r="BH194" s="167">
        <f t="shared" si="7"/>
        <v>0</v>
      </c>
      <c r="BI194" s="167">
        <f t="shared" si="8"/>
        <v>0</v>
      </c>
      <c r="BJ194" s="16" t="s">
        <v>82</v>
      </c>
      <c r="BK194" s="167">
        <f t="shared" si="9"/>
        <v>0</v>
      </c>
      <c r="BL194" s="16" t="s">
        <v>135</v>
      </c>
      <c r="BM194" s="166" t="s">
        <v>647</v>
      </c>
    </row>
    <row r="195" spans="1:65" s="1" customFormat="1" ht="21.75" customHeight="1">
      <c r="A195" s="31"/>
      <c r="B195" s="153"/>
      <c r="C195" s="204" t="s">
        <v>287</v>
      </c>
      <c r="D195" s="204" t="s">
        <v>211</v>
      </c>
      <c r="E195" s="205" t="s">
        <v>561</v>
      </c>
      <c r="F195" s="206" t="s">
        <v>562</v>
      </c>
      <c r="G195" s="207" t="s">
        <v>205</v>
      </c>
      <c r="H195" s="208">
        <v>10</v>
      </c>
      <c r="I195" s="209"/>
      <c r="J195" s="210">
        <f t="shared" si="0"/>
        <v>0</v>
      </c>
      <c r="K195" s="211"/>
      <c r="L195" s="212"/>
      <c r="M195" s="213" t="s">
        <v>1</v>
      </c>
      <c r="N195" s="214" t="s">
        <v>39</v>
      </c>
      <c r="O195" s="57"/>
      <c r="P195" s="164">
        <f t="shared" si="1"/>
        <v>0</v>
      </c>
      <c r="Q195" s="164">
        <v>0.585</v>
      </c>
      <c r="R195" s="164">
        <f t="shared" si="2"/>
        <v>5.85</v>
      </c>
      <c r="S195" s="164">
        <v>0</v>
      </c>
      <c r="T195" s="165">
        <f t="shared" si="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6" t="s">
        <v>150</v>
      </c>
      <c r="AT195" s="166" t="s">
        <v>211</v>
      </c>
      <c r="AU195" s="166" t="s">
        <v>84</v>
      </c>
      <c r="AY195" s="16" t="s">
        <v>121</v>
      </c>
      <c r="BE195" s="167">
        <f t="shared" si="4"/>
        <v>0</v>
      </c>
      <c r="BF195" s="167">
        <f t="shared" si="5"/>
        <v>0</v>
      </c>
      <c r="BG195" s="167">
        <f t="shared" si="6"/>
        <v>0</v>
      </c>
      <c r="BH195" s="167">
        <f t="shared" si="7"/>
        <v>0</v>
      </c>
      <c r="BI195" s="167">
        <f t="shared" si="8"/>
        <v>0</v>
      </c>
      <c r="BJ195" s="16" t="s">
        <v>82</v>
      </c>
      <c r="BK195" s="167">
        <f t="shared" si="9"/>
        <v>0</v>
      </c>
      <c r="BL195" s="16" t="s">
        <v>135</v>
      </c>
      <c r="BM195" s="166" t="s">
        <v>648</v>
      </c>
    </row>
    <row r="196" spans="1:65" s="1" customFormat="1" ht="21.75" customHeight="1">
      <c r="A196" s="31"/>
      <c r="B196" s="153"/>
      <c r="C196" s="204" t="s">
        <v>282</v>
      </c>
      <c r="D196" s="204" t="s">
        <v>211</v>
      </c>
      <c r="E196" s="205" t="s">
        <v>564</v>
      </c>
      <c r="F196" s="206" t="s">
        <v>565</v>
      </c>
      <c r="G196" s="207" t="s">
        <v>205</v>
      </c>
      <c r="H196" s="208">
        <v>20</v>
      </c>
      <c r="I196" s="209"/>
      <c r="J196" s="210">
        <f t="shared" si="0"/>
        <v>0</v>
      </c>
      <c r="K196" s="211"/>
      <c r="L196" s="212"/>
      <c r="M196" s="213" t="s">
        <v>1</v>
      </c>
      <c r="N196" s="214" t="s">
        <v>39</v>
      </c>
      <c r="O196" s="57"/>
      <c r="P196" s="164">
        <f t="shared" si="1"/>
        <v>0</v>
      </c>
      <c r="Q196" s="164">
        <v>0.053</v>
      </c>
      <c r="R196" s="164">
        <f t="shared" si="2"/>
        <v>1.06</v>
      </c>
      <c r="S196" s="164">
        <v>0</v>
      </c>
      <c r="T196" s="165">
        <f t="shared" si="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6" t="s">
        <v>150</v>
      </c>
      <c r="AT196" s="166" t="s">
        <v>211</v>
      </c>
      <c r="AU196" s="166" t="s">
        <v>84</v>
      </c>
      <c r="AY196" s="16" t="s">
        <v>121</v>
      </c>
      <c r="BE196" s="167">
        <f t="shared" si="4"/>
        <v>0</v>
      </c>
      <c r="BF196" s="167">
        <f t="shared" si="5"/>
        <v>0</v>
      </c>
      <c r="BG196" s="167">
        <f t="shared" si="6"/>
        <v>0</v>
      </c>
      <c r="BH196" s="167">
        <f t="shared" si="7"/>
        <v>0</v>
      </c>
      <c r="BI196" s="167">
        <f t="shared" si="8"/>
        <v>0</v>
      </c>
      <c r="BJ196" s="16" t="s">
        <v>82</v>
      </c>
      <c r="BK196" s="167">
        <f t="shared" si="9"/>
        <v>0</v>
      </c>
      <c r="BL196" s="16" t="s">
        <v>135</v>
      </c>
      <c r="BM196" s="166" t="s">
        <v>649</v>
      </c>
    </row>
    <row r="197" spans="1:65" s="1" customFormat="1" ht="16.5" customHeight="1">
      <c r="A197" s="31"/>
      <c r="B197" s="153"/>
      <c r="C197" s="204" t="s">
        <v>288</v>
      </c>
      <c r="D197" s="204" t="s">
        <v>211</v>
      </c>
      <c r="E197" s="205" t="s">
        <v>567</v>
      </c>
      <c r="F197" s="206" t="s">
        <v>568</v>
      </c>
      <c r="G197" s="207" t="s">
        <v>205</v>
      </c>
      <c r="H197" s="208">
        <v>40</v>
      </c>
      <c r="I197" s="209"/>
      <c r="J197" s="210">
        <f t="shared" si="0"/>
        <v>0</v>
      </c>
      <c r="K197" s="211"/>
      <c r="L197" s="212"/>
      <c r="M197" s="213" t="s">
        <v>1</v>
      </c>
      <c r="N197" s="214" t="s">
        <v>39</v>
      </c>
      <c r="O197" s="57"/>
      <c r="P197" s="164">
        <f t="shared" si="1"/>
        <v>0</v>
      </c>
      <c r="Q197" s="164">
        <v>4E-05</v>
      </c>
      <c r="R197" s="164">
        <f t="shared" si="2"/>
        <v>0.0016</v>
      </c>
      <c r="S197" s="164">
        <v>0</v>
      </c>
      <c r="T197" s="165">
        <f t="shared" si="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6" t="s">
        <v>150</v>
      </c>
      <c r="AT197" s="166" t="s">
        <v>211</v>
      </c>
      <c r="AU197" s="166" t="s">
        <v>84</v>
      </c>
      <c r="AY197" s="16" t="s">
        <v>121</v>
      </c>
      <c r="BE197" s="167">
        <f t="shared" si="4"/>
        <v>0</v>
      </c>
      <c r="BF197" s="167">
        <f t="shared" si="5"/>
        <v>0</v>
      </c>
      <c r="BG197" s="167">
        <f t="shared" si="6"/>
        <v>0</v>
      </c>
      <c r="BH197" s="167">
        <f t="shared" si="7"/>
        <v>0</v>
      </c>
      <c r="BI197" s="167">
        <f t="shared" si="8"/>
        <v>0</v>
      </c>
      <c r="BJ197" s="16" t="s">
        <v>82</v>
      </c>
      <c r="BK197" s="167">
        <f t="shared" si="9"/>
        <v>0</v>
      </c>
      <c r="BL197" s="16" t="s">
        <v>135</v>
      </c>
      <c r="BM197" s="166" t="s">
        <v>650</v>
      </c>
    </row>
    <row r="198" spans="1:65" s="1" customFormat="1" ht="21.75" customHeight="1">
      <c r="A198" s="31"/>
      <c r="B198" s="153"/>
      <c r="C198" s="154" t="s">
        <v>289</v>
      </c>
      <c r="D198" s="154" t="s">
        <v>122</v>
      </c>
      <c r="E198" s="155" t="s">
        <v>571</v>
      </c>
      <c r="F198" s="156" t="s">
        <v>572</v>
      </c>
      <c r="G198" s="157" t="s">
        <v>205</v>
      </c>
      <c r="H198" s="158">
        <v>10</v>
      </c>
      <c r="I198" s="159"/>
      <c r="J198" s="160">
        <f t="shared" si="0"/>
        <v>0</v>
      </c>
      <c r="K198" s="161"/>
      <c r="L198" s="32"/>
      <c r="M198" s="162" t="s">
        <v>1</v>
      </c>
      <c r="N198" s="163" t="s">
        <v>39</v>
      </c>
      <c r="O198" s="57"/>
      <c r="P198" s="164">
        <f t="shared" si="1"/>
        <v>0</v>
      </c>
      <c r="Q198" s="164">
        <v>0.21734</v>
      </c>
      <c r="R198" s="164">
        <f t="shared" si="2"/>
        <v>2.1734</v>
      </c>
      <c r="S198" s="164">
        <v>0</v>
      </c>
      <c r="T198" s="165">
        <f t="shared" si="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6" t="s">
        <v>135</v>
      </c>
      <c r="AT198" s="166" t="s">
        <v>122</v>
      </c>
      <c r="AU198" s="166" t="s">
        <v>84</v>
      </c>
      <c r="AY198" s="16" t="s">
        <v>121</v>
      </c>
      <c r="BE198" s="167">
        <f t="shared" si="4"/>
        <v>0</v>
      </c>
      <c r="BF198" s="167">
        <f t="shared" si="5"/>
        <v>0</v>
      </c>
      <c r="BG198" s="167">
        <f t="shared" si="6"/>
        <v>0</v>
      </c>
      <c r="BH198" s="167">
        <f t="shared" si="7"/>
        <v>0</v>
      </c>
      <c r="BI198" s="167">
        <f t="shared" si="8"/>
        <v>0</v>
      </c>
      <c r="BJ198" s="16" t="s">
        <v>82</v>
      </c>
      <c r="BK198" s="167">
        <f t="shared" si="9"/>
        <v>0</v>
      </c>
      <c r="BL198" s="16" t="s">
        <v>135</v>
      </c>
      <c r="BM198" s="166" t="s">
        <v>651</v>
      </c>
    </row>
    <row r="199" spans="1:65" s="1" customFormat="1" ht="21.75" customHeight="1">
      <c r="A199" s="31"/>
      <c r="B199" s="153"/>
      <c r="C199" s="204" t="s">
        <v>290</v>
      </c>
      <c r="D199" s="204" t="s">
        <v>211</v>
      </c>
      <c r="E199" s="205" t="s">
        <v>574</v>
      </c>
      <c r="F199" s="206" t="s">
        <v>575</v>
      </c>
      <c r="G199" s="207" t="s">
        <v>205</v>
      </c>
      <c r="H199" s="208">
        <v>10</v>
      </c>
      <c r="I199" s="209"/>
      <c r="J199" s="210">
        <f t="shared" si="0"/>
        <v>0</v>
      </c>
      <c r="K199" s="211"/>
      <c r="L199" s="212"/>
      <c r="M199" s="213" t="s">
        <v>1</v>
      </c>
      <c r="N199" s="214" t="s">
        <v>39</v>
      </c>
      <c r="O199" s="57"/>
      <c r="P199" s="164">
        <f t="shared" si="1"/>
        <v>0</v>
      </c>
      <c r="Q199" s="164">
        <v>0.196</v>
      </c>
      <c r="R199" s="164">
        <f t="shared" si="2"/>
        <v>1.96</v>
      </c>
      <c r="S199" s="164">
        <v>0</v>
      </c>
      <c r="T199" s="165">
        <f t="shared" si="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6" t="s">
        <v>150</v>
      </c>
      <c r="AT199" s="166" t="s">
        <v>211</v>
      </c>
      <c r="AU199" s="166" t="s">
        <v>84</v>
      </c>
      <c r="AY199" s="16" t="s">
        <v>121</v>
      </c>
      <c r="BE199" s="167">
        <f t="shared" si="4"/>
        <v>0</v>
      </c>
      <c r="BF199" s="167">
        <f t="shared" si="5"/>
        <v>0</v>
      </c>
      <c r="BG199" s="167">
        <f t="shared" si="6"/>
        <v>0</v>
      </c>
      <c r="BH199" s="167">
        <f t="shared" si="7"/>
        <v>0</v>
      </c>
      <c r="BI199" s="167">
        <f t="shared" si="8"/>
        <v>0</v>
      </c>
      <c r="BJ199" s="16" t="s">
        <v>82</v>
      </c>
      <c r="BK199" s="167">
        <f t="shared" si="9"/>
        <v>0</v>
      </c>
      <c r="BL199" s="16" t="s">
        <v>135</v>
      </c>
      <c r="BM199" s="166" t="s">
        <v>652</v>
      </c>
    </row>
    <row r="200" spans="1:65" s="1" customFormat="1" ht="16.5" customHeight="1">
      <c r="A200" s="31"/>
      <c r="B200" s="153"/>
      <c r="C200" s="154" t="s">
        <v>427</v>
      </c>
      <c r="D200" s="154" t="s">
        <v>122</v>
      </c>
      <c r="E200" s="155" t="s">
        <v>653</v>
      </c>
      <c r="F200" s="156" t="s">
        <v>654</v>
      </c>
      <c r="G200" s="157" t="s">
        <v>205</v>
      </c>
      <c r="H200" s="158">
        <v>18</v>
      </c>
      <c r="I200" s="159"/>
      <c r="J200" s="160">
        <f t="shared" si="0"/>
        <v>0</v>
      </c>
      <c r="K200" s="161"/>
      <c r="L200" s="32"/>
      <c r="M200" s="162" t="s">
        <v>1</v>
      </c>
      <c r="N200" s="163" t="s">
        <v>39</v>
      </c>
      <c r="O200" s="57"/>
      <c r="P200" s="164">
        <f t="shared" si="1"/>
        <v>0</v>
      </c>
      <c r="Q200" s="164">
        <v>0.14494</v>
      </c>
      <c r="R200" s="164">
        <f t="shared" si="2"/>
        <v>2.6089200000000003</v>
      </c>
      <c r="S200" s="164">
        <v>0</v>
      </c>
      <c r="T200" s="165">
        <f t="shared" si="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6" t="s">
        <v>135</v>
      </c>
      <c r="AT200" s="166" t="s">
        <v>122</v>
      </c>
      <c r="AU200" s="166" t="s">
        <v>84</v>
      </c>
      <c r="AY200" s="16" t="s">
        <v>121</v>
      </c>
      <c r="BE200" s="167">
        <f t="shared" si="4"/>
        <v>0</v>
      </c>
      <c r="BF200" s="167">
        <f t="shared" si="5"/>
        <v>0</v>
      </c>
      <c r="BG200" s="167">
        <f t="shared" si="6"/>
        <v>0</v>
      </c>
      <c r="BH200" s="167">
        <f t="shared" si="7"/>
        <v>0</v>
      </c>
      <c r="BI200" s="167">
        <f t="shared" si="8"/>
        <v>0</v>
      </c>
      <c r="BJ200" s="16" t="s">
        <v>82</v>
      </c>
      <c r="BK200" s="167">
        <f t="shared" si="9"/>
        <v>0</v>
      </c>
      <c r="BL200" s="16" t="s">
        <v>135</v>
      </c>
      <c r="BM200" s="166" t="s">
        <v>655</v>
      </c>
    </row>
    <row r="201" spans="1:65" s="1" customFormat="1" ht="21.75" customHeight="1">
      <c r="A201" s="31"/>
      <c r="B201" s="153"/>
      <c r="C201" s="204" t="s">
        <v>431</v>
      </c>
      <c r="D201" s="204" t="s">
        <v>211</v>
      </c>
      <c r="E201" s="205" t="s">
        <v>656</v>
      </c>
      <c r="F201" s="206" t="s">
        <v>657</v>
      </c>
      <c r="G201" s="207" t="s">
        <v>205</v>
      </c>
      <c r="H201" s="208">
        <v>18</v>
      </c>
      <c r="I201" s="209"/>
      <c r="J201" s="210">
        <f t="shared" si="0"/>
        <v>0</v>
      </c>
      <c r="K201" s="211"/>
      <c r="L201" s="212"/>
      <c r="M201" s="213" t="s">
        <v>1</v>
      </c>
      <c r="N201" s="214" t="s">
        <v>39</v>
      </c>
      <c r="O201" s="57"/>
      <c r="P201" s="164">
        <f t="shared" si="1"/>
        <v>0</v>
      </c>
      <c r="Q201" s="164">
        <v>0.097</v>
      </c>
      <c r="R201" s="164">
        <f t="shared" si="2"/>
        <v>1.746</v>
      </c>
      <c r="S201" s="164">
        <v>0</v>
      </c>
      <c r="T201" s="165">
        <f t="shared" si="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6" t="s">
        <v>150</v>
      </c>
      <c r="AT201" s="166" t="s">
        <v>211</v>
      </c>
      <c r="AU201" s="166" t="s">
        <v>84</v>
      </c>
      <c r="AY201" s="16" t="s">
        <v>121</v>
      </c>
      <c r="BE201" s="167">
        <f t="shared" si="4"/>
        <v>0</v>
      </c>
      <c r="BF201" s="167">
        <f t="shared" si="5"/>
        <v>0</v>
      </c>
      <c r="BG201" s="167">
        <f t="shared" si="6"/>
        <v>0</v>
      </c>
      <c r="BH201" s="167">
        <f t="shared" si="7"/>
        <v>0</v>
      </c>
      <c r="BI201" s="167">
        <f t="shared" si="8"/>
        <v>0</v>
      </c>
      <c r="BJ201" s="16" t="s">
        <v>82</v>
      </c>
      <c r="BK201" s="167">
        <f t="shared" si="9"/>
        <v>0</v>
      </c>
      <c r="BL201" s="16" t="s">
        <v>135</v>
      </c>
      <c r="BM201" s="166" t="s">
        <v>658</v>
      </c>
    </row>
    <row r="202" spans="1:65" s="1" customFormat="1" ht="16.5" customHeight="1">
      <c r="A202" s="31"/>
      <c r="B202" s="153"/>
      <c r="C202" s="204" t="s">
        <v>435</v>
      </c>
      <c r="D202" s="204" t="s">
        <v>211</v>
      </c>
      <c r="E202" s="205" t="s">
        <v>659</v>
      </c>
      <c r="F202" s="206" t="s">
        <v>660</v>
      </c>
      <c r="G202" s="207" t="s">
        <v>205</v>
      </c>
      <c r="H202" s="208">
        <v>18</v>
      </c>
      <c r="I202" s="209"/>
      <c r="J202" s="210">
        <f t="shared" si="0"/>
        <v>0</v>
      </c>
      <c r="K202" s="211"/>
      <c r="L202" s="212"/>
      <c r="M202" s="213" t="s">
        <v>1</v>
      </c>
      <c r="N202" s="214" t="s">
        <v>39</v>
      </c>
      <c r="O202" s="57"/>
      <c r="P202" s="164">
        <f t="shared" si="1"/>
        <v>0</v>
      </c>
      <c r="Q202" s="164">
        <v>0.04</v>
      </c>
      <c r="R202" s="164">
        <f t="shared" si="2"/>
        <v>0.72</v>
      </c>
      <c r="S202" s="164">
        <v>0</v>
      </c>
      <c r="T202" s="165">
        <f t="shared" si="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66" t="s">
        <v>150</v>
      </c>
      <c r="AT202" s="166" t="s">
        <v>211</v>
      </c>
      <c r="AU202" s="166" t="s">
        <v>84</v>
      </c>
      <c r="AY202" s="16" t="s">
        <v>121</v>
      </c>
      <c r="BE202" s="167">
        <f t="shared" si="4"/>
        <v>0</v>
      </c>
      <c r="BF202" s="167">
        <f t="shared" si="5"/>
        <v>0</v>
      </c>
      <c r="BG202" s="167">
        <f t="shared" si="6"/>
        <v>0</v>
      </c>
      <c r="BH202" s="167">
        <f t="shared" si="7"/>
        <v>0</v>
      </c>
      <c r="BI202" s="167">
        <f t="shared" si="8"/>
        <v>0</v>
      </c>
      <c r="BJ202" s="16" t="s">
        <v>82</v>
      </c>
      <c r="BK202" s="167">
        <f t="shared" si="9"/>
        <v>0</v>
      </c>
      <c r="BL202" s="16" t="s">
        <v>135</v>
      </c>
      <c r="BM202" s="166" t="s">
        <v>661</v>
      </c>
    </row>
    <row r="203" spans="1:65" s="1" customFormat="1" ht="21.75" customHeight="1">
      <c r="A203" s="31"/>
      <c r="B203" s="153"/>
      <c r="C203" s="204" t="s">
        <v>439</v>
      </c>
      <c r="D203" s="204" t="s">
        <v>211</v>
      </c>
      <c r="E203" s="205" t="s">
        <v>662</v>
      </c>
      <c r="F203" s="206" t="s">
        <v>663</v>
      </c>
      <c r="G203" s="207" t="s">
        <v>205</v>
      </c>
      <c r="H203" s="208">
        <v>18</v>
      </c>
      <c r="I203" s="209"/>
      <c r="J203" s="210">
        <f t="shared" si="0"/>
        <v>0</v>
      </c>
      <c r="K203" s="211"/>
      <c r="L203" s="212"/>
      <c r="M203" s="213" t="s">
        <v>1</v>
      </c>
      <c r="N203" s="214" t="s">
        <v>39</v>
      </c>
      <c r="O203" s="57"/>
      <c r="P203" s="164">
        <f t="shared" si="1"/>
        <v>0</v>
      </c>
      <c r="Q203" s="164">
        <v>0.04</v>
      </c>
      <c r="R203" s="164">
        <f t="shared" si="2"/>
        <v>0.72</v>
      </c>
      <c r="S203" s="164">
        <v>0</v>
      </c>
      <c r="T203" s="165">
        <f t="shared" si="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6" t="s">
        <v>150</v>
      </c>
      <c r="AT203" s="166" t="s">
        <v>211</v>
      </c>
      <c r="AU203" s="166" t="s">
        <v>84</v>
      </c>
      <c r="AY203" s="16" t="s">
        <v>121</v>
      </c>
      <c r="BE203" s="167">
        <f t="shared" si="4"/>
        <v>0</v>
      </c>
      <c r="BF203" s="167">
        <f t="shared" si="5"/>
        <v>0</v>
      </c>
      <c r="BG203" s="167">
        <f t="shared" si="6"/>
        <v>0</v>
      </c>
      <c r="BH203" s="167">
        <f t="shared" si="7"/>
        <v>0</v>
      </c>
      <c r="BI203" s="167">
        <f t="shared" si="8"/>
        <v>0</v>
      </c>
      <c r="BJ203" s="16" t="s">
        <v>82</v>
      </c>
      <c r="BK203" s="167">
        <f t="shared" si="9"/>
        <v>0</v>
      </c>
      <c r="BL203" s="16" t="s">
        <v>135</v>
      </c>
      <c r="BM203" s="166" t="s">
        <v>664</v>
      </c>
    </row>
    <row r="204" spans="1:65" s="1" customFormat="1" ht="21.75" customHeight="1">
      <c r="A204" s="31"/>
      <c r="B204" s="153"/>
      <c r="C204" s="154" t="s">
        <v>443</v>
      </c>
      <c r="D204" s="154" t="s">
        <v>122</v>
      </c>
      <c r="E204" s="155" t="s">
        <v>665</v>
      </c>
      <c r="F204" s="156" t="s">
        <v>666</v>
      </c>
      <c r="G204" s="157" t="s">
        <v>205</v>
      </c>
      <c r="H204" s="158">
        <v>18</v>
      </c>
      <c r="I204" s="159"/>
      <c r="J204" s="160">
        <f t="shared" si="0"/>
        <v>0</v>
      </c>
      <c r="K204" s="161"/>
      <c r="L204" s="32"/>
      <c r="M204" s="162" t="s">
        <v>1</v>
      </c>
      <c r="N204" s="163" t="s">
        <v>39</v>
      </c>
      <c r="O204" s="57"/>
      <c r="P204" s="164">
        <f t="shared" si="1"/>
        <v>0</v>
      </c>
      <c r="Q204" s="164">
        <v>0.21734</v>
      </c>
      <c r="R204" s="164">
        <f t="shared" si="2"/>
        <v>3.9121200000000003</v>
      </c>
      <c r="S204" s="164">
        <v>0</v>
      </c>
      <c r="T204" s="165">
        <f t="shared" si="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66" t="s">
        <v>135</v>
      </c>
      <c r="AT204" s="166" t="s">
        <v>122</v>
      </c>
      <c r="AU204" s="166" t="s">
        <v>84</v>
      </c>
      <c r="AY204" s="16" t="s">
        <v>121</v>
      </c>
      <c r="BE204" s="167">
        <f t="shared" si="4"/>
        <v>0</v>
      </c>
      <c r="BF204" s="167">
        <f t="shared" si="5"/>
        <v>0</v>
      </c>
      <c r="BG204" s="167">
        <f t="shared" si="6"/>
        <v>0</v>
      </c>
      <c r="BH204" s="167">
        <f t="shared" si="7"/>
        <v>0</v>
      </c>
      <c r="BI204" s="167">
        <f t="shared" si="8"/>
        <v>0</v>
      </c>
      <c r="BJ204" s="16" t="s">
        <v>82</v>
      </c>
      <c r="BK204" s="167">
        <f t="shared" si="9"/>
        <v>0</v>
      </c>
      <c r="BL204" s="16" t="s">
        <v>135</v>
      </c>
      <c r="BM204" s="166" t="s">
        <v>667</v>
      </c>
    </row>
    <row r="205" spans="1:65" s="1" customFormat="1" ht="16.5" customHeight="1">
      <c r="A205" s="31"/>
      <c r="B205" s="153"/>
      <c r="C205" s="204" t="s">
        <v>449</v>
      </c>
      <c r="D205" s="204" t="s">
        <v>211</v>
      </c>
      <c r="E205" s="205" t="s">
        <v>668</v>
      </c>
      <c r="F205" s="206" t="s">
        <v>669</v>
      </c>
      <c r="G205" s="207" t="s">
        <v>205</v>
      </c>
      <c r="H205" s="208">
        <v>18</v>
      </c>
      <c r="I205" s="209"/>
      <c r="J205" s="210">
        <f t="shared" si="0"/>
        <v>0</v>
      </c>
      <c r="K205" s="211"/>
      <c r="L205" s="212"/>
      <c r="M205" s="213" t="s">
        <v>1</v>
      </c>
      <c r="N205" s="214" t="s">
        <v>39</v>
      </c>
      <c r="O205" s="57"/>
      <c r="P205" s="164">
        <f t="shared" si="1"/>
        <v>0</v>
      </c>
      <c r="Q205" s="164">
        <v>0.0506</v>
      </c>
      <c r="R205" s="164">
        <f t="shared" si="2"/>
        <v>0.9107999999999999</v>
      </c>
      <c r="S205" s="164">
        <v>0</v>
      </c>
      <c r="T205" s="165">
        <f t="shared" si="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66" t="s">
        <v>150</v>
      </c>
      <c r="AT205" s="166" t="s">
        <v>211</v>
      </c>
      <c r="AU205" s="166" t="s">
        <v>84</v>
      </c>
      <c r="AY205" s="16" t="s">
        <v>121</v>
      </c>
      <c r="BE205" s="167">
        <f t="shared" si="4"/>
        <v>0</v>
      </c>
      <c r="BF205" s="167">
        <f t="shared" si="5"/>
        <v>0</v>
      </c>
      <c r="BG205" s="167">
        <f t="shared" si="6"/>
        <v>0</v>
      </c>
      <c r="BH205" s="167">
        <f t="shared" si="7"/>
        <v>0</v>
      </c>
      <c r="BI205" s="167">
        <f t="shared" si="8"/>
        <v>0</v>
      </c>
      <c r="BJ205" s="16" t="s">
        <v>82</v>
      </c>
      <c r="BK205" s="167">
        <f t="shared" si="9"/>
        <v>0</v>
      </c>
      <c r="BL205" s="16" t="s">
        <v>135</v>
      </c>
      <c r="BM205" s="166" t="s">
        <v>670</v>
      </c>
    </row>
    <row r="206" spans="1:65" s="1" customFormat="1" ht="16.5" customHeight="1">
      <c r="A206" s="31"/>
      <c r="B206" s="153"/>
      <c r="C206" s="204" t="s">
        <v>453</v>
      </c>
      <c r="D206" s="204" t="s">
        <v>211</v>
      </c>
      <c r="E206" s="205" t="s">
        <v>671</v>
      </c>
      <c r="F206" s="206" t="s">
        <v>672</v>
      </c>
      <c r="G206" s="207" t="s">
        <v>205</v>
      </c>
      <c r="H206" s="208">
        <v>18</v>
      </c>
      <c r="I206" s="209"/>
      <c r="J206" s="210">
        <f t="shared" si="0"/>
        <v>0</v>
      </c>
      <c r="K206" s="211"/>
      <c r="L206" s="212"/>
      <c r="M206" s="213" t="s">
        <v>1</v>
      </c>
      <c r="N206" s="214" t="s">
        <v>39</v>
      </c>
      <c r="O206" s="57"/>
      <c r="P206" s="164">
        <f t="shared" si="1"/>
        <v>0</v>
      </c>
      <c r="Q206" s="164">
        <v>0.00044</v>
      </c>
      <c r="R206" s="164">
        <f t="shared" si="2"/>
        <v>0.00792</v>
      </c>
      <c r="S206" s="164">
        <v>0</v>
      </c>
      <c r="T206" s="165">
        <f t="shared" si="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66" t="s">
        <v>150</v>
      </c>
      <c r="AT206" s="166" t="s">
        <v>211</v>
      </c>
      <c r="AU206" s="166" t="s">
        <v>84</v>
      </c>
      <c r="AY206" s="16" t="s">
        <v>121</v>
      </c>
      <c r="BE206" s="167">
        <f t="shared" si="4"/>
        <v>0</v>
      </c>
      <c r="BF206" s="167">
        <f t="shared" si="5"/>
        <v>0</v>
      </c>
      <c r="BG206" s="167">
        <f t="shared" si="6"/>
        <v>0</v>
      </c>
      <c r="BH206" s="167">
        <f t="shared" si="7"/>
        <v>0</v>
      </c>
      <c r="BI206" s="167">
        <f t="shared" si="8"/>
        <v>0</v>
      </c>
      <c r="BJ206" s="16" t="s">
        <v>82</v>
      </c>
      <c r="BK206" s="167">
        <f t="shared" si="9"/>
        <v>0</v>
      </c>
      <c r="BL206" s="16" t="s">
        <v>135</v>
      </c>
      <c r="BM206" s="166" t="s">
        <v>673</v>
      </c>
    </row>
    <row r="207" spans="1:65" s="1" customFormat="1" ht="16.5" customHeight="1">
      <c r="A207" s="31"/>
      <c r="B207" s="153"/>
      <c r="C207" s="154" t="s">
        <v>457</v>
      </c>
      <c r="D207" s="154" t="s">
        <v>122</v>
      </c>
      <c r="E207" s="155" t="s">
        <v>577</v>
      </c>
      <c r="F207" s="156" t="s">
        <v>578</v>
      </c>
      <c r="G207" s="157" t="s">
        <v>205</v>
      </c>
      <c r="H207" s="158">
        <v>28</v>
      </c>
      <c r="I207" s="159"/>
      <c r="J207" s="160">
        <f t="shared" si="0"/>
        <v>0</v>
      </c>
      <c r="K207" s="161"/>
      <c r="L207" s="32"/>
      <c r="M207" s="162" t="s">
        <v>1</v>
      </c>
      <c r="N207" s="163" t="s">
        <v>39</v>
      </c>
      <c r="O207" s="57"/>
      <c r="P207" s="164">
        <f t="shared" si="1"/>
        <v>0</v>
      </c>
      <c r="Q207" s="164">
        <v>0.4208</v>
      </c>
      <c r="R207" s="164">
        <f t="shared" si="2"/>
        <v>11.7824</v>
      </c>
      <c r="S207" s="164">
        <v>0</v>
      </c>
      <c r="T207" s="165">
        <f t="shared" si="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66" t="s">
        <v>135</v>
      </c>
      <c r="AT207" s="166" t="s">
        <v>122</v>
      </c>
      <c r="AU207" s="166" t="s">
        <v>84</v>
      </c>
      <c r="AY207" s="16" t="s">
        <v>121</v>
      </c>
      <c r="BE207" s="167">
        <f t="shared" si="4"/>
        <v>0</v>
      </c>
      <c r="BF207" s="167">
        <f t="shared" si="5"/>
        <v>0</v>
      </c>
      <c r="BG207" s="167">
        <f t="shared" si="6"/>
        <v>0</v>
      </c>
      <c r="BH207" s="167">
        <f t="shared" si="7"/>
        <v>0</v>
      </c>
      <c r="BI207" s="167">
        <f t="shared" si="8"/>
        <v>0</v>
      </c>
      <c r="BJ207" s="16" t="s">
        <v>82</v>
      </c>
      <c r="BK207" s="167">
        <f t="shared" si="9"/>
        <v>0</v>
      </c>
      <c r="BL207" s="16" t="s">
        <v>135</v>
      </c>
      <c r="BM207" s="166" t="s">
        <v>674</v>
      </c>
    </row>
    <row r="208" spans="1:65" s="1" customFormat="1" ht="16.5" customHeight="1">
      <c r="A208" s="31"/>
      <c r="B208" s="153"/>
      <c r="C208" s="154" t="s">
        <v>461</v>
      </c>
      <c r="D208" s="154" t="s">
        <v>122</v>
      </c>
      <c r="E208" s="155" t="s">
        <v>580</v>
      </c>
      <c r="F208" s="156" t="s">
        <v>581</v>
      </c>
      <c r="G208" s="157" t="s">
        <v>246</v>
      </c>
      <c r="H208" s="158">
        <v>362</v>
      </c>
      <c r="I208" s="159"/>
      <c r="J208" s="160">
        <f t="shared" si="0"/>
        <v>0</v>
      </c>
      <c r="K208" s="161"/>
      <c r="L208" s="32"/>
      <c r="M208" s="162" t="s">
        <v>1</v>
      </c>
      <c r="N208" s="163" t="s">
        <v>39</v>
      </c>
      <c r="O208" s="57"/>
      <c r="P208" s="164">
        <f t="shared" si="1"/>
        <v>0</v>
      </c>
      <c r="Q208" s="164">
        <v>0.0002</v>
      </c>
      <c r="R208" s="164">
        <f t="shared" si="2"/>
        <v>0.0724</v>
      </c>
      <c r="S208" s="164">
        <v>0</v>
      </c>
      <c r="T208" s="165">
        <f t="shared" si="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66" t="s">
        <v>135</v>
      </c>
      <c r="AT208" s="166" t="s">
        <v>122</v>
      </c>
      <c r="AU208" s="166" t="s">
        <v>84</v>
      </c>
      <c r="AY208" s="16" t="s">
        <v>121</v>
      </c>
      <c r="BE208" s="167">
        <f t="shared" si="4"/>
        <v>0</v>
      </c>
      <c r="BF208" s="167">
        <f t="shared" si="5"/>
        <v>0</v>
      </c>
      <c r="BG208" s="167">
        <f t="shared" si="6"/>
        <v>0</v>
      </c>
      <c r="BH208" s="167">
        <f t="shared" si="7"/>
        <v>0</v>
      </c>
      <c r="BI208" s="167">
        <f t="shared" si="8"/>
        <v>0</v>
      </c>
      <c r="BJ208" s="16" t="s">
        <v>82</v>
      </c>
      <c r="BK208" s="167">
        <f t="shared" si="9"/>
        <v>0</v>
      </c>
      <c r="BL208" s="16" t="s">
        <v>135</v>
      </c>
      <c r="BM208" s="166" t="s">
        <v>675</v>
      </c>
    </row>
    <row r="209" spans="1:65" s="1" customFormat="1" ht="16.5" customHeight="1">
      <c r="A209" s="31"/>
      <c r="B209" s="153"/>
      <c r="C209" s="154" t="s">
        <v>465</v>
      </c>
      <c r="D209" s="154" t="s">
        <v>122</v>
      </c>
      <c r="E209" s="155" t="s">
        <v>352</v>
      </c>
      <c r="F209" s="156" t="s">
        <v>353</v>
      </c>
      <c r="G209" s="157" t="s">
        <v>246</v>
      </c>
      <c r="H209" s="158">
        <v>362</v>
      </c>
      <c r="I209" s="159"/>
      <c r="J209" s="160">
        <f t="shared" si="0"/>
        <v>0</v>
      </c>
      <c r="K209" s="161"/>
      <c r="L209" s="32"/>
      <c r="M209" s="162" t="s">
        <v>1</v>
      </c>
      <c r="N209" s="163" t="s">
        <v>39</v>
      </c>
      <c r="O209" s="57"/>
      <c r="P209" s="164">
        <f t="shared" si="1"/>
        <v>0</v>
      </c>
      <c r="Q209" s="164">
        <v>7E-05</v>
      </c>
      <c r="R209" s="164">
        <f t="shared" si="2"/>
        <v>0.025339999999999998</v>
      </c>
      <c r="S209" s="164">
        <v>0</v>
      </c>
      <c r="T209" s="165">
        <f t="shared" si="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66" t="s">
        <v>135</v>
      </c>
      <c r="AT209" s="166" t="s">
        <v>122</v>
      </c>
      <c r="AU209" s="166" t="s">
        <v>84</v>
      </c>
      <c r="AY209" s="16" t="s">
        <v>121</v>
      </c>
      <c r="BE209" s="167">
        <f t="shared" si="4"/>
        <v>0</v>
      </c>
      <c r="BF209" s="167">
        <f t="shared" si="5"/>
        <v>0</v>
      </c>
      <c r="BG209" s="167">
        <f t="shared" si="6"/>
        <v>0</v>
      </c>
      <c r="BH209" s="167">
        <f t="shared" si="7"/>
        <v>0</v>
      </c>
      <c r="BI209" s="167">
        <f t="shared" si="8"/>
        <v>0</v>
      </c>
      <c r="BJ209" s="16" t="s">
        <v>82</v>
      </c>
      <c r="BK209" s="167">
        <f t="shared" si="9"/>
        <v>0</v>
      </c>
      <c r="BL209" s="16" t="s">
        <v>135</v>
      </c>
      <c r="BM209" s="166" t="s">
        <v>676</v>
      </c>
    </row>
    <row r="210" spans="2:51" s="12" customFormat="1" ht="11.25">
      <c r="B210" s="180"/>
      <c r="D210" s="181" t="s">
        <v>172</v>
      </c>
      <c r="E210" s="182" t="s">
        <v>1</v>
      </c>
      <c r="F210" s="183" t="s">
        <v>508</v>
      </c>
      <c r="H210" s="184">
        <v>52</v>
      </c>
      <c r="I210" s="185"/>
      <c r="L210" s="180"/>
      <c r="M210" s="186"/>
      <c r="N210" s="187"/>
      <c r="O210" s="187"/>
      <c r="P210" s="187"/>
      <c r="Q210" s="187"/>
      <c r="R210" s="187"/>
      <c r="S210" s="187"/>
      <c r="T210" s="188"/>
      <c r="AT210" s="182" t="s">
        <v>172</v>
      </c>
      <c r="AU210" s="182" t="s">
        <v>84</v>
      </c>
      <c r="AV210" s="12" t="s">
        <v>84</v>
      </c>
      <c r="AW210" s="12" t="s">
        <v>30</v>
      </c>
      <c r="AX210" s="12" t="s">
        <v>74</v>
      </c>
      <c r="AY210" s="182" t="s">
        <v>121</v>
      </c>
    </row>
    <row r="211" spans="2:51" s="12" customFormat="1" ht="11.25">
      <c r="B211" s="180"/>
      <c r="D211" s="181" t="s">
        <v>172</v>
      </c>
      <c r="E211" s="182" t="s">
        <v>1</v>
      </c>
      <c r="F211" s="183" t="s">
        <v>677</v>
      </c>
      <c r="H211" s="184">
        <v>310</v>
      </c>
      <c r="I211" s="185"/>
      <c r="L211" s="180"/>
      <c r="M211" s="186"/>
      <c r="N211" s="187"/>
      <c r="O211" s="187"/>
      <c r="P211" s="187"/>
      <c r="Q211" s="187"/>
      <c r="R211" s="187"/>
      <c r="S211" s="187"/>
      <c r="T211" s="188"/>
      <c r="AT211" s="182" t="s">
        <v>172</v>
      </c>
      <c r="AU211" s="182" t="s">
        <v>84</v>
      </c>
      <c r="AV211" s="12" t="s">
        <v>84</v>
      </c>
      <c r="AW211" s="12" t="s">
        <v>30</v>
      </c>
      <c r="AX211" s="12" t="s">
        <v>74</v>
      </c>
      <c r="AY211" s="182" t="s">
        <v>121</v>
      </c>
    </row>
    <row r="212" spans="2:51" s="13" customFormat="1" ht="11.25">
      <c r="B212" s="189"/>
      <c r="D212" s="181" t="s">
        <v>172</v>
      </c>
      <c r="E212" s="190" t="s">
        <v>1</v>
      </c>
      <c r="F212" s="191" t="s">
        <v>174</v>
      </c>
      <c r="H212" s="192">
        <v>362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172</v>
      </c>
      <c r="AU212" s="190" t="s">
        <v>84</v>
      </c>
      <c r="AV212" s="13" t="s">
        <v>135</v>
      </c>
      <c r="AW212" s="13" t="s">
        <v>30</v>
      </c>
      <c r="AX212" s="13" t="s">
        <v>82</v>
      </c>
      <c r="AY212" s="190" t="s">
        <v>121</v>
      </c>
    </row>
    <row r="213" spans="1:65" s="1" customFormat="1" ht="16.5" customHeight="1">
      <c r="A213" s="31"/>
      <c r="B213" s="153"/>
      <c r="C213" s="154" t="s">
        <v>469</v>
      </c>
      <c r="D213" s="154" t="s">
        <v>122</v>
      </c>
      <c r="E213" s="155" t="s">
        <v>584</v>
      </c>
      <c r="F213" s="156" t="s">
        <v>585</v>
      </c>
      <c r="G213" s="157" t="s">
        <v>205</v>
      </c>
      <c r="H213" s="158">
        <v>1</v>
      </c>
      <c r="I213" s="159"/>
      <c r="J213" s="160">
        <f>ROUND(I213*H213,2)</f>
        <v>0</v>
      </c>
      <c r="K213" s="161"/>
      <c r="L213" s="32"/>
      <c r="M213" s="162" t="s">
        <v>1</v>
      </c>
      <c r="N213" s="163" t="s">
        <v>39</v>
      </c>
      <c r="O213" s="57"/>
      <c r="P213" s="164">
        <f>O213*H213</f>
        <v>0</v>
      </c>
      <c r="Q213" s="164">
        <v>0</v>
      </c>
      <c r="R213" s="164">
        <f>Q213*H213</f>
        <v>0</v>
      </c>
      <c r="S213" s="164">
        <v>0</v>
      </c>
      <c r="T213" s="16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6" t="s">
        <v>135</v>
      </c>
      <c r="AT213" s="166" t="s">
        <v>122</v>
      </c>
      <c r="AU213" s="166" t="s">
        <v>84</v>
      </c>
      <c r="AY213" s="16" t="s">
        <v>121</v>
      </c>
      <c r="BE213" s="167">
        <f>IF(N213="základní",J213,0)</f>
        <v>0</v>
      </c>
      <c r="BF213" s="167">
        <f>IF(N213="snížená",J213,0)</f>
        <v>0</v>
      </c>
      <c r="BG213" s="167">
        <f>IF(N213="zákl. přenesená",J213,0)</f>
        <v>0</v>
      </c>
      <c r="BH213" s="167">
        <f>IF(N213="sníž. přenesená",J213,0)</f>
        <v>0</v>
      </c>
      <c r="BI213" s="167">
        <f>IF(N213="nulová",J213,0)</f>
        <v>0</v>
      </c>
      <c r="BJ213" s="16" t="s">
        <v>82</v>
      </c>
      <c r="BK213" s="167">
        <f>ROUND(I213*H213,2)</f>
        <v>0</v>
      </c>
      <c r="BL213" s="16" t="s">
        <v>135</v>
      </c>
      <c r="BM213" s="166" t="s">
        <v>678</v>
      </c>
    </row>
    <row r="214" spans="2:63" s="10" customFormat="1" ht="22.5" customHeight="1">
      <c r="B214" s="142"/>
      <c r="D214" s="143" t="s">
        <v>73</v>
      </c>
      <c r="E214" s="178" t="s">
        <v>154</v>
      </c>
      <c r="F214" s="178" t="s">
        <v>242</v>
      </c>
      <c r="I214" s="145"/>
      <c r="J214" s="179">
        <f>BK214</f>
        <v>0</v>
      </c>
      <c r="L214" s="142"/>
      <c r="M214" s="147"/>
      <c r="N214" s="148"/>
      <c r="O214" s="148"/>
      <c r="P214" s="149">
        <f>P215</f>
        <v>0</v>
      </c>
      <c r="Q214" s="148"/>
      <c r="R214" s="149">
        <f>R215</f>
        <v>0</v>
      </c>
      <c r="S214" s="148"/>
      <c r="T214" s="150">
        <f>T215</f>
        <v>0</v>
      </c>
      <c r="AR214" s="143" t="s">
        <v>82</v>
      </c>
      <c r="AT214" s="151" t="s">
        <v>73</v>
      </c>
      <c r="AU214" s="151" t="s">
        <v>82</v>
      </c>
      <c r="AY214" s="143" t="s">
        <v>121</v>
      </c>
      <c r="BK214" s="152">
        <f>BK215</f>
        <v>0</v>
      </c>
    </row>
    <row r="215" spans="1:65" s="1" customFormat="1" ht="16.5" customHeight="1">
      <c r="A215" s="31"/>
      <c r="B215" s="153"/>
      <c r="C215" s="154" t="s">
        <v>471</v>
      </c>
      <c r="D215" s="154" t="s">
        <v>122</v>
      </c>
      <c r="E215" s="155" t="s">
        <v>679</v>
      </c>
      <c r="F215" s="156" t="s">
        <v>680</v>
      </c>
      <c r="G215" s="157" t="s">
        <v>205</v>
      </c>
      <c r="H215" s="158">
        <v>1</v>
      </c>
      <c r="I215" s="159"/>
      <c r="J215" s="160">
        <f>ROUND(I215*H215,2)</f>
        <v>0</v>
      </c>
      <c r="K215" s="161"/>
      <c r="L215" s="32"/>
      <c r="M215" s="162" t="s">
        <v>1</v>
      </c>
      <c r="N215" s="163" t="s">
        <v>39</v>
      </c>
      <c r="O215" s="57"/>
      <c r="P215" s="164">
        <f>O215*H215</f>
        <v>0</v>
      </c>
      <c r="Q215" s="164">
        <v>0</v>
      </c>
      <c r="R215" s="164">
        <f>Q215*H215</f>
        <v>0</v>
      </c>
      <c r="S215" s="164">
        <v>0</v>
      </c>
      <c r="T215" s="16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6" t="s">
        <v>135</v>
      </c>
      <c r="AT215" s="166" t="s">
        <v>122</v>
      </c>
      <c r="AU215" s="166" t="s">
        <v>84</v>
      </c>
      <c r="AY215" s="16" t="s">
        <v>121</v>
      </c>
      <c r="BE215" s="167">
        <f>IF(N215="základní",J215,0)</f>
        <v>0</v>
      </c>
      <c r="BF215" s="167">
        <f>IF(N215="snížená",J215,0)</f>
        <v>0</v>
      </c>
      <c r="BG215" s="167">
        <f>IF(N215="zákl. přenesená",J215,0)</f>
        <v>0</v>
      </c>
      <c r="BH215" s="167">
        <f>IF(N215="sníž. přenesená",J215,0)</f>
        <v>0</v>
      </c>
      <c r="BI215" s="167">
        <f>IF(N215="nulová",J215,0)</f>
        <v>0</v>
      </c>
      <c r="BJ215" s="16" t="s">
        <v>82</v>
      </c>
      <c r="BK215" s="167">
        <f>ROUND(I215*H215,2)</f>
        <v>0</v>
      </c>
      <c r="BL215" s="16" t="s">
        <v>135</v>
      </c>
      <c r="BM215" s="166" t="s">
        <v>681</v>
      </c>
    </row>
    <row r="216" spans="2:63" s="10" customFormat="1" ht="22.5" customHeight="1">
      <c r="B216" s="142"/>
      <c r="D216" s="143" t="s">
        <v>73</v>
      </c>
      <c r="E216" s="178" t="s">
        <v>276</v>
      </c>
      <c r="F216" s="178" t="s">
        <v>277</v>
      </c>
      <c r="I216" s="145"/>
      <c r="J216" s="179">
        <f>BK216</f>
        <v>0</v>
      </c>
      <c r="L216" s="142"/>
      <c r="M216" s="147"/>
      <c r="N216" s="148"/>
      <c r="O216" s="148"/>
      <c r="P216" s="149">
        <f>P217</f>
        <v>0</v>
      </c>
      <c r="Q216" s="148"/>
      <c r="R216" s="149">
        <f>R217</f>
        <v>0</v>
      </c>
      <c r="S216" s="148"/>
      <c r="T216" s="150">
        <f>T217</f>
        <v>0</v>
      </c>
      <c r="AR216" s="143" t="s">
        <v>82</v>
      </c>
      <c r="AT216" s="151" t="s">
        <v>73</v>
      </c>
      <c r="AU216" s="151" t="s">
        <v>82</v>
      </c>
      <c r="AY216" s="143" t="s">
        <v>121</v>
      </c>
      <c r="BK216" s="152">
        <f>BK217</f>
        <v>0</v>
      </c>
    </row>
    <row r="217" spans="1:65" s="1" customFormat="1" ht="21.75" customHeight="1">
      <c r="A217" s="31"/>
      <c r="B217" s="153"/>
      <c r="C217" s="154" t="s">
        <v>475</v>
      </c>
      <c r="D217" s="154" t="s">
        <v>122</v>
      </c>
      <c r="E217" s="155" t="s">
        <v>476</v>
      </c>
      <c r="F217" s="156" t="s">
        <v>477</v>
      </c>
      <c r="G217" s="157" t="s">
        <v>214</v>
      </c>
      <c r="H217" s="158">
        <v>318.755</v>
      </c>
      <c r="I217" s="159"/>
      <c r="J217" s="160">
        <f>ROUND(I217*H217,2)</f>
        <v>0</v>
      </c>
      <c r="K217" s="161"/>
      <c r="L217" s="32"/>
      <c r="M217" s="168" t="s">
        <v>1</v>
      </c>
      <c r="N217" s="169" t="s">
        <v>39</v>
      </c>
      <c r="O217" s="170"/>
      <c r="P217" s="171">
        <f>O217*H217</f>
        <v>0</v>
      </c>
      <c r="Q217" s="171">
        <v>0</v>
      </c>
      <c r="R217" s="171">
        <f>Q217*H217</f>
        <v>0</v>
      </c>
      <c r="S217" s="171">
        <v>0</v>
      </c>
      <c r="T217" s="172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6" t="s">
        <v>135</v>
      </c>
      <c r="AT217" s="166" t="s">
        <v>122</v>
      </c>
      <c r="AU217" s="166" t="s">
        <v>84</v>
      </c>
      <c r="AY217" s="16" t="s">
        <v>121</v>
      </c>
      <c r="BE217" s="167">
        <f>IF(N217="základní",J217,0)</f>
        <v>0</v>
      </c>
      <c r="BF217" s="167">
        <f>IF(N217="snížená",J217,0)</f>
        <v>0</v>
      </c>
      <c r="BG217" s="167">
        <f>IF(N217="zákl. přenesená",J217,0)</f>
        <v>0</v>
      </c>
      <c r="BH217" s="167">
        <f>IF(N217="sníž. přenesená",J217,0)</f>
        <v>0</v>
      </c>
      <c r="BI217" s="167">
        <f>IF(N217="nulová",J217,0)</f>
        <v>0</v>
      </c>
      <c r="BJ217" s="16" t="s">
        <v>82</v>
      </c>
      <c r="BK217" s="167">
        <f>ROUND(I217*H217,2)</f>
        <v>0</v>
      </c>
      <c r="BL217" s="16" t="s">
        <v>135</v>
      </c>
      <c r="BM217" s="166" t="s">
        <v>682</v>
      </c>
    </row>
    <row r="218" spans="1:31" s="1" customFormat="1" ht="6.75" customHeight="1">
      <c r="A218" s="31"/>
      <c r="B218" s="46"/>
      <c r="C218" s="47"/>
      <c r="D218" s="47"/>
      <c r="E218" s="47"/>
      <c r="F218" s="47"/>
      <c r="G218" s="47"/>
      <c r="H218" s="47"/>
      <c r="I218" s="119"/>
      <c r="J218" s="47"/>
      <c r="K218" s="47"/>
      <c r="L218" s="32"/>
      <c r="M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</row>
  </sheetData>
  <sheetProtection/>
  <autoFilter ref="C122:K21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pc-pracovna\Marcel</dc:creator>
  <cp:keywords/>
  <dc:description/>
  <cp:lastModifiedBy>STA</cp:lastModifiedBy>
  <dcterms:created xsi:type="dcterms:W3CDTF">2020-01-29T15:54:27Z</dcterms:created>
  <dcterms:modified xsi:type="dcterms:W3CDTF">2020-02-21T09:11:48Z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